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codeName="ЭтаКнига"/>
  <mc:AlternateContent xmlns:mc="http://schemas.openxmlformats.org/markup-compatibility/2006">
    <mc:Choice Requires="x15">
      <x15ac:absPath xmlns:x15ac="http://schemas.microsoft.com/office/spreadsheetml/2010/11/ac" url="d:\Users\Дмитрий\Desktop\14.04.17\УВ\Таблицы\26\"/>
    </mc:Choice>
  </mc:AlternateContent>
  <xr:revisionPtr revIDLastSave="0" documentId="13_ncr:1_{19317892-3FE6-4C49-80D7-E6BC10FFA431}" xr6:coauthVersionLast="45" xr6:coauthVersionMax="47" xr10:uidLastSave="{00000000-0000-0000-0000-000000000000}"/>
  <bookViews>
    <workbookView xWindow="-120" yWindow="-120" windowWidth="29040" windowHeight="15840" tabRatio="799" firstSheet="144" activeTab="144" xr2:uid="{00000000-000D-0000-FFFF-FFFF00000000}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  <sheet name="СВОД 2025" sheetId="159" r:id="rId132"/>
    <sheet name="Январь 2025" sheetId="160" r:id="rId133"/>
    <sheet name="Февраль 2025" sheetId="161" r:id="rId134"/>
    <sheet name="Март 2025" sheetId="162" r:id="rId135"/>
    <sheet name="Апрель 2025" sheetId="163" r:id="rId136"/>
    <sheet name="Май 2025" sheetId="164" r:id="rId137"/>
    <sheet name="Июнь 2025" sheetId="165" r:id="rId138"/>
    <sheet name="Июль 2025" sheetId="166" r:id="rId139"/>
    <sheet name="Август 2025" sheetId="167" r:id="rId140"/>
    <sheet name="Сентябрь 2025" sheetId="168" r:id="rId141"/>
    <sheet name="Октябрь 2025" sheetId="169" r:id="rId142"/>
    <sheet name="Ноябрь 2025" sheetId="170" r:id="rId143"/>
    <sheet name="Декабрь 2025" sheetId="171" r:id="rId144"/>
    <sheet name="СВОД 2026" sheetId="172" r:id="rId145"/>
    <sheet name="янв.26" sheetId="173" r:id="rId146"/>
    <sheet name="фев.26" sheetId="174" r:id="rId147"/>
    <sheet name="мар.26" sheetId="175" r:id="rId148"/>
    <sheet name="апр.26" sheetId="176" r:id="rId149"/>
    <sheet name="май.26" sheetId="177" r:id="rId150"/>
    <sheet name="июн.26" sheetId="178" r:id="rId151"/>
    <sheet name="июл.26" sheetId="179" r:id="rId152"/>
    <sheet name="авг.26" sheetId="180" r:id="rId153"/>
    <sheet name="сен.26" sheetId="181" r:id="rId154"/>
    <sheet name="окт.26" sheetId="182" r:id="rId155"/>
    <sheet name="ноя.26" sheetId="183" r:id="rId156"/>
    <sheet name="дек.26" sheetId="184" r:id="rId157"/>
  </sheets>
  <definedNames>
    <definedName name="_xlnm._FilterDatabase" localSheetId="152" hidden="1">авг.26!$A$2:$D$217</definedName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139" hidden="1">'Август 2025'!$A$2:$D$217</definedName>
    <definedName name="_xlnm._FilterDatabase" localSheetId="148" hidden="1">апр.26!$A$2:$D$217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35" hidden="1">'Апрель 2025'!$A$2:$D$217</definedName>
    <definedName name="_xlnm._FilterDatabase" localSheetId="156" hidden="1">дек.26!$A$2:$D$217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143" hidden="1">'Декабрь 2025'!$A$2:$G$2</definedName>
    <definedName name="_xlnm._FilterDatabase" localSheetId="151" hidden="1">июл.26!$A$2:$D$217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138" hidden="1">'Июль 2025'!$A$2:$D$217</definedName>
    <definedName name="_xlnm._FilterDatabase" localSheetId="150" hidden="1">июн.26!$A$2:$D$217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137" hidden="1">'Июнь 2025'!$A$2:$D$217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136" hidden="1">'Май 2025'!$A$2:$D$217</definedName>
    <definedName name="_xlnm._FilterDatabase" localSheetId="149" hidden="1">май.26!$A$2:$D$217</definedName>
    <definedName name="_xlnm._FilterDatabase" localSheetId="147" hidden="1">мар.26!$A$2:$D$217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34" hidden="1">'Март 2025'!$A$2:$D$217</definedName>
    <definedName name="_xlnm._FilterDatabase" localSheetId="155" hidden="1">ноя.26!$A$2:$D$217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42" hidden="1">'Ноябрь 2025'!$A$2:$D$217</definedName>
    <definedName name="_xlnm._FilterDatabase" localSheetId="154" hidden="1">окт.26!$A$2:$D$217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141" hidden="1">'Октябрь 2025'!$A$2:$F$217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131" hidden="1">'СВОД 2025'!$A$2:$S$217</definedName>
    <definedName name="_xlnm._FilterDatabase" localSheetId="144" hidden="1">'СВОД 2026'!$A$2:$S$217</definedName>
    <definedName name="_xlnm._FilterDatabase" localSheetId="153" hidden="1">сен.26!$A$2:$D$217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140" hidden="1">'Сентябрь 2025'!$A$2:$F$217</definedName>
    <definedName name="_xlnm._FilterDatabase" localSheetId="146" hidden="1">фев.26!$A$2:$F$217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33" hidden="1">'Февраль 2025'!$A$2:$D$217</definedName>
    <definedName name="_xlnm._FilterDatabase" localSheetId="145" hidden="1">янв.26!$A$2:$D$217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_FilterDatabase" localSheetId="132" hidden="1">'Январь 2025'!$A$2:$D$217</definedName>
    <definedName name="_xlnm.Print_Area" localSheetId="152">авг.26!$A$2:$F$225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139">'Август 2025'!$A$2:$F$219</definedName>
    <definedName name="_xlnm.Print_Area" localSheetId="148">апр.26!$A$2:$F$225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35">'Апрель 2025'!$A$2:$F$225</definedName>
    <definedName name="_xlnm.Print_Area" localSheetId="156">дек.26!$A$2:$F$225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143">'Декабрь 2025'!$A$2:$F$225</definedName>
    <definedName name="_xlnm.Print_Area" localSheetId="151">июл.26!$A$2:$F$225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138">'Июль 2025'!$A$2:$F$225</definedName>
    <definedName name="_xlnm.Print_Area" localSheetId="150">июн.26!$A$2:$F$225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137">'Июнь 2025'!$A$2:$F$225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136">'Май 2025'!$A$2:$F$225</definedName>
    <definedName name="_xlnm.Print_Area" localSheetId="149">май.26!$A$2:$F$225</definedName>
    <definedName name="_xlnm.Print_Area" localSheetId="147">мар.26!$A$2:$F$225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34">'Март 2025'!$A$2:$F$225</definedName>
    <definedName name="_xlnm.Print_Area" localSheetId="155">ноя.26!$A$2:$F$225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42">'Ноябрь 2025'!$A$2:$F$225</definedName>
    <definedName name="_xlnm.Print_Area" localSheetId="154">окт.26!$A$2:$F$225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141">'Октябрь 2025'!$A$2:$F$225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131">'СВОД 2025'!$A$3:$D$217</definedName>
    <definedName name="_xlnm.Print_Area" localSheetId="144">'СВОД 2026'!$A$3:$D$217</definedName>
    <definedName name="_xlnm.Print_Area" localSheetId="153">сен.26!$A$2:$F$225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140">'Сентябрь 2025'!$A$2:$F$219</definedName>
    <definedName name="_xlnm.Print_Area" localSheetId="146">фев.26!$A$2:$F$225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33">'Февраль 2025'!$A$2:$F$225</definedName>
    <definedName name="_xlnm.Print_Area" localSheetId="145">янв.26!$A$2:$F$225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  <definedName name="_xlnm.Print_Area" localSheetId="132">'Январь 2025'!$A$2:$F$225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5" i="174" l="1"/>
  <c r="D117" i="174"/>
  <c r="D138" i="174"/>
  <c r="D181" i="174"/>
  <c r="D114" i="174"/>
  <c r="D209" i="174"/>
  <c r="D146" i="174"/>
  <c r="Q129" i="159" l="1"/>
  <c r="R129" i="159"/>
  <c r="Q130" i="159"/>
  <c r="R130" i="159"/>
  <c r="E104" i="172" l="1"/>
  <c r="F104" i="172"/>
  <c r="G104" i="172"/>
  <c r="H104" i="172"/>
  <c r="I104" i="172"/>
  <c r="J104" i="172"/>
  <c r="K104" i="172"/>
  <c r="L104" i="172"/>
  <c r="M104" i="172"/>
  <c r="N104" i="172"/>
  <c r="O104" i="172"/>
  <c r="P104" i="172"/>
  <c r="E87" i="172"/>
  <c r="F87" i="172"/>
  <c r="G87" i="172"/>
  <c r="H87" i="172"/>
  <c r="I87" i="172"/>
  <c r="J87" i="172"/>
  <c r="K87" i="172"/>
  <c r="L87" i="172"/>
  <c r="M87" i="172"/>
  <c r="N87" i="172"/>
  <c r="O87" i="172"/>
  <c r="P87" i="172"/>
  <c r="D9" i="171" l="1"/>
  <c r="D179" i="171"/>
  <c r="D136" i="171"/>
  <c r="D35" i="171"/>
  <c r="D69" i="171"/>
  <c r="D19" i="171"/>
  <c r="D128" i="171"/>
  <c r="D125" i="171"/>
  <c r="D172" i="171"/>
  <c r="D198" i="171"/>
  <c r="D70" i="171"/>
  <c r="R5" i="172" l="1"/>
  <c r="R6" i="172"/>
  <c r="R7" i="172"/>
  <c r="R8" i="172"/>
  <c r="R9" i="172"/>
  <c r="R10" i="172"/>
  <c r="R11" i="172"/>
  <c r="R12" i="172"/>
  <c r="R13" i="172"/>
  <c r="R14" i="172"/>
  <c r="R15" i="172"/>
  <c r="R16" i="172"/>
  <c r="R17" i="172"/>
  <c r="R18" i="172"/>
  <c r="R19" i="172"/>
  <c r="R20" i="172"/>
  <c r="R21" i="172"/>
  <c r="R22" i="172"/>
  <c r="R23" i="172"/>
  <c r="R24" i="172"/>
  <c r="R25" i="172"/>
  <c r="R26" i="172"/>
  <c r="R27" i="172"/>
  <c r="R28" i="172"/>
  <c r="R29" i="172"/>
  <c r="R30" i="172"/>
  <c r="R31" i="172"/>
  <c r="R32" i="172"/>
  <c r="R33" i="172"/>
  <c r="R34" i="172"/>
  <c r="R35" i="172"/>
  <c r="R36" i="172"/>
  <c r="R37" i="172"/>
  <c r="R38" i="172"/>
  <c r="R39" i="172"/>
  <c r="R40" i="172"/>
  <c r="R41" i="172"/>
  <c r="R42" i="172"/>
  <c r="R43" i="172"/>
  <c r="R44" i="172"/>
  <c r="R45" i="172"/>
  <c r="R46" i="172"/>
  <c r="R47" i="172"/>
  <c r="R48" i="172"/>
  <c r="R49" i="172"/>
  <c r="R50" i="172"/>
  <c r="R51" i="172"/>
  <c r="R52" i="172"/>
  <c r="R53" i="172"/>
  <c r="R54" i="172"/>
  <c r="R55" i="172"/>
  <c r="R56" i="172"/>
  <c r="R57" i="172"/>
  <c r="R58" i="172"/>
  <c r="R59" i="172"/>
  <c r="R60" i="172"/>
  <c r="R61" i="172"/>
  <c r="R62" i="172"/>
  <c r="R63" i="172"/>
  <c r="R64" i="172"/>
  <c r="R65" i="172"/>
  <c r="R66" i="172"/>
  <c r="R67" i="172"/>
  <c r="R68" i="172"/>
  <c r="R69" i="172"/>
  <c r="R70" i="172"/>
  <c r="R71" i="172"/>
  <c r="R72" i="172"/>
  <c r="R73" i="172"/>
  <c r="R74" i="172"/>
  <c r="R75" i="172"/>
  <c r="R76" i="172"/>
  <c r="R77" i="172"/>
  <c r="R78" i="172"/>
  <c r="R79" i="172"/>
  <c r="R80" i="172"/>
  <c r="R81" i="172"/>
  <c r="R82" i="172"/>
  <c r="R83" i="172"/>
  <c r="R84" i="172"/>
  <c r="R85" i="172"/>
  <c r="R86" i="172"/>
  <c r="R87" i="172"/>
  <c r="R88" i="172"/>
  <c r="R89" i="172"/>
  <c r="R90" i="172"/>
  <c r="R91" i="172"/>
  <c r="R92" i="172"/>
  <c r="R93" i="172"/>
  <c r="R94" i="172"/>
  <c r="R95" i="172"/>
  <c r="R96" i="172"/>
  <c r="R97" i="172"/>
  <c r="R98" i="172"/>
  <c r="R99" i="172"/>
  <c r="R100" i="172"/>
  <c r="R101" i="172"/>
  <c r="R102" i="172"/>
  <c r="R103" i="172"/>
  <c r="R104" i="172"/>
  <c r="R105" i="172"/>
  <c r="R106" i="172"/>
  <c r="R107" i="172"/>
  <c r="R108" i="172"/>
  <c r="R109" i="172"/>
  <c r="R110" i="172"/>
  <c r="R111" i="172"/>
  <c r="R112" i="172"/>
  <c r="R113" i="172"/>
  <c r="R114" i="172"/>
  <c r="R115" i="172"/>
  <c r="R116" i="172"/>
  <c r="R117" i="172"/>
  <c r="R118" i="172"/>
  <c r="R119" i="172"/>
  <c r="R120" i="172"/>
  <c r="R121" i="172"/>
  <c r="R122" i="172"/>
  <c r="R123" i="172"/>
  <c r="R124" i="172"/>
  <c r="R125" i="172"/>
  <c r="R126" i="172"/>
  <c r="R127" i="172"/>
  <c r="R128" i="172"/>
  <c r="R129" i="172"/>
  <c r="R130" i="172"/>
  <c r="R131" i="172"/>
  <c r="R132" i="172"/>
  <c r="R133" i="172"/>
  <c r="R134" i="172"/>
  <c r="R135" i="172"/>
  <c r="R136" i="172"/>
  <c r="R137" i="172"/>
  <c r="R138" i="172"/>
  <c r="R139" i="172"/>
  <c r="R140" i="172"/>
  <c r="R141" i="172"/>
  <c r="R142" i="172"/>
  <c r="R143" i="172"/>
  <c r="R144" i="172"/>
  <c r="R145" i="172"/>
  <c r="R146" i="172"/>
  <c r="R147" i="172"/>
  <c r="R148" i="172"/>
  <c r="R149" i="172"/>
  <c r="R150" i="172"/>
  <c r="R151" i="172"/>
  <c r="R152" i="172"/>
  <c r="R153" i="172"/>
  <c r="R154" i="172"/>
  <c r="R155" i="172"/>
  <c r="R156" i="172"/>
  <c r="R157" i="172"/>
  <c r="R158" i="172"/>
  <c r="R159" i="172"/>
  <c r="R160" i="172"/>
  <c r="R161" i="172"/>
  <c r="R162" i="172"/>
  <c r="R163" i="172"/>
  <c r="R164" i="172"/>
  <c r="R165" i="172"/>
  <c r="R166" i="172"/>
  <c r="R167" i="172"/>
  <c r="R168" i="172"/>
  <c r="R169" i="172"/>
  <c r="R170" i="172"/>
  <c r="R171" i="172"/>
  <c r="R172" i="172"/>
  <c r="R173" i="172"/>
  <c r="R174" i="172"/>
  <c r="R175" i="172"/>
  <c r="R176" i="172"/>
  <c r="R177" i="172"/>
  <c r="R178" i="172"/>
  <c r="R179" i="172"/>
  <c r="R180" i="172"/>
  <c r="R181" i="172"/>
  <c r="R182" i="172"/>
  <c r="R183" i="172"/>
  <c r="R184" i="172"/>
  <c r="R185" i="172"/>
  <c r="R186" i="172"/>
  <c r="R187" i="172"/>
  <c r="R188" i="172"/>
  <c r="R189" i="172"/>
  <c r="R190" i="172"/>
  <c r="R191" i="172"/>
  <c r="R192" i="172"/>
  <c r="R193" i="172"/>
  <c r="R194" i="172"/>
  <c r="R195" i="172"/>
  <c r="R196" i="172"/>
  <c r="R197" i="172"/>
  <c r="R198" i="172"/>
  <c r="R199" i="172"/>
  <c r="R200" i="172"/>
  <c r="R201" i="172"/>
  <c r="R202" i="172"/>
  <c r="R203" i="172"/>
  <c r="R204" i="172"/>
  <c r="R205" i="172"/>
  <c r="R206" i="172"/>
  <c r="R207" i="172"/>
  <c r="R208" i="172"/>
  <c r="R209" i="172"/>
  <c r="R210" i="172"/>
  <c r="R211" i="172"/>
  <c r="R212" i="172"/>
  <c r="R213" i="172"/>
  <c r="R214" i="172"/>
  <c r="R215" i="172"/>
  <c r="R216" i="172"/>
  <c r="R217" i="172"/>
  <c r="R3" i="172"/>
  <c r="D219" i="184"/>
  <c r="D219" i="183"/>
  <c r="D219" i="182"/>
  <c r="D219" i="181"/>
  <c r="D219" i="180"/>
  <c r="R4" i="172" s="1"/>
  <c r="D219" i="179"/>
  <c r="D219" i="178"/>
  <c r="D219" i="177"/>
  <c r="D219" i="176"/>
  <c r="D219" i="175"/>
  <c r="D219" i="174"/>
  <c r="D219" i="173"/>
  <c r="Q217" i="172"/>
  <c r="Q216" i="172"/>
  <c r="Q215" i="172"/>
  <c r="Q214" i="172"/>
  <c r="Q213" i="172"/>
  <c r="Q212" i="172"/>
  <c r="Q211" i="172"/>
  <c r="Q210" i="172"/>
  <c r="Q209" i="172"/>
  <c r="Q208" i="172"/>
  <c r="Q207" i="172"/>
  <c r="Q206" i="172"/>
  <c r="Q205" i="172"/>
  <c r="Q204" i="172"/>
  <c r="Q203" i="172"/>
  <c r="Q202" i="172"/>
  <c r="Q201" i="172"/>
  <c r="Q200" i="172"/>
  <c r="Q199" i="172"/>
  <c r="Q198" i="172"/>
  <c r="Q197" i="172"/>
  <c r="Q196" i="172"/>
  <c r="Q195" i="172"/>
  <c r="Q194" i="172"/>
  <c r="Q193" i="172"/>
  <c r="Q192" i="172"/>
  <c r="Q191" i="172"/>
  <c r="Q190" i="172"/>
  <c r="Q189" i="172"/>
  <c r="Q188" i="172"/>
  <c r="Q187" i="172"/>
  <c r="Q186" i="172"/>
  <c r="Q185" i="172"/>
  <c r="Q184" i="172"/>
  <c r="Q183" i="172"/>
  <c r="Q182" i="172"/>
  <c r="Q181" i="172"/>
  <c r="Q180" i="172"/>
  <c r="Q179" i="172"/>
  <c r="Q178" i="172"/>
  <c r="Q177" i="172"/>
  <c r="Q176" i="172"/>
  <c r="Q175" i="172"/>
  <c r="Q174" i="172"/>
  <c r="Q173" i="172"/>
  <c r="Q172" i="172"/>
  <c r="Q171" i="172"/>
  <c r="Q170" i="172"/>
  <c r="Q169" i="172"/>
  <c r="Q168" i="172"/>
  <c r="Q167" i="172"/>
  <c r="Q166" i="172"/>
  <c r="Q165" i="172"/>
  <c r="Q164" i="172"/>
  <c r="Q163" i="172"/>
  <c r="Q162" i="172"/>
  <c r="Q160" i="172"/>
  <c r="Q159" i="172"/>
  <c r="Q158" i="172"/>
  <c r="Q157" i="172"/>
  <c r="Q156" i="172"/>
  <c r="Q155" i="172"/>
  <c r="Q154" i="172"/>
  <c r="Q153" i="172"/>
  <c r="Q152" i="172"/>
  <c r="Q151" i="172"/>
  <c r="Q150" i="172"/>
  <c r="Q149" i="172"/>
  <c r="Q148" i="172"/>
  <c r="Q147" i="172"/>
  <c r="Q146" i="172"/>
  <c r="Q145" i="172"/>
  <c r="Q144" i="172"/>
  <c r="Q143" i="172"/>
  <c r="Q142" i="172"/>
  <c r="Q141" i="172"/>
  <c r="Q140" i="172"/>
  <c r="Q139" i="172"/>
  <c r="Q138" i="172"/>
  <c r="Q137" i="172"/>
  <c r="Q136" i="172"/>
  <c r="Q135" i="172"/>
  <c r="Q134" i="172"/>
  <c r="Q133" i="172"/>
  <c r="Q132" i="172"/>
  <c r="Q131" i="172"/>
  <c r="Q130" i="172"/>
  <c r="Q129" i="172"/>
  <c r="Q128" i="172"/>
  <c r="Q127" i="172"/>
  <c r="Q126" i="172"/>
  <c r="Q125" i="172"/>
  <c r="Q124" i="172"/>
  <c r="Q123" i="172"/>
  <c r="Q122" i="172"/>
  <c r="Q121" i="172"/>
  <c r="Q120" i="172"/>
  <c r="Q119" i="172"/>
  <c r="Q118" i="172"/>
  <c r="Q117" i="172"/>
  <c r="Q116" i="172"/>
  <c r="Q115" i="172"/>
  <c r="Q114" i="172"/>
  <c r="Q113" i="172"/>
  <c r="Q112" i="172"/>
  <c r="Q111" i="172"/>
  <c r="Q110" i="172"/>
  <c r="Q109" i="172"/>
  <c r="Q108" i="172"/>
  <c r="Q107" i="172"/>
  <c r="Q106" i="172"/>
  <c r="Q105" i="172"/>
  <c r="Q103" i="172"/>
  <c r="Q102" i="172"/>
  <c r="Q101" i="172"/>
  <c r="Q100" i="172"/>
  <c r="Q99" i="172"/>
  <c r="Q98" i="172"/>
  <c r="Q97" i="172"/>
  <c r="Q96" i="172"/>
  <c r="Q95" i="172"/>
  <c r="Q94" i="172"/>
  <c r="Q93" i="172"/>
  <c r="Q92" i="172"/>
  <c r="Q91" i="172"/>
  <c r="Q90" i="172"/>
  <c r="Q89" i="172"/>
  <c r="Q88" i="172"/>
  <c r="Q86" i="172"/>
  <c r="Q85" i="172"/>
  <c r="Q84" i="172"/>
  <c r="Q83" i="172"/>
  <c r="Q82" i="172"/>
  <c r="Q81" i="172"/>
  <c r="Q80" i="172"/>
  <c r="Q79" i="172"/>
  <c r="Q78" i="172"/>
  <c r="Q77" i="172"/>
  <c r="Q76" i="172"/>
  <c r="Q75" i="172"/>
  <c r="Q74" i="172"/>
  <c r="Q73" i="172"/>
  <c r="Q72" i="172"/>
  <c r="Q71" i="172"/>
  <c r="Q70" i="172"/>
  <c r="Q69" i="172"/>
  <c r="Q68" i="172"/>
  <c r="Q67" i="172"/>
  <c r="Q66" i="172"/>
  <c r="Q65" i="172"/>
  <c r="Q64" i="172"/>
  <c r="Q63" i="172"/>
  <c r="Q62" i="172"/>
  <c r="Q61" i="172"/>
  <c r="Q60" i="172"/>
  <c r="Q59" i="172"/>
  <c r="Q58" i="172"/>
  <c r="Q57" i="172"/>
  <c r="Q56" i="172"/>
  <c r="Q55" i="172"/>
  <c r="Q54" i="172"/>
  <c r="Q53" i="172"/>
  <c r="Q52" i="172"/>
  <c r="Q51" i="172"/>
  <c r="Q50" i="172"/>
  <c r="Q49" i="172"/>
  <c r="Q48" i="172"/>
  <c r="Q47" i="172"/>
  <c r="Q46" i="172"/>
  <c r="Q45" i="172"/>
  <c r="Q44" i="172"/>
  <c r="Q43" i="172"/>
  <c r="Q42" i="172"/>
  <c r="Q41" i="172"/>
  <c r="Q40" i="172"/>
  <c r="Q39" i="172"/>
  <c r="Q38" i="172"/>
  <c r="Q37" i="172"/>
  <c r="Q36" i="172"/>
  <c r="Q35" i="172"/>
  <c r="Q34" i="172"/>
  <c r="Q33" i="172"/>
  <c r="Q32" i="172"/>
  <c r="Q31" i="172"/>
  <c r="Q30" i="172"/>
  <c r="Q29" i="172"/>
  <c r="Q28" i="172"/>
  <c r="Q27" i="172"/>
  <c r="Q26" i="172"/>
  <c r="Q25" i="172"/>
  <c r="Q24" i="172"/>
  <c r="Q23" i="172"/>
  <c r="Q22" i="172"/>
  <c r="Q21" i="172"/>
  <c r="Q20" i="172"/>
  <c r="Q19" i="172"/>
  <c r="Q18" i="172"/>
  <c r="Q17" i="172"/>
  <c r="Q16" i="172"/>
  <c r="Q15" i="172"/>
  <c r="Q14" i="172"/>
  <c r="Q13" i="172"/>
  <c r="Q12" i="172"/>
  <c r="Q11" i="172"/>
  <c r="Q10" i="172"/>
  <c r="Q9" i="172"/>
  <c r="Q8" i="172"/>
  <c r="Q7" i="172"/>
  <c r="Q6" i="172"/>
  <c r="Q5" i="172"/>
  <c r="Q4" i="172"/>
  <c r="Q3" i="172"/>
  <c r="D70" i="170"/>
  <c r="D86" i="169"/>
  <c r="D197" i="169"/>
  <c r="D172" i="169"/>
  <c r="D44" i="169"/>
  <c r="D181" i="169"/>
  <c r="D35" i="169"/>
  <c r="D139" i="169"/>
  <c r="D191" i="169"/>
  <c r="R219" i="172" l="1"/>
  <c r="Q219" i="172"/>
  <c r="R5" i="159"/>
  <c r="R6" i="159"/>
  <c r="R7" i="159"/>
  <c r="R8" i="159"/>
  <c r="R9" i="159"/>
  <c r="R10" i="159"/>
  <c r="R11" i="159"/>
  <c r="R12" i="159"/>
  <c r="R13" i="159"/>
  <c r="R14" i="159"/>
  <c r="R15" i="159"/>
  <c r="R16" i="159"/>
  <c r="R17" i="159"/>
  <c r="R18" i="159"/>
  <c r="R19" i="159"/>
  <c r="R20" i="159"/>
  <c r="R21" i="159"/>
  <c r="R22" i="159"/>
  <c r="R23" i="159"/>
  <c r="R24" i="159"/>
  <c r="R25" i="159"/>
  <c r="R26" i="159"/>
  <c r="R27" i="159"/>
  <c r="R28" i="159"/>
  <c r="R29" i="159"/>
  <c r="R30" i="159"/>
  <c r="R31" i="159"/>
  <c r="R32" i="159"/>
  <c r="R33" i="159"/>
  <c r="R34" i="159"/>
  <c r="R36" i="159"/>
  <c r="R37" i="159"/>
  <c r="R39" i="159"/>
  <c r="R40" i="159"/>
  <c r="R41" i="159"/>
  <c r="R42" i="159"/>
  <c r="R43" i="159"/>
  <c r="R44" i="159"/>
  <c r="R45" i="159"/>
  <c r="R46" i="159"/>
  <c r="R47" i="159"/>
  <c r="R48" i="159"/>
  <c r="R49" i="159"/>
  <c r="R50" i="159"/>
  <c r="R51" i="159"/>
  <c r="R52" i="159"/>
  <c r="R53" i="159"/>
  <c r="R54" i="159"/>
  <c r="R55" i="159"/>
  <c r="R56" i="159"/>
  <c r="R57" i="159"/>
  <c r="R58" i="159"/>
  <c r="R59" i="159"/>
  <c r="R60" i="159"/>
  <c r="R61" i="159"/>
  <c r="R62" i="159"/>
  <c r="R63" i="159"/>
  <c r="R64" i="159"/>
  <c r="R65" i="159"/>
  <c r="R66" i="159"/>
  <c r="R67" i="159"/>
  <c r="R68" i="159"/>
  <c r="R69" i="159"/>
  <c r="R71" i="159"/>
  <c r="R72" i="159"/>
  <c r="R73" i="159"/>
  <c r="R74" i="159"/>
  <c r="R76" i="159"/>
  <c r="R77" i="159"/>
  <c r="R78" i="159"/>
  <c r="R79" i="159"/>
  <c r="R80" i="159"/>
  <c r="R81" i="159"/>
  <c r="R82" i="159"/>
  <c r="R83" i="159"/>
  <c r="R84" i="159"/>
  <c r="R85" i="159"/>
  <c r="R86" i="159"/>
  <c r="R87" i="159"/>
  <c r="R88" i="159"/>
  <c r="R89" i="159"/>
  <c r="R90" i="159"/>
  <c r="R91" i="159"/>
  <c r="R92" i="159"/>
  <c r="R93" i="159"/>
  <c r="R94" i="159"/>
  <c r="R95" i="159"/>
  <c r="R96" i="159"/>
  <c r="R98" i="159"/>
  <c r="R99" i="159"/>
  <c r="R100" i="159"/>
  <c r="R101" i="159"/>
  <c r="R102" i="159"/>
  <c r="R103" i="159"/>
  <c r="R104" i="159"/>
  <c r="R105" i="159"/>
  <c r="R106" i="159"/>
  <c r="R107" i="159"/>
  <c r="R108" i="159"/>
  <c r="R109" i="159"/>
  <c r="R110" i="159"/>
  <c r="R111" i="159"/>
  <c r="R112" i="159"/>
  <c r="R113" i="159"/>
  <c r="R114" i="159"/>
  <c r="R115" i="159"/>
  <c r="R116" i="159"/>
  <c r="R117" i="159"/>
  <c r="R118" i="159"/>
  <c r="R119" i="159"/>
  <c r="R120" i="159"/>
  <c r="R121" i="159"/>
  <c r="R122" i="159"/>
  <c r="R123" i="159"/>
  <c r="R124" i="159"/>
  <c r="R126" i="159"/>
  <c r="R127" i="159"/>
  <c r="R128" i="159"/>
  <c r="R131" i="159"/>
  <c r="R132" i="159"/>
  <c r="R133" i="159"/>
  <c r="R134" i="159"/>
  <c r="R135" i="159"/>
  <c r="R136" i="159"/>
  <c r="R137" i="159"/>
  <c r="R138" i="159"/>
  <c r="R139" i="159"/>
  <c r="R140" i="159"/>
  <c r="R141" i="159"/>
  <c r="R142" i="159"/>
  <c r="R143" i="159"/>
  <c r="R144" i="159"/>
  <c r="R145" i="159"/>
  <c r="R146" i="159"/>
  <c r="R147" i="159"/>
  <c r="R148" i="159"/>
  <c r="R149" i="159"/>
  <c r="R150" i="159"/>
  <c r="R151" i="159"/>
  <c r="R152" i="159"/>
  <c r="R153" i="159"/>
  <c r="R154" i="159"/>
  <c r="R155" i="159"/>
  <c r="R156" i="159"/>
  <c r="R157" i="159"/>
  <c r="R158" i="159"/>
  <c r="R159" i="159"/>
  <c r="R160" i="159"/>
  <c r="R161" i="159"/>
  <c r="R162" i="159"/>
  <c r="R163" i="159"/>
  <c r="R164" i="159"/>
  <c r="R165" i="159"/>
  <c r="R166" i="159"/>
  <c r="R167" i="159"/>
  <c r="R168" i="159"/>
  <c r="R169" i="159"/>
  <c r="R170" i="159"/>
  <c r="R171" i="159"/>
  <c r="R172" i="159"/>
  <c r="R173" i="159"/>
  <c r="R174" i="159"/>
  <c r="R175" i="159"/>
  <c r="R176" i="159"/>
  <c r="R177" i="159"/>
  <c r="R178" i="159"/>
  <c r="R179" i="159"/>
  <c r="R180" i="159"/>
  <c r="R181" i="159"/>
  <c r="R182" i="159"/>
  <c r="R183" i="159"/>
  <c r="R184" i="159"/>
  <c r="R185" i="159"/>
  <c r="R186" i="159"/>
  <c r="R187" i="159"/>
  <c r="R188" i="159"/>
  <c r="R189" i="159"/>
  <c r="R190" i="159"/>
  <c r="R191" i="159"/>
  <c r="R192" i="159"/>
  <c r="R193" i="159"/>
  <c r="R194" i="159"/>
  <c r="R195" i="159"/>
  <c r="R196" i="159"/>
  <c r="R198" i="159"/>
  <c r="R199" i="159"/>
  <c r="R200" i="159"/>
  <c r="R201" i="159"/>
  <c r="R202" i="159"/>
  <c r="R203" i="159"/>
  <c r="R204" i="159"/>
  <c r="R205" i="159"/>
  <c r="R206" i="159"/>
  <c r="R207" i="159"/>
  <c r="R208" i="159"/>
  <c r="R209" i="159"/>
  <c r="R210" i="159"/>
  <c r="R211" i="159"/>
  <c r="R212" i="159"/>
  <c r="R213" i="159"/>
  <c r="R214" i="159"/>
  <c r="R215" i="159"/>
  <c r="R216" i="159"/>
  <c r="R217" i="159"/>
  <c r="R4" i="159"/>
  <c r="D70" i="169" l="1"/>
  <c r="D38" i="169" l="1"/>
  <c r="R38" i="159" s="1"/>
  <c r="D75" i="168" l="1"/>
  <c r="R75" i="159" s="1"/>
  <c r="D125" i="168"/>
  <c r="R125" i="159" s="1"/>
  <c r="D35" i="168" l="1"/>
  <c r="R35" i="159" s="1"/>
  <c r="D70" i="168"/>
  <c r="R70" i="159" s="1"/>
  <c r="D197" i="168"/>
  <c r="R197" i="159" s="1"/>
  <c r="D97" i="168" l="1"/>
  <c r="R97" i="159" s="1"/>
  <c r="D219" i="168" l="1"/>
  <c r="D219" i="167"/>
  <c r="J109" i="134" l="1"/>
  <c r="K109" i="134" s="1"/>
  <c r="L109" i="134" s="1"/>
  <c r="M109" i="134" s="1"/>
  <c r="N109" i="134" s="1"/>
  <c r="O109" i="134" s="1"/>
  <c r="P109" i="134" s="1"/>
  <c r="S87" i="159"/>
  <c r="D87" i="172" s="1"/>
  <c r="R3" i="159"/>
  <c r="D219" i="171"/>
  <c r="D219" i="170"/>
  <c r="D219" i="169"/>
  <c r="D219" i="166"/>
  <c r="D219" i="165"/>
  <c r="D219" i="164"/>
  <c r="D219" i="163"/>
  <c r="D219" i="162"/>
  <c r="D219" i="161"/>
  <c r="D219" i="160"/>
  <c r="Q217" i="159"/>
  <c r="Q216" i="159"/>
  <c r="Q215" i="159"/>
  <c r="Q214" i="159"/>
  <c r="Q213" i="159"/>
  <c r="Q212" i="159"/>
  <c r="Q211" i="159"/>
  <c r="Q210" i="159"/>
  <c r="Q209" i="159"/>
  <c r="Q208" i="159"/>
  <c r="Q207" i="159"/>
  <c r="Q206" i="159"/>
  <c r="Q205" i="159"/>
  <c r="Q204" i="159"/>
  <c r="Q203" i="159"/>
  <c r="Q202" i="159"/>
  <c r="Q201" i="159"/>
  <c r="Q200" i="159"/>
  <c r="Q199" i="159"/>
  <c r="Q198" i="159"/>
  <c r="Q197" i="159"/>
  <c r="Q196" i="159"/>
  <c r="Q195" i="159"/>
  <c r="Q194" i="159"/>
  <c r="Q193" i="159"/>
  <c r="Q192" i="159"/>
  <c r="Q191" i="159"/>
  <c r="Q190" i="159"/>
  <c r="Q189" i="159"/>
  <c r="Q188" i="159"/>
  <c r="Q187" i="159"/>
  <c r="Q186" i="159"/>
  <c r="Q185" i="159"/>
  <c r="Q184" i="159"/>
  <c r="Q183" i="159"/>
  <c r="Q182" i="159"/>
  <c r="Q181" i="159"/>
  <c r="Q180" i="159"/>
  <c r="Q179" i="159"/>
  <c r="Q178" i="159"/>
  <c r="Q177" i="159"/>
  <c r="Q176" i="159"/>
  <c r="Q175" i="159"/>
  <c r="Q174" i="159"/>
  <c r="Q173" i="159"/>
  <c r="Q172" i="159"/>
  <c r="Q171" i="159"/>
  <c r="Q170" i="159"/>
  <c r="Q169" i="159"/>
  <c r="Q168" i="159"/>
  <c r="Q167" i="159"/>
  <c r="Q166" i="159"/>
  <c r="Q165" i="159"/>
  <c r="Q164" i="159"/>
  <c r="Q163" i="159"/>
  <c r="Q162" i="159"/>
  <c r="Q160" i="159"/>
  <c r="Q159" i="159"/>
  <c r="Q158" i="159"/>
  <c r="Q157" i="159"/>
  <c r="Q156" i="159"/>
  <c r="Q155" i="159"/>
  <c r="Q154" i="159"/>
  <c r="Q153" i="159"/>
  <c r="Q152" i="159"/>
  <c r="Q151" i="159"/>
  <c r="Q150" i="159"/>
  <c r="Q149" i="159"/>
  <c r="Q148" i="159"/>
  <c r="Q147" i="159"/>
  <c r="Q146" i="159"/>
  <c r="Q145" i="159"/>
  <c r="Q144" i="159"/>
  <c r="Q143" i="159"/>
  <c r="Q142" i="159"/>
  <c r="Q141" i="159"/>
  <c r="Q140" i="159"/>
  <c r="Q139" i="159"/>
  <c r="Q138" i="159"/>
  <c r="Q137" i="159"/>
  <c r="Q136" i="159"/>
  <c r="Q135" i="159"/>
  <c r="Q134" i="159"/>
  <c r="Q133" i="159"/>
  <c r="Q132" i="159"/>
  <c r="Q131" i="159"/>
  <c r="Q128" i="159"/>
  <c r="Q127" i="159"/>
  <c r="Q126" i="159"/>
  <c r="Q125" i="159"/>
  <c r="Q124" i="159"/>
  <c r="Q123" i="159"/>
  <c r="Q122" i="159"/>
  <c r="Q121" i="159"/>
  <c r="Q120" i="159"/>
  <c r="Q119" i="159"/>
  <c r="Q118" i="159"/>
  <c r="Q117" i="159"/>
  <c r="Q116" i="159"/>
  <c r="Q115" i="159"/>
  <c r="Q114" i="159"/>
  <c r="Q113" i="159"/>
  <c r="Q112" i="159"/>
  <c r="Q111" i="159"/>
  <c r="Q110" i="159"/>
  <c r="Q109" i="159"/>
  <c r="Q108" i="159"/>
  <c r="Q107" i="159"/>
  <c r="Q106" i="159"/>
  <c r="Q105" i="159"/>
  <c r="Q103" i="159"/>
  <c r="Q102" i="159"/>
  <c r="Q101" i="159"/>
  <c r="Q100" i="159"/>
  <c r="Q99" i="159"/>
  <c r="Q98" i="159"/>
  <c r="Q97" i="159"/>
  <c r="Q96" i="159"/>
  <c r="Q95" i="159"/>
  <c r="Q94" i="159"/>
  <c r="Q93" i="159"/>
  <c r="Q92" i="159"/>
  <c r="Q91" i="159"/>
  <c r="Q90" i="159"/>
  <c r="Q89" i="159"/>
  <c r="Q88" i="159"/>
  <c r="Q86" i="159"/>
  <c r="Q85" i="159"/>
  <c r="Q84" i="159"/>
  <c r="Q83" i="159"/>
  <c r="Q82" i="159"/>
  <c r="Q81" i="159"/>
  <c r="Q80" i="159"/>
  <c r="Q79" i="159"/>
  <c r="Q78" i="159"/>
  <c r="Q77" i="159"/>
  <c r="Q76" i="159"/>
  <c r="Q75" i="159"/>
  <c r="Q74" i="159"/>
  <c r="Q73" i="159"/>
  <c r="Q72" i="159"/>
  <c r="Q71" i="159"/>
  <c r="Q70" i="159"/>
  <c r="Q69" i="159"/>
  <c r="Q68" i="159"/>
  <c r="Q67" i="159"/>
  <c r="Q66" i="159"/>
  <c r="Q65" i="159"/>
  <c r="Q64" i="159"/>
  <c r="Q63" i="159"/>
  <c r="Q62" i="159"/>
  <c r="Q61" i="159"/>
  <c r="Q60" i="159"/>
  <c r="Q59" i="159"/>
  <c r="Q58" i="159"/>
  <c r="Q57" i="159"/>
  <c r="Q56" i="159"/>
  <c r="Q55" i="159"/>
  <c r="Q54" i="159"/>
  <c r="Q53" i="159"/>
  <c r="Q52" i="159"/>
  <c r="Q51" i="159"/>
  <c r="Q50" i="159"/>
  <c r="Q49" i="159"/>
  <c r="Q48" i="159"/>
  <c r="Q47" i="159"/>
  <c r="Q46" i="159"/>
  <c r="Q45" i="159"/>
  <c r="Q44" i="159"/>
  <c r="Q43" i="159"/>
  <c r="Q42" i="159"/>
  <c r="Q41" i="159"/>
  <c r="Q40" i="159"/>
  <c r="Q39" i="159"/>
  <c r="Q38" i="159"/>
  <c r="Q37" i="159"/>
  <c r="Q36" i="159"/>
  <c r="Q35" i="159"/>
  <c r="Q34" i="159"/>
  <c r="Q33" i="159"/>
  <c r="Q32" i="159"/>
  <c r="Q31" i="159"/>
  <c r="Q30" i="159"/>
  <c r="Q29" i="159"/>
  <c r="Q28" i="159"/>
  <c r="Q27" i="159"/>
  <c r="Q26" i="159"/>
  <c r="Q25" i="159"/>
  <c r="Q24" i="159"/>
  <c r="Q23" i="159"/>
  <c r="Q22" i="159"/>
  <c r="Q21" i="159"/>
  <c r="Q20" i="159"/>
  <c r="Q19" i="159"/>
  <c r="Q18" i="159"/>
  <c r="Q17" i="159"/>
  <c r="Q16" i="159"/>
  <c r="Q15" i="159"/>
  <c r="Q14" i="159"/>
  <c r="Q13" i="159"/>
  <c r="Q12" i="159"/>
  <c r="Q11" i="159"/>
  <c r="Q10" i="159"/>
  <c r="Q9" i="159"/>
  <c r="Q8" i="159"/>
  <c r="Q7" i="159"/>
  <c r="Q6" i="159"/>
  <c r="Q5" i="159"/>
  <c r="Q4" i="159"/>
  <c r="Q3" i="159"/>
  <c r="Q163" i="147"/>
  <c r="R163" i="147"/>
  <c r="Q164" i="147"/>
  <c r="R164" i="147"/>
  <c r="Q165" i="147"/>
  <c r="R165" i="147"/>
  <c r="Q166" i="147"/>
  <c r="R166" i="147"/>
  <c r="Q167" i="147"/>
  <c r="R167" i="147"/>
  <c r="Q168" i="147"/>
  <c r="R168" i="147"/>
  <c r="Q169" i="147"/>
  <c r="R169" i="147"/>
  <c r="Q170" i="147"/>
  <c r="R170" i="147"/>
  <c r="Q171" i="147"/>
  <c r="R171" i="147"/>
  <c r="Q172" i="147"/>
  <c r="R172" i="147"/>
  <c r="Q173" i="147"/>
  <c r="R173" i="147"/>
  <c r="Q174" i="147"/>
  <c r="R174" i="147"/>
  <c r="Q175" i="147"/>
  <c r="R175" i="147"/>
  <c r="Q176" i="147"/>
  <c r="R176" i="147"/>
  <c r="Q177" i="147"/>
  <c r="R177" i="147"/>
  <c r="Q178" i="147"/>
  <c r="R178" i="147"/>
  <c r="Q179" i="147"/>
  <c r="R179" i="147"/>
  <c r="Q180" i="147"/>
  <c r="R180" i="147"/>
  <c r="Q181" i="147"/>
  <c r="R181" i="147"/>
  <c r="Q182" i="147"/>
  <c r="R182" i="147"/>
  <c r="Q183" i="147"/>
  <c r="R183" i="147"/>
  <c r="Q184" i="147"/>
  <c r="R184" i="147"/>
  <c r="Q185" i="147"/>
  <c r="R185" i="147"/>
  <c r="Q186" i="147"/>
  <c r="R186" i="147"/>
  <c r="Q187" i="147"/>
  <c r="R187" i="147"/>
  <c r="Q188" i="147"/>
  <c r="R188" i="147"/>
  <c r="Q189" i="147"/>
  <c r="R189" i="147"/>
  <c r="Q190" i="147"/>
  <c r="R190" i="147"/>
  <c r="Q191" i="147"/>
  <c r="R191" i="147"/>
  <c r="Q192" i="147"/>
  <c r="R192" i="147"/>
  <c r="Q193" i="147"/>
  <c r="R193" i="147"/>
  <c r="Q194" i="147"/>
  <c r="R194" i="147"/>
  <c r="Q195" i="147"/>
  <c r="R195" i="147"/>
  <c r="Q196" i="147"/>
  <c r="R196" i="147"/>
  <c r="Q197" i="147"/>
  <c r="R197" i="147"/>
  <c r="Q198" i="147"/>
  <c r="R198" i="147"/>
  <c r="Q199" i="147"/>
  <c r="R199" i="147"/>
  <c r="Q200" i="147"/>
  <c r="R200" i="147"/>
  <c r="Q201" i="147"/>
  <c r="R201" i="147"/>
  <c r="Q202" i="147"/>
  <c r="R202" i="147"/>
  <c r="Q203" i="147"/>
  <c r="R203" i="147"/>
  <c r="Q204" i="147"/>
  <c r="R204" i="147"/>
  <c r="Q205" i="147"/>
  <c r="R205" i="147"/>
  <c r="Q206" i="147"/>
  <c r="R206" i="147"/>
  <c r="Q207" i="147"/>
  <c r="R207" i="147"/>
  <c r="Q208" i="147"/>
  <c r="R208" i="147"/>
  <c r="Q209" i="147"/>
  <c r="R209" i="147"/>
  <c r="Q210" i="147"/>
  <c r="R210" i="147"/>
  <c r="Q211" i="147"/>
  <c r="R211" i="147"/>
  <c r="Q212" i="147"/>
  <c r="R212" i="147"/>
  <c r="Q213" i="147"/>
  <c r="R213" i="147"/>
  <c r="Q214" i="147"/>
  <c r="R214" i="147"/>
  <c r="Q215" i="147"/>
  <c r="R215" i="147"/>
  <c r="Q216" i="147"/>
  <c r="R216" i="147"/>
  <c r="Q217" i="147"/>
  <c r="R217" i="147"/>
  <c r="R162" i="147"/>
  <c r="Q162" i="147"/>
  <c r="Q123" i="147"/>
  <c r="R123" i="147"/>
  <c r="Q124" i="147"/>
  <c r="R124" i="147"/>
  <c r="Q125" i="147"/>
  <c r="R125" i="147"/>
  <c r="Q126" i="147"/>
  <c r="R126" i="147"/>
  <c r="Q127" i="147"/>
  <c r="R127" i="147"/>
  <c r="Q128" i="147"/>
  <c r="R128" i="147"/>
  <c r="Q129" i="147"/>
  <c r="R129" i="147"/>
  <c r="Q130" i="147"/>
  <c r="R130" i="147"/>
  <c r="Q131" i="147"/>
  <c r="R131" i="147"/>
  <c r="Q132" i="147"/>
  <c r="R132" i="147"/>
  <c r="Q133" i="147"/>
  <c r="R133" i="147"/>
  <c r="Q134" i="147"/>
  <c r="R134" i="147"/>
  <c r="Q135" i="147"/>
  <c r="R135" i="147"/>
  <c r="Q136" i="147"/>
  <c r="R136" i="147"/>
  <c r="Q137" i="147"/>
  <c r="R137" i="147"/>
  <c r="Q138" i="147"/>
  <c r="R138" i="147"/>
  <c r="Q139" i="147"/>
  <c r="R139" i="147"/>
  <c r="Q140" i="147"/>
  <c r="R140" i="147"/>
  <c r="Q141" i="147"/>
  <c r="R141" i="147"/>
  <c r="Q142" i="147"/>
  <c r="R142" i="147"/>
  <c r="Q143" i="147"/>
  <c r="R143" i="147"/>
  <c r="Q144" i="147"/>
  <c r="R144" i="147"/>
  <c r="Q145" i="147"/>
  <c r="R145" i="147"/>
  <c r="Q146" i="147"/>
  <c r="R146" i="147"/>
  <c r="Q147" i="147"/>
  <c r="R147" i="147"/>
  <c r="Q148" i="147"/>
  <c r="R148" i="147"/>
  <c r="Q149" i="147"/>
  <c r="R149" i="147"/>
  <c r="Q150" i="147"/>
  <c r="R150" i="147"/>
  <c r="Q151" i="147"/>
  <c r="R151" i="147"/>
  <c r="Q152" i="147"/>
  <c r="R152" i="147"/>
  <c r="Q153" i="147"/>
  <c r="R153" i="147"/>
  <c r="Q154" i="147"/>
  <c r="R154" i="147"/>
  <c r="Q155" i="147"/>
  <c r="R155" i="147"/>
  <c r="Q156" i="147"/>
  <c r="R156" i="147"/>
  <c r="Q157" i="147"/>
  <c r="R157" i="147"/>
  <c r="Q158" i="147"/>
  <c r="R158" i="147"/>
  <c r="Q159" i="147"/>
  <c r="R159" i="147"/>
  <c r="Q160" i="147"/>
  <c r="R160" i="147"/>
  <c r="R122" i="147"/>
  <c r="Q122" i="147"/>
  <c r="Q106" i="147"/>
  <c r="R106" i="147"/>
  <c r="Q107" i="147"/>
  <c r="R107" i="147"/>
  <c r="Q108" i="147"/>
  <c r="R108" i="147"/>
  <c r="Q109" i="147"/>
  <c r="R109" i="147"/>
  <c r="Q110" i="147"/>
  <c r="R110" i="147"/>
  <c r="Q111" i="147"/>
  <c r="R111" i="147"/>
  <c r="Q112" i="147"/>
  <c r="R112" i="147"/>
  <c r="Q113" i="147"/>
  <c r="R113" i="147"/>
  <c r="Q114" i="147"/>
  <c r="R114" i="147"/>
  <c r="Q115" i="147"/>
  <c r="R115" i="147"/>
  <c r="Q116" i="147"/>
  <c r="R116" i="147"/>
  <c r="Q117" i="147"/>
  <c r="R117" i="147"/>
  <c r="Q118" i="147"/>
  <c r="R118" i="147"/>
  <c r="Q119" i="147"/>
  <c r="R119" i="147"/>
  <c r="Q120" i="147"/>
  <c r="R120" i="147"/>
  <c r="R105" i="147"/>
  <c r="Q105" i="147"/>
  <c r="Q13" i="147"/>
  <c r="R13" i="147"/>
  <c r="Q14" i="147"/>
  <c r="R14" i="147"/>
  <c r="Q15" i="147"/>
  <c r="R15" i="147"/>
  <c r="Q16" i="147"/>
  <c r="R16" i="147"/>
  <c r="Q17" i="147"/>
  <c r="R17" i="147"/>
  <c r="Q18" i="147"/>
  <c r="R18" i="147"/>
  <c r="Q19" i="147"/>
  <c r="R19" i="147"/>
  <c r="Q20" i="147"/>
  <c r="R20" i="147"/>
  <c r="Q21" i="147"/>
  <c r="R21" i="147"/>
  <c r="Q22" i="147"/>
  <c r="R22" i="147"/>
  <c r="Q23" i="147"/>
  <c r="R23" i="147"/>
  <c r="Q24" i="147"/>
  <c r="R24" i="147"/>
  <c r="Q25" i="147"/>
  <c r="R25" i="147"/>
  <c r="Q26" i="147"/>
  <c r="R26" i="147"/>
  <c r="Q27" i="147"/>
  <c r="R27" i="147"/>
  <c r="Q28" i="147"/>
  <c r="R28" i="147"/>
  <c r="Q29" i="147"/>
  <c r="R29" i="147"/>
  <c r="Q30" i="147"/>
  <c r="R30" i="147"/>
  <c r="Q31" i="147"/>
  <c r="R31" i="147"/>
  <c r="Q32" i="147"/>
  <c r="R32" i="147"/>
  <c r="Q33" i="147"/>
  <c r="R33" i="147"/>
  <c r="Q34" i="147"/>
  <c r="R34" i="147"/>
  <c r="Q35" i="147"/>
  <c r="R35" i="147"/>
  <c r="Q36" i="147"/>
  <c r="R36" i="147"/>
  <c r="Q37" i="147"/>
  <c r="R37" i="147"/>
  <c r="Q38" i="147"/>
  <c r="R38" i="147"/>
  <c r="Q39" i="147"/>
  <c r="R39" i="147"/>
  <c r="Q40" i="147"/>
  <c r="R40" i="147"/>
  <c r="Q41" i="147"/>
  <c r="R41" i="147"/>
  <c r="Q42" i="147"/>
  <c r="R42" i="147"/>
  <c r="Q43" i="147"/>
  <c r="R43" i="147"/>
  <c r="Q44" i="147"/>
  <c r="R44" i="147"/>
  <c r="Q45" i="147"/>
  <c r="R45" i="147"/>
  <c r="Q46" i="147"/>
  <c r="R46" i="147"/>
  <c r="Q47" i="147"/>
  <c r="R47" i="147"/>
  <c r="Q48" i="147"/>
  <c r="R48" i="147"/>
  <c r="Q49" i="147"/>
  <c r="R49" i="147"/>
  <c r="Q50" i="147"/>
  <c r="R50" i="147"/>
  <c r="Q51" i="147"/>
  <c r="R51" i="147"/>
  <c r="Q52" i="147"/>
  <c r="R52" i="147"/>
  <c r="Q53" i="147"/>
  <c r="R53" i="147"/>
  <c r="Q54" i="147"/>
  <c r="R54" i="147"/>
  <c r="Q55" i="147"/>
  <c r="R55" i="147"/>
  <c r="Q56" i="147"/>
  <c r="R56" i="147"/>
  <c r="Q57" i="147"/>
  <c r="R57" i="147"/>
  <c r="Q58" i="147"/>
  <c r="R58" i="147"/>
  <c r="Q59" i="147"/>
  <c r="R59" i="147"/>
  <c r="Q60" i="147"/>
  <c r="R60" i="147"/>
  <c r="Q61" i="147"/>
  <c r="R61" i="147"/>
  <c r="Q62" i="147"/>
  <c r="R62" i="147"/>
  <c r="Q63" i="147"/>
  <c r="R63" i="147"/>
  <c r="Q64" i="147"/>
  <c r="R64" i="147"/>
  <c r="Q65" i="147"/>
  <c r="R65" i="147"/>
  <c r="Q66" i="147"/>
  <c r="R66" i="147"/>
  <c r="Q67" i="147"/>
  <c r="R67" i="147"/>
  <c r="Q68" i="147"/>
  <c r="R68" i="147"/>
  <c r="Q69" i="147"/>
  <c r="R69" i="147"/>
  <c r="Q70" i="147"/>
  <c r="R70" i="147"/>
  <c r="Q71" i="147"/>
  <c r="R71" i="147"/>
  <c r="Q72" i="147"/>
  <c r="R72" i="147"/>
  <c r="Q73" i="147"/>
  <c r="R73" i="147"/>
  <c r="Q74" i="147"/>
  <c r="R74" i="147"/>
  <c r="Q75" i="147"/>
  <c r="R75" i="147"/>
  <c r="Q76" i="147"/>
  <c r="R76" i="147"/>
  <c r="Q77" i="147"/>
  <c r="R77" i="147"/>
  <c r="Q78" i="147"/>
  <c r="R78" i="147"/>
  <c r="Q79" i="147"/>
  <c r="R79" i="147"/>
  <c r="Q80" i="147"/>
  <c r="R80" i="147"/>
  <c r="Q81" i="147"/>
  <c r="R81" i="147"/>
  <c r="Q82" i="147"/>
  <c r="R82" i="147"/>
  <c r="Q83" i="147"/>
  <c r="R83" i="147"/>
  <c r="Q84" i="147"/>
  <c r="R84" i="147"/>
  <c r="Q85" i="147"/>
  <c r="R85" i="147"/>
  <c r="Q86" i="147"/>
  <c r="R86" i="147"/>
  <c r="R87" i="147"/>
  <c r="Q88" i="147"/>
  <c r="R88" i="147"/>
  <c r="Q89" i="147"/>
  <c r="R89" i="147"/>
  <c r="Q90" i="147"/>
  <c r="R90" i="147"/>
  <c r="Q91" i="147"/>
  <c r="R91" i="147"/>
  <c r="Q92" i="147"/>
  <c r="R92" i="147"/>
  <c r="Q93" i="147"/>
  <c r="R93" i="147"/>
  <c r="Q94" i="147"/>
  <c r="R94" i="147"/>
  <c r="Q95" i="147"/>
  <c r="R95" i="147"/>
  <c r="Q96" i="147"/>
  <c r="R96" i="147"/>
  <c r="Q97" i="147"/>
  <c r="R97" i="147"/>
  <c r="Q98" i="147"/>
  <c r="R98" i="147"/>
  <c r="Q99" i="147"/>
  <c r="R99" i="147"/>
  <c r="Q100" i="147"/>
  <c r="R100" i="147"/>
  <c r="Q101" i="147"/>
  <c r="R101" i="147"/>
  <c r="Q102" i="147"/>
  <c r="R102" i="147"/>
  <c r="Q103" i="147"/>
  <c r="R103" i="147"/>
  <c r="Q11" i="147"/>
  <c r="R11" i="147"/>
  <c r="Q12" i="147"/>
  <c r="R12" i="147"/>
  <c r="Q4" i="147"/>
  <c r="R4" i="147"/>
  <c r="Q5" i="147"/>
  <c r="R5" i="147"/>
  <c r="Q6" i="147"/>
  <c r="R6" i="147"/>
  <c r="Q7" i="147"/>
  <c r="R7" i="147"/>
  <c r="Q8" i="147"/>
  <c r="R8" i="147"/>
  <c r="Q9" i="147"/>
  <c r="R9" i="147"/>
  <c r="Q10" i="147"/>
  <c r="R10" i="147"/>
  <c r="R3" i="147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 i="147"/>
  <c r="Q121" i="147"/>
  <c r="R104" i="147"/>
  <c r="Q3" i="147"/>
  <c r="D219" i="146"/>
  <c r="R110" i="134"/>
  <c r="R109" i="134"/>
  <c r="Q110" i="134"/>
  <c r="Q109" i="134"/>
  <c r="J110" i="134"/>
  <c r="K110" i="134" s="1"/>
  <c r="L110" i="134" s="1"/>
  <c r="M110" i="134" s="1"/>
  <c r="N110" i="134" s="1"/>
  <c r="O110" i="134" s="1"/>
  <c r="P110" i="134" s="1"/>
  <c r="G130" i="134"/>
  <c r="H130" i="134" s="1"/>
  <c r="I130" i="134" s="1"/>
  <c r="J130" i="134" s="1"/>
  <c r="K130" i="134" s="1"/>
  <c r="L130" i="134" s="1"/>
  <c r="M130" i="134" s="1"/>
  <c r="N130" i="134" s="1"/>
  <c r="O130" i="134" s="1"/>
  <c r="P130" i="134" s="1"/>
  <c r="R130" i="134"/>
  <c r="Q130" i="134"/>
  <c r="R4" i="134"/>
  <c r="R5" i="134"/>
  <c r="R6" i="134"/>
  <c r="R7" i="134"/>
  <c r="R8" i="134"/>
  <c r="R9" i="134"/>
  <c r="R10" i="134"/>
  <c r="R11" i="134"/>
  <c r="R12" i="134"/>
  <c r="R13" i="134"/>
  <c r="R14" i="134"/>
  <c r="R15" i="134"/>
  <c r="R16" i="134"/>
  <c r="R17" i="134"/>
  <c r="R18" i="134"/>
  <c r="R19" i="134"/>
  <c r="R20" i="134"/>
  <c r="R21" i="134"/>
  <c r="R22" i="134"/>
  <c r="R23" i="134"/>
  <c r="R24" i="134"/>
  <c r="R25" i="134"/>
  <c r="R26" i="134"/>
  <c r="R27" i="134"/>
  <c r="R28" i="134"/>
  <c r="R29" i="134"/>
  <c r="R30" i="134"/>
  <c r="R31" i="134"/>
  <c r="R32" i="134"/>
  <c r="R33" i="134"/>
  <c r="R34" i="134"/>
  <c r="R35" i="134"/>
  <c r="R36" i="134"/>
  <c r="R37" i="134"/>
  <c r="R38" i="134"/>
  <c r="R39" i="134"/>
  <c r="R40" i="134"/>
  <c r="R41" i="134"/>
  <c r="R42" i="134"/>
  <c r="R43" i="134"/>
  <c r="R44" i="134"/>
  <c r="R45" i="134"/>
  <c r="R46" i="134"/>
  <c r="R47" i="134"/>
  <c r="R48" i="134"/>
  <c r="R49" i="134"/>
  <c r="R50" i="134"/>
  <c r="R51" i="134"/>
  <c r="R52" i="134"/>
  <c r="R53" i="134"/>
  <c r="R54" i="134"/>
  <c r="R55" i="134"/>
  <c r="R56" i="134"/>
  <c r="R57" i="134"/>
  <c r="R58" i="134"/>
  <c r="R59" i="134"/>
  <c r="R60" i="134"/>
  <c r="R61" i="134"/>
  <c r="R62" i="134"/>
  <c r="R63" i="134"/>
  <c r="R64" i="134"/>
  <c r="R65" i="134"/>
  <c r="R66" i="134"/>
  <c r="R67" i="134"/>
  <c r="R68" i="134"/>
  <c r="R69" i="134"/>
  <c r="R70" i="134"/>
  <c r="R71" i="134"/>
  <c r="R72" i="134"/>
  <c r="R73" i="134"/>
  <c r="R74" i="134"/>
  <c r="R75" i="134"/>
  <c r="R76" i="134"/>
  <c r="R77" i="134"/>
  <c r="R78" i="134"/>
  <c r="R79" i="134"/>
  <c r="R80" i="134"/>
  <c r="R81" i="134"/>
  <c r="R82" i="134"/>
  <c r="R83" i="134"/>
  <c r="R84" i="134"/>
  <c r="R85" i="134"/>
  <c r="R86" i="134"/>
  <c r="R87" i="134"/>
  <c r="R88" i="134"/>
  <c r="R89" i="134"/>
  <c r="R90" i="134"/>
  <c r="R91" i="134"/>
  <c r="R92" i="134"/>
  <c r="R93" i="134"/>
  <c r="R94" i="134"/>
  <c r="R95" i="134"/>
  <c r="R96" i="134"/>
  <c r="R97" i="134"/>
  <c r="R98" i="134"/>
  <c r="R99" i="134"/>
  <c r="R100" i="134"/>
  <c r="R101" i="134"/>
  <c r="R102" i="134"/>
  <c r="R103" i="134"/>
  <c r="R104" i="134"/>
  <c r="R105" i="134"/>
  <c r="R106" i="134"/>
  <c r="R107" i="134"/>
  <c r="R108" i="134"/>
  <c r="R111" i="134"/>
  <c r="R112" i="134"/>
  <c r="R113" i="134"/>
  <c r="R114" i="134"/>
  <c r="R115" i="134"/>
  <c r="R116" i="134"/>
  <c r="R117" i="134"/>
  <c r="R118" i="134"/>
  <c r="R119" i="134"/>
  <c r="R120" i="134"/>
  <c r="R121" i="134"/>
  <c r="R122" i="134"/>
  <c r="R123" i="134"/>
  <c r="R124" i="134"/>
  <c r="R125" i="134"/>
  <c r="R126" i="134"/>
  <c r="R127" i="134"/>
  <c r="R128" i="134"/>
  <c r="R129" i="134"/>
  <c r="R131" i="134"/>
  <c r="R132" i="134"/>
  <c r="R133" i="134"/>
  <c r="R134" i="134"/>
  <c r="R135" i="134"/>
  <c r="R136" i="134"/>
  <c r="R137" i="134"/>
  <c r="R138" i="134"/>
  <c r="R139" i="134"/>
  <c r="R140" i="134"/>
  <c r="R141" i="134"/>
  <c r="R142" i="134"/>
  <c r="R143" i="134"/>
  <c r="R144" i="134"/>
  <c r="R145" i="134"/>
  <c r="R146" i="134"/>
  <c r="R147" i="134"/>
  <c r="R148" i="134"/>
  <c r="R149" i="134"/>
  <c r="R150" i="134"/>
  <c r="R151" i="134"/>
  <c r="R152" i="134"/>
  <c r="R153" i="134"/>
  <c r="R154" i="134"/>
  <c r="R155" i="134"/>
  <c r="R156" i="134"/>
  <c r="R157" i="134"/>
  <c r="R158" i="134"/>
  <c r="R159" i="134"/>
  <c r="R160" i="134"/>
  <c r="R161" i="134"/>
  <c r="R162" i="134"/>
  <c r="R163" i="134"/>
  <c r="R164" i="134"/>
  <c r="R165" i="134"/>
  <c r="R166" i="134"/>
  <c r="R167" i="134"/>
  <c r="R168" i="134"/>
  <c r="R169" i="134"/>
  <c r="R170" i="134"/>
  <c r="R171" i="134"/>
  <c r="R172" i="134"/>
  <c r="R173" i="134"/>
  <c r="R174" i="134"/>
  <c r="R175" i="134"/>
  <c r="R176" i="134"/>
  <c r="R177" i="134"/>
  <c r="R178" i="134"/>
  <c r="R179" i="134"/>
  <c r="R180" i="134"/>
  <c r="R181" i="134"/>
  <c r="R182" i="134"/>
  <c r="R183" i="134"/>
  <c r="R184" i="134"/>
  <c r="R185" i="134"/>
  <c r="R186" i="134"/>
  <c r="R187" i="134"/>
  <c r="R188" i="134"/>
  <c r="R189" i="134"/>
  <c r="R190" i="134"/>
  <c r="R191" i="134"/>
  <c r="R192" i="134"/>
  <c r="R193" i="134"/>
  <c r="R194" i="134"/>
  <c r="R195" i="134"/>
  <c r="R196" i="134"/>
  <c r="R197" i="134"/>
  <c r="R198" i="134"/>
  <c r="R199" i="134"/>
  <c r="R200" i="134"/>
  <c r="R201" i="134"/>
  <c r="R202" i="134"/>
  <c r="R203" i="134"/>
  <c r="R204" i="134"/>
  <c r="R205" i="134"/>
  <c r="R206" i="134"/>
  <c r="R207" i="134"/>
  <c r="R208" i="134"/>
  <c r="R209" i="134"/>
  <c r="R210" i="134"/>
  <c r="R211" i="134"/>
  <c r="R212" i="134"/>
  <c r="R213" i="134"/>
  <c r="R214" i="134"/>
  <c r="R215" i="134"/>
  <c r="R216" i="134"/>
  <c r="R217" i="134"/>
  <c r="R3" i="134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 i="134"/>
  <c r="Q215" i="134"/>
  <c r="Q214" i="134"/>
  <c r="Q213" i="134"/>
  <c r="Q212" i="134"/>
  <c r="Q211" i="134"/>
  <c r="Q210" i="134"/>
  <c r="Q209" i="134"/>
  <c r="Q208" i="134"/>
  <c r="Q207" i="134"/>
  <c r="Q206" i="134"/>
  <c r="Q205" i="134"/>
  <c r="Q204" i="134"/>
  <c r="Q203" i="134"/>
  <c r="Q202" i="134"/>
  <c r="Q201" i="134"/>
  <c r="Q200" i="134"/>
  <c r="Q199" i="134"/>
  <c r="Q198" i="134"/>
  <c r="Q197" i="134"/>
  <c r="Q196" i="134"/>
  <c r="Q195" i="134"/>
  <c r="Q194" i="134"/>
  <c r="Q193" i="134"/>
  <c r="Q192" i="134"/>
  <c r="Q191" i="134"/>
  <c r="Q190" i="134"/>
  <c r="Q189" i="134"/>
  <c r="Q188" i="134"/>
  <c r="Q187" i="134"/>
  <c r="Q186" i="134"/>
  <c r="Q185" i="134"/>
  <c r="Q184" i="134"/>
  <c r="Q183" i="134"/>
  <c r="Q182" i="134"/>
  <c r="Q181" i="134"/>
  <c r="Q180" i="134"/>
  <c r="Q179" i="134"/>
  <c r="Q178" i="134"/>
  <c r="Q177" i="134"/>
  <c r="Q176" i="134"/>
  <c r="Q175" i="134"/>
  <c r="Q174" i="134"/>
  <c r="Q173" i="134"/>
  <c r="Q172" i="134"/>
  <c r="Q171" i="134"/>
  <c r="Q170" i="134"/>
  <c r="Q169" i="134"/>
  <c r="Q168" i="134"/>
  <c r="Q167" i="134"/>
  <c r="Q166" i="134"/>
  <c r="Q165" i="134"/>
  <c r="Q164" i="134"/>
  <c r="Q163" i="134"/>
  <c r="Q162" i="134"/>
  <c r="Q160" i="134"/>
  <c r="Q159" i="134"/>
  <c r="Q158" i="134"/>
  <c r="Q157" i="134"/>
  <c r="Q156" i="134"/>
  <c r="Q155" i="134"/>
  <c r="Q154" i="134"/>
  <c r="Q153" i="134"/>
  <c r="Q152" i="134"/>
  <c r="Q151" i="134"/>
  <c r="Q150" i="134"/>
  <c r="Q149" i="134"/>
  <c r="Q148" i="134"/>
  <c r="Q147" i="134"/>
  <c r="Q146" i="134"/>
  <c r="Q145" i="134"/>
  <c r="Q144" i="134"/>
  <c r="Q143" i="134"/>
  <c r="Q142" i="134"/>
  <c r="Q141" i="134"/>
  <c r="Q140" i="134"/>
  <c r="Q139" i="134"/>
  <c r="Q138" i="134"/>
  <c r="Q137" i="134"/>
  <c r="Q136" i="134"/>
  <c r="Q135" i="134"/>
  <c r="Q134" i="134"/>
  <c r="Q133" i="134"/>
  <c r="Q132" i="134"/>
  <c r="Q131" i="134"/>
  <c r="Q129" i="134"/>
  <c r="Q128" i="134"/>
  <c r="Q127" i="134"/>
  <c r="Q126" i="134"/>
  <c r="Q125" i="134"/>
  <c r="Q124" i="134"/>
  <c r="Q123" i="134"/>
  <c r="Q122" i="134"/>
  <c r="Q121" i="134"/>
  <c r="Q120" i="134"/>
  <c r="Q119" i="134"/>
  <c r="Q118" i="134"/>
  <c r="Q117" i="134"/>
  <c r="Q116" i="134"/>
  <c r="Q115" i="134"/>
  <c r="Q114" i="134"/>
  <c r="Q113" i="134"/>
  <c r="Q112" i="134"/>
  <c r="Q111" i="134"/>
  <c r="Q108" i="134"/>
  <c r="Q107" i="134"/>
  <c r="Q106" i="134"/>
  <c r="Q105" i="134"/>
  <c r="Q103" i="134"/>
  <c r="Q102" i="134"/>
  <c r="Q101" i="134"/>
  <c r="Q100" i="134"/>
  <c r="Q99" i="134"/>
  <c r="Q98" i="134"/>
  <c r="Q97" i="134"/>
  <c r="Q96" i="134"/>
  <c r="Q95" i="134"/>
  <c r="Q94" i="134"/>
  <c r="Q93" i="134"/>
  <c r="Q92" i="134"/>
  <c r="Q91" i="134"/>
  <c r="Q90" i="134"/>
  <c r="Q89" i="134"/>
  <c r="Q88" i="134"/>
  <c r="Q87" i="134"/>
  <c r="Q86" i="134"/>
  <c r="Q85" i="134"/>
  <c r="Q84" i="134"/>
  <c r="Q83" i="134"/>
  <c r="Q82" i="134"/>
  <c r="Q81" i="134"/>
  <c r="Q80" i="134"/>
  <c r="Q79" i="134"/>
  <c r="Q78" i="134"/>
  <c r="Q77" i="134"/>
  <c r="Q76" i="134"/>
  <c r="Q75" i="134"/>
  <c r="Q74" i="134"/>
  <c r="Q73" i="134"/>
  <c r="Q72" i="134"/>
  <c r="Q71" i="134"/>
  <c r="Q70" i="134"/>
  <c r="Q69" i="134"/>
  <c r="Q68" i="134"/>
  <c r="Q67" i="134"/>
  <c r="Q66" i="134"/>
  <c r="Q65" i="134"/>
  <c r="Q64" i="134"/>
  <c r="Q63" i="134"/>
  <c r="Q62" i="134"/>
  <c r="Q61" i="134"/>
  <c r="Q60" i="134"/>
  <c r="Q59" i="134"/>
  <c r="Q58" i="134"/>
  <c r="Q57" i="134"/>
  <c r="Q56" i="134"/>
  <c r="Q55" i="134"/>
  <c r="Q54" i="134"/>
  <c r="Q53" i="134"/>
  <c r="Q52" i="134"/>
  <c r="Q51" i="134"/>
  <c r="Q50" i="134"/>
  <c r="Q49" i="134"/>
  <c r="Q48" i="134"/>
  <c r="Q47" i="134"/>
  <c r="Q46" i="134"/>
  <c r="Q45" i="134"/>
  <c r="Q44" i="134"/>
  <c r="Q43" i="134"/>
  <c r="Q42" i="134"/>
  <c r="Q41" i="134"/>
  <c r="Q40" i="134"/>
  <c r="Q39" i="134"/>
  <c r="Q38" i="134"/>
  <c r="Q37" i="134"/>
  <c r="Q36" i="134"/>
  <c r="Q35" i="134"/>
  <c r="Q34" i="134"/>
  <c r="Q33" i="134"/>
  <c r="Q32" i="134"/>
  <c r="Q31" i="134"/>
  <c r="Q30" i="134"/>
  <c r="Q29" i="134"/>
  <c r="Q28" i="134"/>
  <c r="Q27" i="134"/>
  <c r="Q26" i="134"/>
  <c r="Q25" i="134"/>
  <c r="Q24" i="134"/>
  <c r="Q23" i="134"/>
  <c r="Q22" i="134"/>
  <c r="Q21" i="134"/>
  <c r="Q20" i="134"/>
  <c r="Q19" i="134"/>
  <c r="Q18" i="134"/>
  <c r="Q17" i="134"/>
  <c r="Q16" i="134"/>
  <c r="Q15" i="134"/>
  <c r="Q14" i="134"/>
  <c r="Q13" i="134"/>
  <c r="Q12" i="134"/>
  <c r="Q11" i="134"/>
  <c r="Q10" i="134"/>
  <c r="Q9" i="134"/>
  <c r="Q8" i="134"/>
  <c r="Q7" i="134"/>
  <c r="Q6" i="134"/>
  <c r="Q5" i="134"/>
  <c r="Q4" i="134"/>
  <c r="Q3" i="134"/>
  <c r="D216" i="133"/>
  <c r="R3" i="105"/>
  <c r="D109" i="147"/>
  <c r="S109" i="147" s="1"/>
  <c r="D109" i="159" s="1"/>
  <c r="D110" i="147"/>
  <c r="Q219" i="147"/>
  <c r="R4" i="119"/>
  <c r="R5" i="119"/>
  <c r="R6" i="119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138" i="119"/>
  <c r="R139" i="119"/>
  <c r="R140" i="119"/>
  <c r="R141" i="119"/>
  <c r="R142" i="119"/>
  <c r="R143" i="119"/>
  <c r="R144" i="119"/>
  <c r="R145" i="119"/>
  <c r="R146" i="119"/>
  <c r="R147" i="119"/>
  <c r="R148" i="119"/>
  <c r="R149" i="119"/>
  <c r="R150" i="119"/>
  <c r="R151" i="119"/>
  <c r="R152" i="119"/>
  <c r="R153" i="119"/>
  <c r="R154" i="119"/>
  <c r="R155" i="119"/>
  <c r="R156" i="119"/>
  <c r="R157" i="119"/>
  <c r="R158" i="119"/>
  <c r="R159" i="119"/>
  <c r="R160" i="119"/>
  <c r="R161" i="119"/>
  <c r="R162" i="119"/>
  <c r="R163" i="119"/>
  <c r="R164" i="119"/>
  <c r="R165" i="119"/>
  <c r="R166" i="119"/>
  <c r="R167" i="119"/>
  <c r="R168" i="119"/>
  <c r="R169" i="119"/>
  <c r="R170" i="119"/>
  <c r="R171" i="119"/>
  <c r="R172" i="119"/>
  <c r="R173" i="119"/>
  <c r="R174" i="119"/>
  <c r="R175" i="119"/>
  <c r="R176" i="119"/>
  <c r="R177" i="119"/>
  <c r="R178" i="119"/>
  <c r="R179" i="119"/>
  <c r="R180" i="119"/>
  <c r="R181" i="119"/>
  <c r="R182" i="119"/>
  <c r="R183" i="119"/>
  <c r="R184" i="119"/>
  <c r="R185" i="119"/>
  <c r="R186" i="119"/>
  <c r="R187" i="119"/>
  <c r="R188" i="119"/>
  <c r="R189" i="119"/>
  <c r="R190" i="119"/>
  <c r="R191" i="119"/>
  <c r="R192" i="119"/>
  <c r="R193" i="119"/>
  <c r="R194" i="119"/>
  <c r="R195" i="119"/>
  <c r="R196" i="119"/>
  <c r="R197" i="119"/>
  <c r="R198" i="119"/>
  <c r="R199" i="119"/>
  <c r="R200" i="119"/>
  <c r="R201" i="119"/>
  <c r="R202" i="119"/>
  <c r="R203" i="119"/>
  <c r="R204" i="119"/>
  <c r="R205" i="119"/>
  <c r="R206" i="119"/>
  <c r="R207" i="119"/>
  <c r="R208" i="119"/>
  <c r="R209" i="119"/>
  <c r="R210" i="119"/>
  <c r="R211" i="119"/>
  <c r="R212" i="119"/>
  <c r="R213" i="119"/>
  <c r="R214" i="119"/>
  <c r="R3" i="119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 i="119"/>
  <c r="Q212" i="119"/>
  <c r="Q211" i="119"/>
  <c r="Q210" i="119"/>
  <c r="Q209" i="119"/>
  <c r="Q208" i="119"/>
  <c r="Q207" i="119"/>
  <c r="Q206" i="119"/>
  <c r="Q205" i="119"/>
  <c r="Q204" i="119"/>
  <c r="Q203" i="119"/>
  <c r="Q202" i="119"/>
  <c r="Q201" i="119"/>
  <c r="Q200" i="119"/>
  <c r="Q199" i="119"/>
  <c r="Q198" i="119"/>
  <c r="Q197" i="119"/>
  <c r="Q196" i="119"/>
  <c r="Q195" i="119"/>
  <c r="Q194" i="119"/>
  <c r="Q193" i="119"/>
  <c r="Q192" i="119"/>
  <c r="Q191" i="119"/>
  <c r="Q190" i="119"/>
  <c r="Q189" i="119"/>
  <c r="Q188" i="119"/>
  <c r="Q187" i="119"/>
  <c r="Q186" i="119"/>
  <c r="Q185" i="119"/>
  <c r="Q184" i="119"/>
  <c r="Q183" i="119"/>
  <c r="Q182" i="119"/>
  <c r="Q181" i="119"/>
  <c r="Q180" i="119"/>
  <c r="Q179" i="119"/>
  <c r="Q178" i="119"/>
  <c r="Q177" i="119"/>
  <c r="Q176" i="119"/>
  <c r="Q175" i="119"/>
  <c r="Q174" i="119"/>
  <c r="Q173" i="119"/>
  <c r="Q172" i="119"/>
  <c r="Q171" i="119"/>
  <c r="Q170" i="119"/>
  <c r="Q169" i="119"/>
  <c r="Q168" i="119"/>
  <c r="Q167" i="119"/>
  <c r="Q166" i="119"/>
  <c r="Q165" i="119"/>
  <c r="Q164" i="119"/>
  <c r="Q163" i="119"/>
  <c r="Q162" i="119"/>
  <c r="Q161" i="119"/>
  <c r="Q160" i="119"/>
  <c r="Q159" i="119"/>
  <c r="Q157" i="119"/>
  <c r="Q156" i="119"/>
  <c r="Q155" i="119"/>
  <c r="Q154" i="119"/>
  <c r="Q153" i="119"/>
  <c r="Q152" i="119"/>
  <c r="Q151" i="119"/>
  <c r="Q150" i="119"/>
  <c r="Q149" i="119"/>
  <c r="Q148" i="119"/>
  <c r="Q147" i="119"/>
  <c r="Q146" i="119"/>
  <c r="Q145" i="119"/>
  <c r="Q144" i="119"/>
  <c r="Q143" i="119"/>
  <c r="Q142" i="119"/>
  <c r="Q141" i="119"/>
  <c r="Q140" i="119"/>
  <c r="Q139" i="119"/>
  <c r="Q138" i="119"/>
  <c r="Q137" i="119"/>
  <c r="Q136" i="119"/>
  <c r="Q135" i="119"/>
  <c r="Q134" i="119"/>
  <c r="Q133" i="119"/>
  <c r="Q132" i="119"/>
  <c r="Q131" i="119"/>
  <c r="Q130" i="119"/>
  <c r="Q129" i="119"/>
  <c r="Q128" i="119"/>
  <c r="Q127" i="119"/>
  <c r="Q126" i="119"/>
  <c r="Q125" i="119"/>
  <c r="Q124" i="119"/>
  <c r="Q123" i="119"/>
  <c r="Q122" i="119"/>
  <c r="Q121" i="119"/>
  <c r="Q120" i="119"/>
  <c r="Q119" i="119"/>
  <c r="Q118" i="119"/>
  <c r="Q117" i="119"/>
  <c r="Q116" i="119"/>
  <c r="Q115" i="119"/>
  <c r="Q114" i="119"/>
  <c r="Q113" i="119"/>
  <c r="Q112" i="119"/>
  <c r="Q111" i="119"/>
  <c r="Q110" i="119"/>
  <c r="Q109" i="119"/>
  <c r="Q108" i="119"/>
  <c r="Q107" i="119"/>
  <c r="Q106" i="119"/>
  <c r="Q105" i="119"/>
  <c r="Q103" i="119"/>
  <c r="Q102" i="119"/>
  <c r="Q101" i="119"/>
  <c r="Q100" i="119"/>
  <c r="Q99" i="119"/>
  <c r="Q98" i="119"/>
  <c r="Q97" i="119"/>
  <c r="Q96" i="119"/>
  <c r="Q95" i="119"/>
  <c r="Q94" i="119"/>
  <c r="Q93" i="119"/>
  <c r="Q92" i="119"/>
  <c r="Q91" i="119"/>
  <c r="Q90" i="119"/>
  <c r="Q89" i="119"/>
  <c r="Q88" i="119"/>
  <c r="Q87" i="119"/>
  <c r="Q86" i="119"/>
  <c r="Q85" i="119"/>
  <c r="Q84" i="119"/>
  <c r="Q83" i="119"/>
  <c r="Q82" i="119"/>
  <c r="Q81" i="119"/>
  <c r="Q80" i="119"/>
  <c r="Q79" i="119"/>
  <c r="Q78" i="119"/>
  <c r="Q77" i="119"/>
  <c r="Q76" i="119"/>
  <c r="Q75" i="119"/>
  <c r="Q74" i="119"/>
  <c r="Q73" i="119"/>
  <c r="Q72" i="119"/>
  <c r="Q71" i="119"/>
  <c r="Q70" i="119"/>
  <c r="Q69" i="119"/>
  <c r="Q68" i="119"/>
  <c r="Q67" i="119"/>
  <c r="Q66" i="119"/>
  <c r="Q65" i="119"/>
  <c r="Q64" i="119"/>
  <c r="Q63" i="119"/>
  <c r="Q62" i="119"/>
  <c r="Q61" i="119"/>
  <c r="Q60" i="119"/>
  <c r="Q59" i="119"/>
  <c r="Q58" i="119"/>
  <c r="Q57" i="119"/>
  <c r="Q56" i="119"/>
  <c r="Q55" i="119"/>
  <c r="Q54" i="119"/>
  <c r="Q53" i="119"/>
  <c r="Q52" i="119"/>
  <c r="Q51" i="119"/>
  <c r="Q50" i="119"/>
  <c r="Q49" i="119"/>
  <c r="Q48" i="119"/>
  <c r="Q47" i="119"/>
  <c r="Q46" i="119"/>
  <c r="Q45" i="119"/>
  <c r="Q44" i="119"/>
  <c r="Q43" i="119"/>
  <c r="Q42" i="119"/>
  <c r="Q41" i="119"/>
  <c r="Q40" i="119"/>
  <c r="Q39" i="119"/>
  <c r="Q38" i="119"/>
  <c r="Q37" i="119"/>
  <c r="Q36" i="119"/>
  <c r="Q35" i="119"/>
  <c r="Q34" i="119"/>
  <c r="Q33" i="119"/>
  <c r="Q32" i="119"/>
  <c r="Q31" i="119"/>
  <c r="Q30" i="119"/>
  <c r="Q29" i="119"/>
  <c r="Q28" i="119"/>
  <c r="Q27" i="119"/>
  <c r="Q26" i="119"/>
  <c r="Q25" i="119"/>
  <c r="Q24" i="119"/>
  <c r="Q23" i="119"/>
  <c r="Q22" i="119"/>
  <c r="Q21" i="119"/>
  <c r="Q20" i="119"/>
  <c r="Q19" i="119"/>
  <c r="Q18" i="119"/>
  <c r="Q17" i="119"/>
  <c r="Q16" i="119"/>
  <c r="Q15" i="119"/>
  <c r="Q14" i="119"/>
  <c r="Q13" i="119"/>
  <c r="Q12" i="119"/>
  <c r="Q11" i="119"/>
  <c r="Q10" i="119"/>
  <c r="Q9" i="119"/>
  <c r="Q8" i="119"/>
  <c r="Q7" i="119"/>
  <c r="Q6" i="119"/>
  <c r="Q5" i="119"/>
  <c r="Q4" i="119"/>
  <c r="Q3" i="119"/>
  <c r="R160" i="105"/>
  <c r="R161" i="105"/>
  <c r="R162" i="105"/>
  <c r="R163" i="105"/>
  <c r="R164" i="105"/>
  <c r="R165" i="105"/>
  <c r="R166" i="105"/>
  <c r="R167" i="105"/>
  <c r="R168" i="105"/>
  <c r="R169" i="105"/>
  <c r="R170" i="105"/>
  <c r="R171" i="105"/>
  <c r="R172" i="105"/>
  <c r="R173" i="105"/>
  <c r="R174" i="105"/>
  <c r="R175" i="105"/>
  <c r="R176" i="105"/>
  <c r="R177" i="105"/>
  <c r="R178" i="105"/>
  <c r="R179" i="105"/>
  <c r="R180" i="105"/>
  <c r="R181" i="105"/>
  <c r="R182" i="105"/>
  <c r="R183" i="105"/>
  <c r="R184" i="105"/>
  <c r="R185" i="105"/>
  <c r="R186" i="105"/>
  <c r="R187" i="105"/>
  <c r="R188" i="105"/>
  <c r="R189" i="105"/>
  <c r="R190" i="105"/>
  <c r="R191" i="105"/>
  <c r="R192" i="105"/>
  <c r="R193" i="105"/>
  <c r="R194" i="105"/>
  <c r="R195" i="105"/>
  <c r="R196" i="105"/>
  <c r="R197" i="105"/>
  <c r="R198" i="105"/>
  <c r="R199" i="105"/>
  <c r="R200" i="105"/>
  <c r="R201" i="105"/>
  <c r="R202" i="105"/>
  <c r="R203" i="105"/>
  <c r="R204" i="105"/>
  <c r="R205" i="105"/>
  <c r="R206" i="105"/>
  <c r="R207" i="105"/>
  <c r="R208" i="105"/>
  <c r="R209" i="105"/>
  <c r="R210" i="105"/>
  <c r="R211" i="105"/>
  <c r="R212" i="105"/>
  <c r="R213" i="105"/>
  <c r="R214" i="105"/>
  <c r="R121" i="105"/>
  <c r="R122" i="105"/>
  <c r="R123" i="105"/>
  <c r="R124" i="105"/>
  <c r="R125" i="105"/>
  <c r="R126" i="105"/>
  <c r="R127" i="105"/>
  <c r="R128" i="105"/>
  <c r="R129" i="105"/>
  <c r="R130" i="105"/>
  <c r="R131" i="105"/>
  <c r="R132" i="105"/>
  <c r="R133" i="105"/>
  <c r="R134" i="105"/>
  <c r="R135" i="105"/>
  <c r="R136" i="105"/>
  <c r="R137" i="105"/>
  <c r="R138" i="105"/>
  <c r="R139" i="105"/>
  <c r="R140" i="105"/>
  <c r="R141" i="105"/>
  <c r="R142" i="105"/>
  <c r="R143" i="105"/>
  <c r="R144" i="105"/>
  <c r="R145" i="105"/>
  <c r="R146" i="105"/>
  <c r="R147" i="105"/>
  <c r="R148" i="105"/>
  <c r="R149" i="105"/>
  <c r="R150" i="105"/>
  <c r="R151" i="105"/>
  <c r="R152" i="105"/>
  <c r="R153" i="105"/>
  <c r="R154" i="105"/>
  <c r="R155" i="105"/>
  <c r="R156" i="105"/>
  <c r="R157" i="105"/>
  <c r="R159" i="105"/>
  <c r="R119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117" i="105"/>
  <c r="R118" i="105"/>
  <c r="R120" i="105"/>
  <c r="R105" i="105"/>
  <c r="R4" i="105"/>
  <c r="R5" i="105"/>
  <c r="R6" i="105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Q11" i="105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 i="105"/>
  <c r="Q212" i="105"/>
  <c r="Q211" i="105"/>
  <c r="Q210" i="105"/>
  <c r="Q209" i="105"/>
  <c r="Q208" i="105"/>
  <c r="Q207" i="105"/>
  <c r="Q206" i="105"/>
  <c r="Q205" i="105"/>
  <c r="Q204" i="105"/>
  <c r="Q203" i="105"/>
  <c r="Q202" i="105"/>
  <c r="Q201" i="105"/>
  <c r="Q200" i="105"/>
  <c r="Q199" i="105"/>
  <c r="Q198" i="105"/>
  <c r="Q197" i="105"/>
  <c r="Q196" i="105"/>
  <c r="Q195" i="105"/>
  <c r="Q194" i="105"/>
  <c r="Q193" i="105"/>
  <c r="Q192" i="105"/>
  <c r="Q191" i="105"/>
  <c r="Q190" i="105"/>
  <c r="Q189" i="105"/>
  <c r="Q188" i="105"/>
  <c r="Q187" i="105"/>
  <c r="Q186" i="105"/>
  <c r="Q185" i="105"/>
  <c r="Q184" i="105"/>
  <c r="Q183" i="105"/>
  <c r="Q182" i="105"/>
  <c r="Q181" i="105"/>
  <c r="Q180" i="105"/>
  <c r="Q179" i="105"/>
  <c r="Q178" i="105"/>
  <c r="Q177" i="105"/>
  <c r="Q176" i="105"/>
  <c r="Q175" i="105"/>
  <c r="Q174" i="105"/>
  <c r="Q173" i="105"/>
  <c r="Q172" i="105"/>
  <c r="Q171" i="105"/>
  <c r="Q170" i="105"/>
  <c r="Q169" i="105"/>
  <c r="Q168" i="105"/>
  <c r="Q167" i="105"/>
  <c r="Q166" i="105"/>
  <c r="Q165" i="105"/>
  <c r="Q164" i="105"/>
  <c r="Q163" i="105"/>
  <c r="Q162" i="105"/>
  <c r="Q161" i="105"/>
  <c r="Q160" i="105"/>
  <c r="Q159" i="105"/>
  <c r="Q157" i="105"/>
  <c r="Q156" i="105"/>
  <c r="Q155" i="105"/>
  <c r="Q154" i="105"/>
  <c r="Q153" i="105"/>
  <c r="Q152" i="105"/>
  <c r="Q151" i="105"/>
  <c r="Q150" i="105"/>
  <c r="Q149" i="105"/>
  <c r="Q148" i="105"/>
  <c r="Q147" i="105"/>
  <c r="Q146" i="105"/>
  <c r="Q145" i="105"/>
  <c r="Q144" i="105"/>
  <c r="Q143" i="105"/>
  <c r="Q142" i="105"/>
  <c r="Q141" i="105"/>
  <c r="Q140" i="105"/>
  <c r="Q139" i="105"/>
  <c r="Q138" i="105"/>
  <c r="Q137" i="105"/>
  <c r="Q136" i="105"/>
  <c r="Q135" i="105"/>
  <c r="Q134" i="105"/>
  <c r="Q133" i="105"/>
  <c r="Q132" i="105"/>
  <c r="Q131" i="105"/>
  <c r="Q130" i="105"/>
  <c r="Q129" i="105"/>
  <c r="Q128" i="105"/>
  <c r="Q127" i="105"/>
  <c r="Q126" i="105"/>
  <c r="Q125" i="105"/>
  <c r="Q124" i="105"/>
  <c r="Q123" i="105"/>
  <c r="Q122" i="105"/>
  <c r="Q121" i="105"/>
  <c r="Q120" i="105"/>
  <c r="Q119" i="105"/>
  <c r="Q118" i="105"/>
  <c r="Q117" i="105"/>
  <c r="Q116" i="105"/>
  <c r="Q115" i="105"/>
  <c r="Q114" i="105"/>
  <c r="Q113" i="105"/>
  <c r="Q112" i="105"/>
  <c r="Q111" i="105"/>
  <c r="Q110" i="105"/>
  <c r="Q109" i="105"/>
  <c r="Q108" i="105"/>
  <c r="Q107" i="105"/>
  <c r="Q106" i="105"/>
  <c r="Q105" i="105"/>
  <c r="Q103" i="105"/>
  <c r="Q102" i="105"/>
  <c r="Q101" i="105"/>
  <c r="Q100" i="105"/>
  <c r="Q99" i="105"/>
  <c r="Q98" i="105"/>
  <c r="Q97" i="105"/>
  <c r="Q96" i="105"/>
  <c r="Q95" i="105"/>
  <c r="Q94" i="105"/>
  <c r="Q93" i="105"/>
  <c r="Q92" i="105"/>
  <c r="Q91" i="105"/>
  <c r="Q90" i="105"/>
  <c r="Q89" i="105"/>
  <c r="Q88" i="105"/>
  <c r="Q87" i="105"/>
  <c r="Q86" i="105"/>
  <c r="Q85" i="105"/>
  <c r="Q84" i="105"/>
  <c r="Q83" i="105"/>
  <c r="Q82" i="105"/>
  <c r="Q81" i="105"/>
  <c r="Q80" i="105"/>
  <c r="Q79" i="105"/>
  <c r="Q78" i="105"/>
  <c r="Q77" i="105"/>
  <c r="Q76" i="105"/>
  <c r="Q75" i="105"/>
  <c r="Q74" i="105"/>
  <c r="Q73" i="105"/>
  <c r="Q72" i="105"/>
  <c r="Q71" i="105"/>
  <c r="Q70" i="105"/>
  <c r="Q69" i="105"/>
  <c r="Q68" i="105"/>
  <c r="Q67" i="105"/>
  <c r="Q66" i="105"/>
  <c r="Q65" i="105"/>
  <c r="Q64" i="105"/>
  <c r="Q63" i="105"/>
  <c r="Q62" i="105"/>
  <c r="Q61" i="105"/>
  <c r="Q60" i="105"/>
  <c r="Q59" i="105"/>
  <c r="Q58" i="105"/>
  <c r="Q57" i="105"/>
  <c r="Q56" i="105"/>
  <c r="Q55" i="105"/>
  <c r="Q54" i="105"/>
  <c r="Q53" i="105"/>
  <c r="Q52" i="105"/>
  <c r="Q51" i="105"/>
  <c r="Q50" i="105"/>
  <c r="Q49" i="105"/>
  <c r="Q48" i="105"/>
  <c r="Q47" i="105"/>
  <c r="Q46" i="105"/>
  <c r="Q45" i="105"/>
  <c r="Q44" i="105"/>
  <c r="Q43" i="105"/>
  <c r="Q42" i="105"/>
  <c r="Q41" i="105"/>
  <c r="Q40" i="105"/>
  <c r="Q39" i="105"/>
  <c r="Q38" i="105"/>
  <c r="Q37" i="105"/>
  <c r="Q36" i="105"/>
  <c r="Q35" i="105"/>
  <c r="Q34" i="105"/>
  <c r="Q33" i="105"/>
  <c r="Q32" i="105"/>
  <c r="Q31" i="105"/>
  <c r="Q30" i="105"/>
  <c r="Q29" i="105"/>
  <c r="Q28" i="105"/>
  <c r="Q27" i="105"/>
  <c r="Q26" i="105"/>
  <c r="Q25" i="105"/>
  <c r="Q24" i="105"/>
  <c r="Q23" i="105"/>
  <c r="Q22" i="105"/>
  <c r="Q21" i="105"/>
  <c r="Q20" i="105"/>
  <c r="Q19" i="105"/>
  <c r="Q18" i="105"/>
  <c r="Q17" i="105"/>
  <c r="Q16" i="105"/>
  <c r="Q15" i="105"/>
  <c r="Q14" i="105"/>
  <c r="Q13" i="105"/>
  <c r="Q12" i="105"/>
  <c r="Q10" i="105"/>
  <c r="Q9" i="105"/>
  <c r="Q8" i="105"/>
  <c r="Q7" i="105"/>
  <c r="Q6" i="105"/>
  <c r="Q5" i="105"/>
  <c r="Q4" i="105"/>
  <c r="Q3" i="105"/>
  <c r="D126" i="94"/>
  <c r="R127" i="92" s="1"/>
  <c r="D163" i="94"/>
  <c r="D93" i="94"/>
  <c r="R94" i="92" s="1"/>
  <c r="D96" i="93"/>
  <c r="D40" i="93"/>
  <c r="R41" i="92" s="1"/>
  <c r="D139" i="93"/>
  <c r="D194" i="93"/>
  <c r="R195" i="92" s="1"/>
  <c r="D177" i="91"/>
  <c r="D215" i="92"/>
  <c r="D70" i="91"/>
  <c r="D18" i="91"/>
  <c r="D93" i="91"/>
  <c r="D202" i="91"/>
  <c r="D120" i="91"/>
  <c r="R157" i="92"/>
  <c r="D215" i="103"/>
  <c r="D215" i="102"/>
  <c r="D215" i="101"/>
  <c r="R52" i="92"/>
  <c r="D215" i="98"/>
  <c r="R206" i="92"/>
  <c r="D215" i="97"/>
  <c r="R203" i="92"/>
  <c r="R175" i="92"/>
  <c r="D215" i="96"/>
  <c r="D215" i="95"/>
  <c r="D219" i="95" s="1"/>
  <c r="R209" i="92"/>
  <c r="R208" i="92"/>
  <c r="R214" i="92"/>
  <c r="Q214" i="92"/>
  <c r="R213" i="92"/>
  <c r="Q213" i="92"/>
  <c r="R212" i="92"/>
  <c r="Q212" i="92"/>
  <c r="R211" i="92"/>
  <c r="Q211" i="92"/>
  <c r="R210" i="92"/>
  <c r="Q210" i="92"/>
  <c r="Q209" i="92"/>
  <c r="Q208" i="92"/>
  <c r="R207" i="92"/>
  <c r="Q207" i="92"/>
  <c r="Q206" i="92"/>
  <c r="R205" i="92"/>
  <c r="Q205" i="92"/>
  <c r="R204" i="92"/>
  <c r="Q204" i="92"/>
  <c r="Q203" i="92"/>
  <c r="R202" i="92"/>
  <c r="Q202" i="92"/>
  <c r="R201" i="92"/>
  <c r="Q201" i="92"/>
  <c r="R200" i="92"/>
  <c r="Q200" i="92"/>
  <c r="R199" i="92"/>
  <c r="Q199" i="92"/>
  <c r="R198" i="92"/>
  <c r="Q198" i="92"/>
  <c r="R197" i="92"/>
  <c r="Q197" i="92"/>
  <c r="R196" i="92"/>
  <c r="Q196" i="92"/>
  <c r="Q195" i="92"/>
  <c r="R194" i="92"/>
  <c r="Q194" i="92"/>
  <c r="R193" i="92"/>
  <c r="Q193" i="92"/>
  <c r="R192" i="92"/>
  <c r="Q192" i="92"/>
  <c r="R191" i="92"/>
  <c r="Q191" i="92"/>
  <c r="R190" i="92"/>
  <c r="Q190" i="92"/>
  <c r="R189" i="92"/>
  <c r="Q189" i="92"/>
  <c r="R188" i="92"/>
  <c r="Q188" i="92"/>
  <c r="R187" i="92"/>
  <c r="Q187" i="92"/>
  <c r="R186" i="92"/>
  <c r="Q186" i="92"/>
  <c r="R185" i="92"/>
  <c r="Q185" i="92"/>
  <c r="R184" i="92"/>
  <c r="Q184" i="92"/>
  <c r="R183" i="92"/>
  <c r="Q183" i="92"/>
  <c r="R182" i="92"/>
  <c r="Q182" i="92"/>
  <c r="R181" i="92"/>
  <c r="Q181" i="92"/>
  <c r="R180" i="92"/>
  <c r="Q180" i="92"/>
  <c r="R179" i="92"/>
  <c r="Q179" i="92"/>
  <c r="R178" i="92"/>
  <c r="Q178" i="92"/>
  <c r="R177" i="92"/>
  <c r="Q177" i="92"/>
  <c r="R176" i="92"/>
  <c r="Q176" i="92"/>
  <c r="Q175" i="92"/>
  <c r="R174" i="92"/>
  <c r="Q174" i="92"/>
  <c r="R173" i="92"/>
  <c r="Q173" i="92"/>
  <c r="R172" i="92"/>
  <c r="Q172" i="92"/>
  <c r="R171" i="92"/>
  <c r="Q171" i="92"/>
  <c r="R170" i="92"/>
  <c r="Q170" i="92"/>
  <c r="R169" i="92"/>
  <c r="Q169" i="92"/>
  <c r="R168" i="92"/>
  <c r="Q168" i="92"/>
  <c r="R167" i="92"/>
  <c r="Q167" i="92"/>
  <c r="R166" i="92"/>
  <c r="Q166" i="92"/>
  <c r="R165" i="92"/>
  <c r="Q165" i="92"/>
  <c r="R164" i="92"/>
  <c r="Q164" i="92"/>
  <c r="R163" i="92"/>
  <c r="Q163" i="92"/>
  <c r="R162" i="92"/>
  <c r="Q162" i="92"/>
  <c r="R161" i="92"/>
  <c r="Q161" i="92"/>
  <c r="R160" i="92"/>
  <c r="Q160" i="92"/>
  <c r="R159" i="92"/>
  <c r="Q159" i="92"/>
  <c r="R158" i="92"/>
  <c r="Q157" i="92"/>
  <c r="R156" i="92"/>
  <c r="Q156" i="92"/>
  <c r="R155" i="92"/>
  <c r="Q155" i="92"/>
  <c r="R154" i="92"/>
  <c r="Q154" i="92"/>
  <c r="R153" i="92"/>
  <c r="Q153" i="92"/>
  <c r="R152" i="92"/>
  <c r="Q152" i="92"/>
  <c r="R151" i="92"/>
  <c r="Q151" i="92"/>
  <c r="R150" i="92"/>
  <c r="Q150" i="92"/>
  <c r="R149" i="92"/>
  <c r="Q149" i="92"/>
  <c r="R148" i="92"/>
  <c r="Q148" i="92"/>
  <c r="R147" i="92"/>
  <c r="Q147" i="92"/>
  <c r="R146" i="92"/>
  <c r="Q146" i="92"/>
  <c r="R145" i="92"/>
  <c r="Q145" i="92"/>
  <c r="R144" i="92"/>
  <c r="Q144" i="92"/>
  <c r="R143" i="92"/>
  <c r="Q143" i="92"/>
  <c r="R142" i="92"/>
  <c r="Q142" i="92"/>
  <c r="R141" i="92"/>
  <c r="Q141" i="92"/>
  <c r="R140" i="92"/>
  <c r="Q140" i="92"/>
  <c r="R139" i="92"/>
  <c r="Q139" i="92"/>
  <c r="R138" i="92"/>
  <c r="Q138" i="92"/>
  <c r="R137" i="92"/>
  <c r="Q137" i="92"/>
  <c r="R136" i="92"/>
  <c r="Q136" i="92"/>
  <c r="R135" i="92"/>
  <c r="Q135" i="92"/>
  <c r="R134" i="92"/>
  <c r="Q134" i="92"/>
  <c r="R133" i="92"/>
  <c r="Q133" i="92"/>
  <c r="R132" i="92"/>
  <c r="Q132" i="92"/>
  <c r="R131" i="92"/>
  <c r="Q131" i="92"/>
  <c r="R130" i="92"/>
  <c r="Q130" i="92"/>
  <c r="R129" i="92"/>
  <c r="Q129" i="92"/>
  <c r="R128" i="92"/>
  <c r="Q128" i="92"/>
  <c r="Q127" i="92"/>
  <c r="R126" i="92"/>
  <c r="Q126" i="92"/>
  <c r="R125" i="92"/>
  <c r="Q125" i="92"/>
  <c r="R124" i="92"/>
  <c r="Q124" i="92"/>
  <c r="R123" i="92"/>
  <c r="Q123" i="92"/>
  <c r="R122" i="92"/>
  <c r="Q122" i="92"/>
  <c r="R121" i="92"/>
  <c r="Q121" i="92"/>
  <c r="R120" i="92"/>
  <c r="Q120" i="92"/>
  <c r="R119" i="92"/>
  <c r="Q119" i="92"/>
  <c r="P119" i="92"/>
  <c r="O119" i="92"/>
  <c r="N119" i="92"/>
  <c r="M119" i="92"/>
  <c r="L119" i="92"/>
  <c r="K119" i="92"/>
  <c r="J119" i="92"/>
  <c r="I119" i="92"/>
  <c r="R118" i="92"/>
  <c r="Q118" i="92"/>
  <c r="R117" i="92"/>
  <c r="Q117" i="92"/>
  <c r="R116" i="92"/>
  <c r="Q116" i="92"/>
  <c r="R115" i="92"/>
  <c r="Q115" i="92"/>
  <c r="R114" i="92"/>
  <c r="Q114" i="92"/>
  <c r="R113" i="92"/>
  <c r="Q113" i="92"/>
  <c r="R112" i="92"/>
  <c r="Q112" i="92"/>
  <c r="R111" i="92"/>
  <c r="Q111" i="92"/>
  <c r="R110" i="92"/>
  <c r="Q110" i="92"/>
  <c r="R109" i="92"/>
  <c r="Q109" i="92"/>
  <c r="R108" i="92"/>
  <c r="Q108" i="92"/>
  <c r="R107" i="92"/>
  <c r="Q107" i="92"/>
  <c r="R106" i="92"/>
  <c r="Q106" i="92"/>
  <c r="R105" i="92"/>
  <c r="Q105" i="92"/>
  <c r="R104" i="92"/>
  <c r="Q104" i="92"/>
  <c r="P104" i="92"/>
  <c r="O104" i="92"/>
  <c r="N104" i="92"/>
  <c r="M104" i="92"/>
  <c r="L104" i="92"/>
  <c r="K104" i="92"/>
  <c r="J104" i="92"/>
  <c r="I104" i="92"/>
  <c r="R103" i="92"/>
  <c r="Q103" i="92"/>
  <c r="R102" i="92"/>
  <c r="Q102" i="92"/>
  <c r="R101" i="92"/>
  <c r="Q101" i="92"/>
  <c r="R100" i="92"/>
  <c r="Q100" i="92"/>
  <c r="R99" i="92"/>
  <c r="Q99" i="92"/>
  <c r="R98" i="92"/>
  <c r="Q98" i="92"/>
  <c r="R97" i="92"/>
  <c r="Q97" i="92"/>
  <c r="R96" i="92"/>
  <c r="Q96" i="92"/>
  <c r="R95" i="92"/>
  <c r="Q95" i="92"/>
  <c r="Q94" i="92"/>
  <c r="R93" i="92"/>
  <c r="Q93" i="92"/>
  <c r="R92" i="92"/>
  <c r="Q92" i="92"/>
  <c r="R91" i="92"/>
  <c r="Q91" i="92"/>
  <c r="R90" i="92"/>
  <c r="Q90" i="92"/>
  <c r="R89" i="92"/>
  <c r="Q89" i="92"/>
  <c r="R88" i="92"/>
  <c r="Q88" i="92"/>
  <c r="R87" i="92"/>
  <c r="Q87" i="92"/>
  <c r="R86" i="92"/>
  <c r="Q86" i="92"/>
  <c r="R85" i="92"/>
  <c r="Q85" i="92"/>
  <c r="R84" i="92"/>
  <c r="Q84" i="92"/>
  <c r="R83" i="92"/>
  <c r="Q83" i="92"/>
  <c r="R82" i="92"/>
  <c r="Q82" i="92"/>
  <c r="R81" i="92"/>
  <c r="Q81" i="92"/>
  <c r="R80" i="92"/>
  <c r="Q80" i="92"/>
  <c r="R79" i="92"/>
  <c r="Q79" i="92"/>
  <c r="R78" i="92"/>
  <c r="Q78" i="92"/>
  <c r="R77" i="92"/>
  <c r="Q77" i="92"/>
  <c r="R76" i="92"/>
  <c r="Q76" i="92"/>
  <c r="R75" i="92"/>
  <c r="Q75" i="92"/>
  <c r="R74" i="92"/>
  <c r="Q74" i="92"/>
  <c r="R73" i="92"/>
  <c r="Q73" i="92"/>
  <c r="R72" i="92"/>
  <c r="Q72" i="92"/>
  <c r="R71" i="92"/>
  <c r="Q71" i="92"/>
  <c r="R70" i="92"/>
  <c r="Q70" i="92"/>
  <c r="R69" i="92"/>
  <c r="Q69" i="92"/>
  <c r="R68" i="92"/>
  <c r="Q68" i="92"/>
  <c r="R67" i="92"/>
  <c r="Q67" i="92"/>
  <c r="R66" i="92"/>
  <c r="Q66" i="92"/>
  <c r="R65" i="92"/>
  <c r="Q65" i="92"/>
  <c r="R64" i="92"/>
  <c r="Q64" i="92"/>
  <c r="R63" i="92"/>
  <c r="Q63" i="92"/>
  <c r="R62" i="92"/>
  <c r="Q62" i="92"/>
  <c r="R61" i="92"/>
  <c r="Q61" i="92"/>
  <c r="R60" i="92"/>
  <c r="Q60" i="92"/>
  <c r="R59" i="92"/>
  <c r="Q59" i="92"/>
  <c r="R58" i="92"/>
  <c r="Q58" i="92"/>
  <c r="R57" i="92"/>
  <c r="Q57" i="92"/>
  <c r="R56" i="92"/>
  <c r="Q56" i="92"/>
  <c r="R55" i="92"/>
  <c r="Q55" i="92"/>
  <c r="R54" i="92"/>
  <c r="Q54" i="92"/>
  <c r="R53" i="92"/>
  <c r="Q53" i="92"/>
  <c r="Q52" i="92"/>
  <c r="R51" i="92"/>
  <c r="Q51" i="92"/>
  <c r="R50" i="92"/>
  <c r="Q50" i="92"/>
  <c r="R49" i="92"/>
  <c r="Q49" i="92"/>
  <c r="R48" i="92"/>
  <c r="Q48" i="92"/>
  <c r="R47" i="92"/>
  <c r="Q47" i="92"/>
  <c r="R46" i="92"/>
  <c r="Q46" i="92"/>
  <c r="R45" i="92"/>
  <c r="Q45" i="92"/>
  <c r="R44" i="92"/>
  <c r="Q44" i="92"/>
  <c r="R43" i="92"/>
  <c r="Q43" i="92"/>
  <c r="R42" i="92"/>
  <c r="Q42" i="92"/>
  <c r="Q41" i="92"/>
  <c r="R40" i="92"/>
  <c r="Q40" i="92"/>
  <c r="R39" i="92"/>
  <c r="Q39" i="92"/>
  <c r="R38" i="92"/>
  <c r="Q38" i="92"/>
  <c r="R37" i="92"/>
  <c r="Q37" i="92"/>
  <c r="R36" i="92"/>
  <c r="Q36" i="92"/>
  <c r="R35" i="92"/>
  <c r="Q35" i="92"/>
  <c r="R34" i="92"/>
  <c r="Q34" i="92"/>
  <c r="R33" i="92"/>
  <c r="Q33" i="92"/>
  <c r="R32" i="92"/>
  <c r="Q32" i="92"/>
  <c r="R31" i="92"/>
  <c r="Q31" i="92"/>
  <c r="R30" i="92"/>
  <c r="Q30" i="92"/>
  <c r="R29" i="92"/>
  <c r="Q29" i="92"/>
  <c r="R28" i="92"/>
  <c r="Q28" i="92"/>
  <c r="R27" i="92"/>
  <c r="Q27" i="92"/>
  <c r="R26" i="92"/>
  <c r="Q26" i="92"/>
  <c r="R25" i="92"/>
  <c r="Q25" i="92"/>
  <c r="R24" i="92"/>
  <c r="Q24" i="92"/>
  <c r="R23" i="92"/>
  <c r="Q23" i="92"/>
  <c r="R22" i="92"/>
  <c r="Q22" i="92"/>
  <c r="R21" i="92"/>
  <c r="Q21" i="92"/>
  <c r="R20" i="92"/>
  <c r="Q20" i="92"/>
  <c r="R19" i="92"/>
  <c r="Q19" i="92"/>
  <c r="R18" i="92"/>
  <c r="Q18" i="92"/>
  <c r="R17" i="92"/>
  <c r="Q17" i="92"/>
  <c r="R16" i="92"/>
  <c r="Q16" i="92"/>
  <c r="R15" i="92"/>
  <c r="Q15" i="92"/>
  <c r="R14" i="92"/>
  <c r="Q14" i="92"/>
  <c r="R13" i="92"/>
  <c r="Q13" i="92"/>
  <c r="R12" i="92"/>
  <c r="Q12" i="92"/>
  <c r="R11" i="92"/>
  <c r="Q11" i="92"/>
  <c r="R10" i="92"/>
  <c r="Q10" i="92"/>
  <c r="R9" i="92"/>
  <c r="Q9" i="92"/>
  <c r="R8" i="92"/>
  <c r="Q8" i="92"/>
  <c r="R7" i="92"/>
  <c r="Q7" i="92"/>
  <c r="Q6" i="92"/>
  <c r="R5" i="92"/>
  <c r="Q5" i="92"/>
  <c r="R4" i="92"/>
  <c r="Q4" i="92"/>
  <c r="R3" i="92"/>
  <c r="Q3" i="92"/>
  <c r="Q216" i="92" s="1"/>
  <c r="D215" i="104"/>
  <c r="R6" i="92"/>
  <c r="D215" i="100"/>
  <c r="D215" i="99"/>
  <c r="D114" i="91"/>
  <c r="D5" i="91"/>
  <c r="D51" i="91"/>
  <c r="D20" i="84"/>
  <c r="R21" i="79" s="1"/>
  <c r="D27" i="72"/>
  <c r="D37" i="91"/>
  <c r="D122" i="91"/>
  <c r="D45" i="91"/>
  <c r="R46" i="79" s="1"/>
  <c r="D156" i="91"/>
  <c r="D199" i="90"/>
  <c r="D40" i="90"/>
  <c r="D37" i="90"/>
  <c r="R38" i="79" s="1"/>
  <c r="D98" i="90"/>
  <c r="D97" i="89"/>
  <c r="D70" i="89"/>
  <c r="D122" i="89"/>
  <c r="D113" i="89"/>
  <c r="D139" i="89"/>
  <c r="D135" i="88"/>
  <c r="D205" i="88"/>
  <c r="D99" i="88"/>
  <c r="D70" i="88"/>
  <c r="D186" i="87"/>
  <c r="D177" i="87"/>
  <c r="D48" i="87"/>
  <c r="D96" i="87"/>
  <c r="D51" i="87"/>
  <c r="D104" i="86"/>
  <c r="R105" i="79" s="1"/>
  <c r="D177" i="86"/>
  <c r="D122" i="86"/>
  <c r="D199" i="86"/>
  <c r="D19" i="86"/>
  <c r="D153" i="86"/>
  <c r="D26" i="86"/>
  <c r="D16" i="86"/>
  <c r="D33" i="86"/>
  <c r="R34" i="79" s="1"/>
  <c r="D29" i="85"/>
  <c r="D142" i="85"/>
  <c r="R143" i="79" s="1"/>
  <c r="D130" i="85"/>
  <c r="D194" i="85"/>
  <c r="R195" i="79" s="1"/>
  <c r="D98" i="85"/>
  <c r="D139" i="85"/>
  <c r="R140" i="79" s="1"/>
  <c r="D155" i="85"/>
  <c r="D160" i="85"/>
  <c r="R161" i="79" s="1"/>
  <c r="D49" i="84"/>
  <c r="D13" i="84"/>
  <c r="D132" i="84"/>
  <c r="D130" i="84"/>
  <c r="D133" i="84"/>
  <c r="D168" i="83"/>
  <c r="D210" i="84"/>
  <c r="D19" i="84"/>
  <c r="D185" i="84"/>
  <c r="D34" i="84"/>
  <c r="R35" i="79" s="1"/>
  <c r="D207" i="84"/>
  <c r="D100" i="84"/>
  <c r="R101" i="79" s="1"/>
  <c r="D195" i="84"/>
  <c r="D205" i="84"/>
  <c r="D85" i="83"/>
  <c r="D153" i="83"/>
  <c r="D174" i="83"/>
  <c r="D39" i="83"/>
  <c r="R40" i="79" s="1"/>
  <c r="D11" i="83"/>
  <c r="D109" i="83"/>
  <c r="R110" i="79" s="1"/>
  <c r="D189" i="83"/>
  <c r="D202" i="83"/>
  <c r="R203" i="79" s="1"/>
  <c r="D112" i="83"/>
  <c r="D14" i="83"/>
  <c r="D206" i="83"/>
  <c r="R207" i="79" s="1"/>
  <c r="D22" i="83"/>
  <c r="R23" i="79" s="1"/>
  <c r="D155" i="83"/>
  <c r="D94" i="83"/>
  <c r="D97" i="83"/>
  <c r="D26" i="83"/>
  <c r="D208" i="83"/>
  <c r="D82" i="83"/>
  <c r="R83" i="79" s="1"/>
  <c r="D48" i="83"/>
  <c r="D19" i="83"/>
  <c r="D32" i="83"/>
  <c r="D186" i="83"/>
  <c r="D42" i="83"/>
  <c r="D58" i="83"/>
  <c r="R59" i="79" s="1"/>
  <c r="D51" i="83"/>
  <c r="D200" i="82"/>
  <c r="D185" i="82"/>
  <c r="R186" i="79" s="1"/>
  <c r="D153" i="82"/>
  <c r="D209" i="82"/>
  <c r="R210" i="79" s="1"/>
  <c r="D40" i="82"/>
  <c r="D94" i="82"/>
  <c r="D122" i="82"/>
  <c r="D75" i="82"/>
  <c r="D168" i="82"/>
  <c r="R169" i="79" s="1"/>
  <c r="D134" i="82"/>
  <c r="I119" i="79"/>
  <c r="J119" i="79"/>
  <c r="K119" i="79"/>
  <c r="L119" i="79"/>
  <c r="M119" i="79"/>
  <c r="N119" i="79"/>
  <c r="O119" i="79"/>
  <c r="P119" i="79"/>
  <c r="D119" i="92" s="1"/>
  <c r="I104" i="79"/>
  <c r="J104" i="79"/>
  <c r="K104" i="79"/>
  <c r="L104" i="79"/>
  <c r="M104" i="79"/>
  <c r="N104" i="79"/>
  <c r="O104" i="79"/>
  <c r="P104" i="79"/>
  <c r="D104" i="92" s="1"/>
  <c r="D53" i="81"/>
  <c r="D42" i="81"/>
  <c r="D136" i="81"/>
  <c r="R137" i="79" s="1"/>
  <c r="D48" i="81"/>
  <c r="D85" i="81"/>
  <c r="D207" i="80"/>
  <c r="D205" i="80"/>
  <c r="R206" i="79" s="1"/>
  <c r="D19" i="80"/>
  <c r="D114" i="80"/>
  <c r="D26" i="80"/>
  <c r="D208" i="80"/>
  <c r="D116" i="80"/>
  <c r="D200" i="80"/>
  <c r="R201" i="79" s="1"/>
  <c r="D134" i="73"/>
  <c r="D134" i="77"/>
  <c r="D195" i="78"/>
  <c r="D51" i="80"/>
  <c r="D155" i="78"/>
  <c r="D82" i="78"/>
  <c r="Q104" i="79"/>
  <c r="Q119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135" i="79"/>
  <c r="Q136" i="79"/>
  <c r="Q137" i="79"/>
  <c r="Q138" i="79"/>
  <c r="Q139" i="79"/>
  <c r="Q140" i="79"/>
  <c r="Q141" i="79"/>
  <c r="Q142" i="79"/>
  <c r="Q143" i="79"/>
  <c r="Q144" i="79"/>
  <c r="Q145" i="79"/>
  <c r="Q146" i="79"/>
  <c r="Q147" i="79"/>
  <c r="Q148" i="79"/>
  <c r="Q149" i="79"/>
  <c r="Q150" i="79"/>
  <c r="Q151" i="79"/>
  <c r="Q152" i="79"/>
  <c r="Q153" i="79"/>
  <c r="Q154" i="79"/>
  <c r="Q155" i="79"/>
  <c r="Q156" i="79"/>
  <c r="Q157" i="79"/>
  <c r="Q159" i="79"/>
  <c r="Q160" i="79"/>
  <c r="Q161" i="79"/>
  <c r="Q162" i="79"/>
  <c r="Q163" i="79"/>
  <c r="Q164" i="79"/>
  <c r="Q165" i="79"/>
  <c r="Q166" i="79"/>
  <c r="Q167" i="79"/>
  <c r="Q168" i="79"/>
  <c r="Q169" i="79"/>
  <c r="Q170" i="79"/>
  <c r="Q171" i="79"/>
  <c r="Q172" i="79"/>
  <c r="Q173" i="79"/>
  <c r="Q174" i="79"/>
  <c r="Q175" i="79"/>
  <c r="Q176" i="79"/>
  <c r="Q177" i="79"/>
  <c r="Q178" i="79"/>
  <c r="Q179" i="79"/>
  <c r="Q180" i="79"/>
  <c r="Q181" i="79"/>
  <c r="Q182" i="79"/>
  <c r="Q183" i="79"/>
  <c r="Q184" i="79"/>
  <c r="Q185" i="79"/>
  <c r="Q186" i="79"/>
  <c r="Q187" i="79"/>
  <c r="Q188" i="79"/>
  <c r="Q189" i="79"/>
  <c r="Q190" i="79"/>
  <c r="Q191" i="79"/>
  <c r="Q192" i="79"/>
  <c r="Q193" i="79"/>
  <c r="Q194" i="79"/>
  <c r="Q195" i="79"/>
  <c r="Q196" i="79"/>
  <c r="Q197" i="79"/>
  <c r="Q198" i="79"/>
  <c r="Q199" i="79"/>
  <c r="Q200" i="79"/>
  <c r="Q201" i="79"/>
  <c r="Q202" i="79"/>
  <c r="Q203" i="79"/>
  <c r="Q204" i="79"/>
  <c r="Q205" i="79"/>
  <c r="Q206" i="79"/>
  <c r="Q207" i="79"/>
  <c r="Q208" i="79"/>
  <c r="Q209" i="79"/>
  <c r="Q210" i="79"/>
  <c r="Q211" i="79"/>
  <c r="Q212" i="79"/>
  <c r="Q213" i="79"/>
  <c r="Q214" i="79"/>
  <c r="Q12" i="79"/>
  <c r="Q4" i="79"/>
  <c r="Q5" i="79"/>
  <c r="Q6" i="79"/>
  <c r="Q7" i="79"/>
  <c r="Q8" i="79"/>
  <c r="Q9" i="79"/>
  <c r="Q10" i="79"/>
  <c r="Q3" i="79"/>
  <c r="R192" i="79"/>
  <c r="R214" i="79"/>
  <c r="R213" i="79"/>
  <c r="R212" i="79"/>
  <c r="R211" i="79"/>
  <c r="R208" i="79"/>
  <c r="R205" i="79"/>
  <c r="R204" i="79"/>
  <c r="R202" i="79"/>
  <c r="R199" i="79"/>
  <c r="R198" i="79"/>
  <c r="R197" i="79"/>
  <c r="R196" i="79"/>
  <c r="R194" i="79"/>
  <c r="R193" i="79"/>
  <c r="R191" i="79"/>
  <c r="R190" i="79"/>
  <c r="R189" i="79"/>
  <c r="R188" i="79"/>
  <c r="R185" i="79"/>
  <c r="R184" i="79"/>
  <c r="R183" i="79"/>
  <c r="R182" i="79"/>
  <c r="R181" i="79"/>
  <c r="R180" i="79"/>
  <c r="R179" i="79"/>
  <c r="R177" i="79"/>
  <c r="R176" i="79"/>
  <c r="R175" i="79"/>
  <c r="R174" i="79"/>
  <c r="R173" i="79"/>
  <c r="R172" i="79"/>
  <c r="R171" i="79"/>
  <c r="R170" i="79"/>
  <c r="R168" i="79"/>
  <c r="R167" i="79"/>
  <c r="R166" i="79"/>
  <c r="R165" i="79"/>
  <c r="R164" i="79"/>
  <c r="R163" i="79"/>
  <c r="R162" i="79"/>
  <c r="R160" i="79"/>
  <c r="R159" i="79"/>
  <c r="R158" i="79"/>
  <c r="R157" i="79"/>
  <c r="R156" i="79"/>
  <c r="R155" i="79"/>
  <c r="R153" i="79"/>
  <c r="R152" i="79"/>
  <c r="R151" i="79"/>
  <c r="R150" i="79"/>
  <c r="R149" i="79"/>
  <c r="R148" i="79"/>
  <c r="R147" i="79"/>
  <c r="R146" i="79"/>
  <c r="R145" i="79"/>
  <c r="R144" i="79"/>
  <c r="R142" i="79"/>
  <c r="R141" i="79"/>
  <c r="R139" i="79"/>
  <c r="R138" i="79"/>
  <c r="R136" i="79"/>
  <c r="R135" i="79"/>
  <c r="R134" i="79"/>
  <c r="R133" i="79"/>
  <c r="R132" i="79"/>
  <c r="R130" i="79"/>
  <c r="R129" i="79"/>
  <c r="R128" i="79"/>
  <c r="R127" i="79"/>
  <c r="R126" i="79"/>
  <c r="R125" i="79"/>
  <c r="R124" i="79"/>
  <c r="R122" i="79"/>
  <c r="R121" i="79"/>
  <c r="R120" i="79"/>
  <c r="R119" i="79"/>
  <c r="R118" i="79"/>
  <c r="R117" i="79"/>
  <c r="R116" i="79"/>
  <c r="R114" i="79"/>
  <c r="R113" i="79"/>
  <c r="R112" i="79"/>
  <c r="R111" i="79"/>
  <c r="R109" i="79"/>
  <c r="R108" i="79"/>
  <c r="R107" i="79"/>
  <c r="R106" i="79"/>
  <c r="R104" i="79"/>
  <c r="R103" i="79"/>
  <c r="R102" i="79"/>
  <c r="R100" i="79"/>
  <c r="R99" i="79"/>
  <c r="R96" i="79"/>
  <c r="R94" i="79"/>
  <c r="R93" i="79"/>
  <c r="R92" i="79"/>
  <c r="R91" i="79"/>
  <c r="R90" i="79"/>
  <c r="R89" i="79"/>
  <c r="R88" i="79"/>
  <c r="R87" i="79"/>
  <c r="R85" i="79"/>
  <c r="R84" i="79"/>
  <c r="R82" i="79"/>
  <c r="R81" i="79"/>
  <c r="R80" i="79"/>
  <c r="R79" i="79"/>
  <c r="R78" i="79"/>
  <c r="R77" i="79"/>
  <c r="R76" i="79"/>
  <c r="R75" i="79"/>
  <c r="R74" i="79"/>
  <c r="R73" i="79"/>
  <c r="R72" i="79"/>
  <c r="R70" i="79"/>
  <c r="R69" i="79"/>
  <c r="R68" i="79"/>
  <c r="R67" i="79"/>
  <c r="R66" i="79"/>
  <c r="R65" i="79"/>
  <c r="R64" i="79"/>
  <c r="R63" i="79"/>
  <c r="R62" i="79"/>
  <c r="R61" i="79"/>
  <c r="R60" i="79"/>
  <c r="R58" i="79"/>
  <c r="R57" i="79"/>
  <c r="R56" i="79"/>
  <c r="R55" i="79"/>
  <c r="R53" i="79"/>
  <c r="R51" i="79"/>
  <c r="R50" i="79"/>
  <c r="R49" i="79"/>
  <c r="R48" i="79"/>
  <c r="R47" i="79"/>
  <c r="R45" i="79"/>
  <c r="R44" i="79"/>
  <c r="R43" i="79"/>
  <c r="R42" i="79"/>
  <c r="R39" i="79"/>
  <c r="R37" i="79"/>
  <c r="R36" i="79"/>
  <c r="R33" i="79"/>
  <c r="R32" i="79"/>
  <c r="R31" i="79"/>
  <c r="R30" i="79"/>
  <c r="R29" i="79"/>
  <c r="R28" i="79"/>
  <c r="R26" i="79"/>
  <c r="R25" i="79"/>
  <c r="R24" i="79"/>
  <c r="R22" i="79"/>
  <c r="R19" i="79"/>
  <c r="R18" i="79"/>
  <c r="R17" i="79"/>
  <c r="R16" i="79"/>
  <c r="R13" i="79"/>
  <c r="R12" i="79"/>
  <c r="R11" i="79"/>
  <c r="Q11" i="79"/>
  <c r="R10" i="79"/>
  <c r="R9" i="79"/>
  <c r="R8" i="79"/>
  <c r="R7" i="79"/>
  <c r="R6" i="79"/>
  <c r="R5" i="79"/>
  <c r="R4" i="79"/>
  <c r="R3" i="79"/>
  <c r="Q216" i="79"/>
  <c r="D203" i="78"/>
  <c r="R204" i="66" s="1"/>
  <c r="D199" i="71"/>
  <c r="D105" i="78"/>
  <c r="R106" i="66" s="1"/>
  <c r="D122" i="77"/>
  <c r="D33" i="76"/>
  <c r="D210" i="76"/>
  <c r="D199" i="76"/>
  <c r="D37" i="76"/>
  <c r="D172" i="75"/>
  <c r="D120" i="75"/>
  <c r="D83" i="75"/>
  <c r="R84" i="66" s="1"/>
  <c r="D48" i="75"/>
  <c r="D26" i="75"/>
  <c r="R27" i="66" s="1"/>
  <c r="D70" i="75"/>
  <c r="D155" i="74"/>
  <c r="R156" i="66" s="1"/>
  <c r="D63" i="63"/>
  <c r="D178" i="74"/>
  <c r="D38" i="71"/>
  <c r="D114" i="74"/>
  <c r="D85" i="74"/>
  <c r="D11" i="73"/>
  <c r="D184" i="73"/>
  <c r="D21" i="73"/>
  <c r="D34" i="73"/>
  <c r="D177" i="73"/>
  <c r="D181" i="73"/>
  <c r="D200" i="73"/>
  <c r="D207" i="73"/>
  <c r="D202" i="73"/>
  <c r="R203" i="66" s="1"/>
  <c r="K119" i="66"/>
  <c r="L119" i="66"/>
  <c r="M119" i="66"/>
  <c r="N119" i="66"/>
  <c r="O119" i="66"/>
  <c r="P119" i="66"/>
  <c r="D119" i="79" s="1"/>
  <c r="K104" i="66"/>
  <c r="L104" i="66"/>
  <c r="M104" i="66"/>
  <c r="N104" i="66"/>
  <c r="O104" i="66"/>
  <c r="P104" i="66"/>
  <c r="D104" i="79" s="1"/>
  <c r="S104" i="79" s="1"/>
  <c r="D45" i="73"/>
  <c r="R46" i="66" s="1"/>
  <c r="D168" i="73"/>
  <c r="R169" i="66" s="1"/>
  <c r="D70" i="73"/>
  <c r="D112" i="71"/>
  <c r="D191" i="71"/>
  <c r="R192" i="66" s="1"/>
  <c r="D172" i="71"/>
  <c r="R173" i="66" s="1"/>
  <c r="D156" i="71"/>
  <c r="D114" i="71"/>
  <c r="D113" i="65"/>
  <c r="Q121" i="66"/>
  <c r="Q122" i="66"/>
  <c r="Q123" i="66"/>
  <c r="Q124" i="66"/>
  <c r="Q125" i="66"/>
  <c r="Q126" i="66"/>
  <c r="Q127" i="66"/>
  <c r="Q128" i="66"/>
  <c r="Q129" i="66"/>
  <c r="Q130" i="66"/>
  <c r="Q131" i="66"/>
  <c r="Q132" i="66"/>
  <c r="Q133" i="66"/>
  <c r="Q134" i="66"/>
  <c r="Q135" i="66"/>
  <c r="Q136" i="66"/>
  <c r="Q137" i="66"/>
  <c r="Q138" i="66"/>
  <c r="Q139" i="66"/>
  <c r="Q140" i="66"/>
  <c r="Q141" i="66"/>
  <c r="Q142" i="66"/>
  <c r="Q143" i="66"/>
  <c r="Q144" i="66"/>
  <c r="Q145" i="66"/>
  <c r="Q146" i="66"/>
  <c r="Q147" i="66"/>
  <c r="Q148" i="66"/>
  <c r="Q149" i="66"/>
  <c r="Q150" i="66"/>
  <c r="Q151" i="66"/>
  <c r="Q152" i="66"/>
  <c r="Q153" i="66"/>
  <c r="Q154" i="66"/>
  <c r="Q155" i="66"/>
  <c r="Q156" i="66"/>
  <c r="Q157" i="66"/>
  <c r="Q158" i="66"/>
  <c r="Q159" i="66"/>
  <c r="Q160" i="66"/>
  <c r="Q161" i="66"/>
  <c r="Q162" i="66"/>
  <c r="Q163" i="66"/>
  <c r="Q164" i="66"/>
  <c r="Q165" i="66"/>
  <c r="Q166" i="66"/>
  <c r="Q167" i="66"/>
  <c r="Q168" i="66"/>
  <c r="Q169" i="66"/>
  <c r="Q170" i="66"/>
  <c r="Q171" i="66"/>
  <c r="Q172" i="66"/>
  <c r="Q173" i="66"/>
  <c r="Q174" i="66"/>
  <c r="Q175" i="66"/>
  <c r="Q176" i="66"/>
  <c r="Q177" i="66"/>
  <c r="Q178" i="66"/>
  <c r="Q179" i="66"/>
  <c r="Q180" i="66"/>
  <c r="Q181" i="66"/>
  <c r="Q182" i="66"/>
  <c r="Q183" i="66"/>
  <c r="Q184" i="66"/>
  <c r="Q185" i="66"/>
  <c r="Q186" i="66"/>
  <c r="Q187" i="66"/>
  <c r="Q188" i="66"/>
  <c r="Q189" i="66"/>
  <c r="Q190" i="66"/>
  <c r="Q191" i="66"/>
  <c r="Q192" i="66"/>
  <c r="Q193" i="66"/>
  <c r="Q194" i="66"/>
  <c r="Q195" i="66"/>
  <c r="Q196" i="66"/>
  <c r="Q197" i="66"/>
  <c r="Q198" i="66"/>
  <c r="Q199" i="66"/>
  <c r="Q200" i="66"/>
  <c r="Q201" i="66"/>
  <c r="Q202" i="66"/>
  <c r="Q203" i="66"/>
  <c r="Q204" i="66"/>
  <c r="Q205" i="66"/>
  <c r="Q206" i="66"/>
  <c r="Q207" i="66"/>
  <c r="Q208" i="66"/>
  <c r="Q209" i="66"/>
  <c r="Q210" i="66"/>
  <c r="Q211" i="66"/>
  <c r="Q212" i="66"/>
  <c r="Q213" i="66"/>
  <c r="Q214" i="66"/>
  <c r="Q120" i="66"/>
  <c r="Q106" i="66"/>
  <c r="Q107" i="66"/>
  <c r="Q108" i="66"/>
  <c r="Q109" i="66"/>
  <c r="Q110" i="66"/>
  <c r="Q111" i="66"/>
  <c r="Q112" i="66"/>
  <c r="Q113" i="66"/>
  <c r="Q114" i="66"/>
  <c r="Q115" i="66"/>
  <c r="Q116" i="66"/>
  <c r="Q117" i="66"/>
  <c r="Q118" i="66"/>
  <c r="Q105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53" i="66"/>
  <c r="Q54" i="66"/>
  <c r="Q55" i="66"/>
  <c r="Q56" i="66"/>
  <c r="Q57" i="66"/>
  <c r="Q58" i="66"/>
  <c r="Q59" i="66"/>
  <c r="Q60" i="66"/>
  <c r="Q61" i="66"/>
  <c r="Q62" i="66"/>
  <c r="Q63" i="66"/>
  <c r="Q64" i="66"/>
  <c r="Q65" i="66"/>
  <c r="Q66" i="66"/>
  <c r="Q67" i="66"/>
  <c r="Q68" i="66"/>
  <c r="Q69" i="66"/>
  <c r="Q70" i="66"/>
  <c r="Q71" i="66"/>
  <c r="Q72" i="66"/>
  <c r="Q73" i="66"/>
  <c r="Q74" i="66"/>
  <c r="Q75" i="66"/>
  <c r="Q76" i="66"/>
  <c r="Q77" i="66"/>
  <c r="Q78" i="66"/>
  <c r="Q79" i="66"/>
  <c r="Q80" i="66"/>
  <c r="Q81" i="66"/>
  <c r="Q82" i="66"/>
  <c r="Q83" i="66"/>
  <c r="Q84" i="66"/>
  <c r="Q85" i="66"/>
  <c r="Q86" i="66"/>
  <c r="Q87" i="66"/>
  <c r="Q88" i="66"/>
  <c r="Q89" i="66"/>
  <c r="Q90" i="66"/>
  <c r="Q91" i="66"/>
  <c r="Q92" i="66"/>
  <c r="Q93" i="66"/>
  <c r="Q94" i="66"/>
  <c r="Q95" i="66"/>
  <c r="Q96" i="66"/>
  <c r="Q97" i="66"/>
  <c r="Q98" i="66"/>
  <c r="Q99" i="66"/>
  <c r="Q100" i="66"/>
  <c r="Q101" i="66"/>
  <c r="Q102" i="66"/>
  <c r="Q103" i="66"/>
  <c r="Q12" i="66"/>
  <c r="Q11" i="66"/>
  <c r="Q4" i="66"/>
  <c r="Q5" i="66"/>
  <c r="Q6" i="66"/>
  <c r="Q7" i="66"/>
  <c r="Q8" i="66"/>
  <c r="Q9" i="66"/>
  <c r="Q10" i="66"/>
  <c r="Q3" i="66"/>
  <c r="D177" i="72"/>
  <c r="D48" i="72"/>
  <c r="D150" i="72"/>
  <c r="D21" i="72"/>
  <c r="D15" i="72"/>
  <c r="R16" i="66" s="1"/>
  <c r="D145" i="72"/>
  <c r="R146" i="66" s="1"/>
  <c r="D37" i="72"/>
  <c r="D76" i="72"/>
  <c r="D184" i="72"/>
  <c r="R185" i="66" s="1"/>
  <c r="D73" i="72"/>
  <c r="R74" i="66" s="1"/>
  <c r="D200" i="70"/>
  <c r="R201" i="66" s="1"/>
  <c r="D70" i="70"/>
  <c r="R71" i="66" s="1"/>
  <c r="D145" i="52"/>
  <c r="D137" i="70"/>
  <c r="R138" i="66" s="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35" i="51"/>
  <c r="Q36" i="51"/>
  <c r="Q37" i="51"/>
  <c r="Q38" i="51"/>
  <c r="Q39" i="51"/>
  <c r="Q40" i="51"/>
  <c r="Q41" i="51"/>
  <c r="Q42" i="51"/>
  <c r="Q43" i="51"/>
  <c r="Q44" i="51"/>
  <c r="Q45" i="51"/>
  <c r="Q46" i="51"/>
  <c r="Q47" i="51"/>
  <c r="Q48" i="51"/>
  <c r="Q49" i="51"/>
  <c r="Q50" i="51"/>
  <c r="Q51" i="51"/>
  <c r="Q52" i="51"/>
  <c r="Q53" i="51"/>
  <c r="Q54" i="51"/>
  <c r="Q55" i="51"/>
  <c r="Q56" i="51"/>
  <c r="Q57" i="51"/>
  <c r="Q58" i="51"/>
  <c r="Q59" i="51"/>
  <c r="Q60" i="51"/>
  <c r="Q61" i="51"/>
  <c r="Q62" i="51"/>
  <c r="Q63" i="51"/>
  <c r="Q64" i="51"/>
  <c r="Q65" i="51"/>
  <c r="Q66" i="51"/>
  <c r="Q67" i="51"/>
  <c r="Q68" i="51"/>
  <c r="Q69" i="51"/>
  <c r="Q70" i="51"/>
  <c r="Q71" i="51"/>
  <c r="Q72" i="51"/>
  <c r="Q73" i="51"/>
  <c r="Q74" i="51"/>
  <c r="Q75" i="51"/>
  <c r="Q76" i="51"/>
  <c r="Q77" i="51"/>
  <c r="Q78" i="51"/>
  <c r="Q79" i="51"/>
  <c r="Q80" i="51"/>
  <c r="Q81" i="51"/>
  <c r="Q82" i="51"/>
  <c r="Q83" i="51"/>
  <c r="Q84" i="51"/>
  <c r="Q85" i="51"/>
  <c r="Q86" i="51"/>
  <c r="Q87" i="51"/>
  <c r="Q88" i="51"/>
  <c r="Q89" i="51"/>
  <c r="Q90" i="51"/>
  <c r="Q91" i="51"/>
  <c r="Q92" i="51"/>
  <c r="Q93" i="51"/>
  <c r="Q94" i="51"/>
  <c r="Q95" i="51"/>
  <c r="Q96" i="51"/>
  <c r="Q97" i="51"/>
  <c r="Q98" i="51"/>
  <c r="Q99" i="51"/>
  <c r="Q100" i="51"/>
  <c r="Q101" i="51"/>
  <c r="Q102" i="51"/>
  <c r="Q103" i="51"/>
  <c r="Q104" i="51"/>
  <c r="Q105" i="51"/>
  <c r="Q106" i="51"/>
  <c r="Q107" i="51"/>
  <c r="Q108" i="51"/>
  <c r="Q109" i="51"/>
  <c r="Q110" i="51"/>
  <c r="Q111" i="51"/>
  <c r="Q112" i="51"/>
  <c r="Q113" i="51"/>
  <c r="Q114" i="51"/>
  <c r="Q115" i="51"/>
  <c r="Q116" i="51"/>
  <c r="Q117" i="51"/>
  <c r="Q118" i="51"/>
  <c r="Q119" i="51"/>
  <c r="Q120" i="51"/>
  <c r="Q121" i="51"/>
  <c r="Q122" i="51"/>
  <c r="Q123" i="51"/>
  <c r="Q124" i="51"/>
  <c r="Q125" i="51"/>
  <c r="Q126" i="51"/>
  <c r="Q127" i="51"/>
  <c r="Q128" i="51"/>
  <c r="Q129" i="51"/>
  <c r="Q130" i="51"/>
  <c r="Q131" i="51"/>
  <c r="Q132" i="51"/>
  <c r="Q133" i="51"/>
  <c r="Q134" i="51"/>
  <c r="Q135" i="51"/>
  <c r="Q136" i="51"/>
  <c r="Q137" i="51"/>
  <c r="Q138" i="51"/>
  <c r="Q139" i="51"/>
  <c r="Q140" i="51"/>
  <c r="Q141" i="51"/>
  <c r="Q142" i="51"/>
  <c r="Q143" i="51"/>
  <c r="Q144" i="51"/>
  <c r="Q145" i="51"/>
  <c r="Q146" i="51"/>
  <c r="Q147" i="51"/>
  <c r="Q148" i="51"/>
  <c r="Q149" i="51"/>
  <c r="Q150" i="51"/>
  <c r="Q151" i="51"/>
  <c r="Q152" i="51"/>
  <c r="Q153" i="51"/>
  <c r="Q154" i="51"/>
  <c r="Q155" i="51"/>
  <c r="Q156" i="51"/>
  <c r="Q157" i="51"/>
  <c r="Q158" i="51"/>
  <c r="Q159" i="51"/>
  <c r="Q160" i="51"/>
  <c r="Q161" i="51"/>
  <c r="Q162" i="51"/>
  <c r="Q163" i="51"/>
  <c r="Q164" i="51"/>
  <c r="Q165" i="51"/>
  <c r="Q166" i="51"/>
  <c r="Q167" i="51"/>
  <c r="Q168" i="51"/>
  <c r="Q169" i="51"/>
  <c r="Q170" i="51"/>
  <c r="Q171" i="51"/>
  <c r="Q172" i="51"/>
  <c r="Q173" i="51"/>
  <c r="Q174" i="51"/>
  <c r="Q175" i="51"/>
  <c r="Q176" i="51"/>
  <c r="Q177" i="51"/>
  <c r="Q178" i="51"/>
  <c r="Q179" i="51"/>
  <c r="Q180" i="51"/>
  <c r="Q181" i="51"/>
  <c r="Q182" i="51"/>
  <c r="Q183" i="51"/>
  <c r="Q184" i="51"/>
  <c r="Q185" i="51"/>
  <c r="Q186" i="51"/>
  <c r="Q187" i="51"/>
  <c r="Q188" i="51"/>
  <c r="Q189" i="51"/>
  <c r="Q190" i="51"/>
  <c r="Q191" i="51"/>
  <c r="Q192" i="51"/>
  <c r="Q193" i="51"/>
  <c r="Q194" i="51"/>
  <c r="Q195" i="51"/>
  <c r="Q196" i="51"/>
  <c r="Q197" i="51"/>
  <c r="Q198" i="51"/>
  <c r="Q199" i="51"/>
  <c r="Q200" i="51"/>
  <c r="Q201" i="51"/>
  <c r="Q202" i="51"/>
  <c r="Q203" i="51"/>
  <c r="Q204" i="51"/>
  <c r="Q205" i="51"/>
  <c r="Q206" i="51"/>
  <c r="Q207" i="51"/>
  <c r="Q208" i="51"/>
  <c r="Q209" i="51"/>
  <c r="Q210" i="51"/>
  <c r="Q211" i="51"/>
  <c r="Q212" i="51"/>
  <c r="Q213" i="51"/>
  <c r="Q214" i="51"/>
  <c r="Q12" i="51"/>
  <c r="Q11" i="51"/>
  <c r="Q4" i="51"/>
  <c r="Q5" i="51"/>
  <c r="Q6" i="51"/>
  <c r="Q7" i="51"/>
  <c r="Q8" i="51"/>
  <c r="Q9" i="51"/>
  <c r="Q10" i="51"/>
  <c r="Q3" i="51"/>
  <c r="D190" i="70"/>
  <c r="R191" i="66" s="1"/>
  <c r="D156" i="70"/>
  <c r="D77" i="70"/>
  <c r="R78" i="66" s="1"/>
  <c r="D35" i="70"/>
  <c r="R36" i="66" s="1"/>
  <c r="D48" i="69"/>
  <c r="R49" i="66" s="1"/>
  <c r="D24" i="69"/>
  <c r="D124" i="69"/>
  <c r="D95" i="69"/>
  <c r="R96" i="66" s="1"/>
  <c r="D19" i="69"/>
  <c r="R20" i="66" s="1"/>
  <c r="D206" i="69"/>
  <c r="D189" i="69"/>
  <c r="D142" i="69"/>
  <c r="D45" i="65"/>
  <c r="D206" i="63"/>
  <c r="D149" i="68"/>
  <c r="R150" i="66" s="1"/>
  <c r="D51" i="68"/>
  <c r="R52" i="66" s="1"/>
  <c r="D71" i="68"/>
  <c r="D84" i="68"/>
  <c r="R85" i="66" s="1"/>
  <c r="D209" i="68"/>
  <c r="R210" i="66" s="1"/>
  <c r="D76" i="68"/>
  <c r="D106" i="68"/>
  <c r="D22" i="68"/>
  <c r="D116" i="68"/>
  <c r="D178" i="68"/>
  <c r="D164" i="65"/>
  <c r="I104" i="66"/>
  <c r="J104" i="66"/>
  <c r="I119" i="66"/>
  <c r="J119" i="66"/>
  <c r="D37" i="68"/>
  <c r="D114" i="68"/>
  <c r="D74" i="67"/>
  <c r="D11" i="67"/>
  <c r="D130" i="67"/>
  <c r="R131" i="66" s="1"/>
  <c r="D199" i="67"/>
  <c r="D36" i="63"/>
  <c r="R37" i="51" s="1"/>
  <c r="D95" i="63"/>
  <c r="D212" i="63"/>
  <c r="R4" i="66"/>
  <c r="R5" i="66"/>
  <c r="R6" i="66"/>
  <c r="R7" i="66"/>
  <c r="R8" i="66"/>
  <c r="R9" i="66"/>
  <c r="R10" i="66"/>
  <c r="R11" i="66"/>
  <c r="R13" i="66"/>
  <c r="R14" i="66"/>
  <c r="R15" i="66"/>
  <c r="R17" i="66"/>
  <c r="R18" i="66"/>
  <c r="R19" i="66"/>
  <c r="R21" i="66"/>
  <c r="R23" i="66"/>
  <c r="R24" i="66"/>
  <c r="R25" i="66"/>
  <c r="R26" i="66"/>
  <c r="R28" i="66"/>
  <c r="R29" i="66"/>
  <c r="R30" i="66"/>
  <c r="R31" i="66"/>
  <c r="R32" i="66"/>
  <c r="R33" i="66"/>
  <c r="R35" i="66"/>
  <c r="R37" i="66"/>
  <c r="R39" i="66"/>
  <c r="R40" i="66"/>
  <c r="R41" i="66"/>
  <c r="R42" i="66"/>
  <c r="R43" i="66"/>
  <c r="R44" i="66"/>
  <c r="R45" i="66"/>
  <c r="R47" i="66"/>
  <c r="R48" i="66"/>
  <c r="R50" i="66"/>
  <c r="R51" i="66"/>
  <c r="R53" i="66"/>
  <c r="R54" i="66"/>
  <c r="R55" i="66"/>
  <c r="R56" i="66"/>
  <c r="R57" i="66"/>
  <c r="R58" i="66"/>
  <c r="R59" i="66"/>
  <c r="R60" i="66"/>
  <c r="R61" i="66"/>
  <c r="R62" i="66"/>
  <c r="R63" i="66"/>
  <c r="R64" i="66"/>
  <c r="R65" i="66"/>
  <c r="R66" i="66"/>
  <c r="R67" i="66"/>
  <c r="R68" i="66"/>
  <c r="R69" i="66"/>
  <c r="R70" i="66"/>
  <c r="R72" i="66"/>
  <c r="R73" i="66"/>
  <c r="R75" i="66"/>
  <c r="R76" i="66"/>
  <c r="R77" i="66"/>
  <c r="R79" i="66"/>
  <c r="R80" i="66"/>
  <c r="R81" i="66"/>
  <c r="R82" i="66"/>
  <c r="R83" i="66"/>
  <c r="R86" i="66"/>
  <c r="R87" i="66"/>
  <c r="R88" i="66"/>
  <c r="R89" i="66"/>
  <c r="R90" i="66"/>
  <c r="R91" i="66"/>
  <c r="R92" i="66"/>
  <c r="R93" i="66"/>
  <c r="R94" i="66"/>
  <c r="R95" i="66"/>
  <c r="R97" i="66"/>
  <c r="R98" i="66"/>
  <c r="R99" i="66"/>
  <c r="R100" i="66"/>
  <c r="R101" i="66"/>
  <c r="R102" i="66"/>
  <c r="R103" i="66"/>
  <c r="R104" i="66"/>
  <c r="S104" i="66" s="1"/>
  <c r="R105" i="66"/>
  <c r="R107" i="66"/>
  <c r="R108" i="66"/>
  <c r="R109" i="66"/>
  <c r="R110" i="66"/>
  <c r="R111" i="66"/>
  <c r="R112" i="66"/>
  <c r="R113" i="66"/>
  <c r="R114" i="66"/>
  <c r="R115" i="66"/>
  <c r="R116" i="66"/>
  <c r="R117" i="66"/>
  <c r="R118" i="66"/>
  <c r="R119" i="66"/>
  <c r="S119" i="66" s="1"/>
  <c r="T119" i="66" s="1"/>
  <c r="R120" i="66"/>
  <c r="R121" i="66"/>
  <c r="R122" i="66"/>
  <c r="R123" i="66"/>
  <c r="R124" i="66"/>
  <c r="R125" i="66"/>
  <c r="R126" i="66"/>
  <c r="R127" i="66"/>
  <c r="R128" i="66"/>
  <c r="R129" i="66"/>
  <c r="R130" i="66"/>
  <c r="R132" i="66"/>
  <c r="R133" i="66"/>
  <c r="R134" i="66"/>
  <c r="R136" i="66"/>
  <c r="R137" i="66"/>
  <c r="R139" i="66"/>
  <c r="R140" i="66"/>
  <c r="R141" i="66"/>
  <c r="R142" i="66"/>
  <c r="R143" i="66"/>
  <c r="R144" i="66"/>
  <c r="R145" i="66"/>
  <c r="R147" i="66"/>
  <c r="R148" i="66"/>
  <c r="R149" i="66"/>
  <c r="R151" i="66"/>
  <c r="R152" i="66"/>
  <c r="R153" i="66"/>
  <c r="R154" i="66"/>
  <c r="R155" i="66"/>
  <c r="R157" i="66"/>
  <c r="R158" i="66"/>
  <c r="R159" i="66"/>
  <c r="R160" i="66"/>
  <c r="R161" i="66"/>
  <c r="R162" i="66"/>
  <c r="R163" i="66"/>
  <c r="R164" i="66"/>
  <c r="R165" i="66"/>
  <c r="R166" i="66"/>
  <c r="R167" i="66"/>
  <c r="R168" i="66"/>
  <c r="R170" i="66"/>
  <c r="R171" i="66"/>
  <c r="R172" i="66"/>
  <c r="R174" i="66"/>
  <c r="R175" i="66"/>
  <c r="R176" i="66"/>
  <c r="R177" i="66"/>
  <c r="R180" i="66"/>
  <c r="R181" i="66"/>
  <c r="R182" i="66"/>
  <c r="R183" i="66"/>
  <c r="R184" i="66"/>
  <c r="R186" i="66"/>
  <c r="R187" i="66"/>
  <c r="R188" i="66"/>
  <c r="R189" i="66"/>
  <c r="R190" i="66"/>
  <c r="R193" i="66"/>
  <c r="R194" i="66"/>
  <c r="R195" i="66"/>
  <c r="R196" i="66"/>
  <c r="R197" i="66"/>
  <c r="R198" i="66"/>
  <c r="R199" i="66"/>
  <c r="R202" i="66"/>
  <c r="R205" i="66"/>
  <c r="R206" i="66"/>
  <c r="R207" i="66"/>
  <c r="R208" i="66"/>
  <c r="R209" i="66"/>
  <c r="R211" i="66"/>
  <c r="R212" i="66"/>
  <c r="R213" i="66"/>
  <c r="R214" i="66"/>
  <c r="R3" i="66"/>
  <c r="A91" i="72"/>
  <c r="A91" i="71"/>
  <c r="A91" i="70"/>
  <c r="A91" i="69"/>
  <c r="A91" i="68"/>
  <c r="A89" i="68"/>
  <c r="D215" i="68"/>
  <c r="A41" i="68"/>
  <c r="A91" i="67"/>
  <c r="A41" i="67"/>
  <c r="D215" i="67"/>
  <c r="D67" i="63"/>
  <c r="D25" i="63"/>
  <c r="D135" i="63"/>
  <c r="D53" i="63"/>
  <c r="D18" i="63"/>
  <c r="D189" i="63"/>
  <c r="R190" i="51" s="1"/>
  <c r="D145" i="63"/>
  <c r="D106" i="63"/>
  <c r="R107" i="51" s="1"/>
  <c r="D59" i="63"/>
  <c r="D30" i="63"/>
  <c r="D152" i="63"/>
  <c r="D167" i="63"/>
  <c r="D200" i="63"/>
  <c r="D33" i="63"/>
  <c r="D185" i="61"/>
  <c r="D37" i="63"/>
  <c r="D83" i="65"/>
  <c r="D21" i="62"/>
  <c r="D209" i="61"/>
  <c r="D181" i="62"/>
  <c r="R182" i="51" s="1"/>
  <c r="D170" i="62"/>
  <c r="D171" i="65"/>
  <c r="R4" i="51"/>
  <c r="R5" i="51"/>
  <c r="R7" i="51"/>
  <c r="R8" i="51"/>
  <c r="R10" i="51"/>
  <c r="R11" i="51"/>
  <c r="R12" i="51"/>
  <c r="R13" i="51"/>
  <c r="R14" i="51"/>
  <c r="R15" i="51"/>
  <c r="R16" i="51"/>
  <c r="R18" i="51"/>
  <c r="R19" i="51"/>
  <c r="R20" i="51"/>
  <c r="R21" i="51"/>
  <c r="R23" i="51"/>
  <c r="R24" i="51"/>
  <c r="R25" i="51"/>
  <c r="R27" i="51"/>
  <c r="R28" i="51"/>
  <c r="R29" i="51"/>
  <c r="R30" i="51"/>
  <c r="R33" i="51"/>
  <c r="R42" i="51"/>
  <c r="R43" i="51"/>
  <c r="R44" i="51"/>
  <c r="R45" i="51"/>
  <c r="R46" i="51"/>
  <c r="R47" i="51"/>
  <c r="R48" i="51"/>
  <c r="R50" i="51"/>
  <c r="R53" i="51"/>
  <c r="R55" i="51"/>
  <c r="R56" i="51"/>
  <c r="R57" i="51"/>
  <c r="R58" i="51"/>
  <c r="R61" i="51"/>
  <c r="R62" i="51"/>
  <c r="R63" i="51"/>
  <c r="R64" i="51"/>
  <c r="R65" i="51"/>
  <c r="R67" i="51"/>
  <c r="R69" i="51"/>
  <c r="R70" i="51"/>
  <c r="R73" i="51"/>
  <c r="R74" i="51"/>
  <c r="R75" i="51"/>
  <c r="R76" i="51"/>
  <c r="R78" i="51"/>
  <c r="R79" i="51"/>
  <c r="R80" i="51"/>
  <c r="R81" i="51"/>
  <c r="R82" i="51"/>
  <c r="R83" i="51"/>
  <c r="R87" i="51"/>
  <c r="R88" i="51"/>
  <c r="R89" i="51"/>
  <c r="R90" i="51"/>
  <c r="R92" i="51"/>
  <c r="R93" i="51"/>
  <c r="R94" i="51"/>
  <c r="R97" i="51"/>
  <c r="R98" i="51"/>
  <c r="R99" i="51"/>
  <c r="R100" i="51"/>
  <c r="R101" i="51"/>
  <c r="R102" i="51"/>
  <c r="R104" i="51"/>
  <c r="R106" i="51"/>
  <c r="R108" i="51"/>
  <c r="R109" i="51"/>
  <c r="R110" i="51"/>
  <c r="R111" i="51"/>
  <c r="R112" i="51"/>
  <c r="R113" i="51"/>
  <c r="R114" i="51"/>
  <c r="R118" i="51"/>
  <c r="R119" i="51"/>
  <c r="R123" i="51"/>
  <c r="R124" i="51"/>
  <c r="R125" i="51"/>
  <c r="R126" i="51"/>
  <c r="R127" i="51"/>
  <c r="R128" i="51"/>
  <c r="R129" i="51"/>
  <c r="R130" i="51"/>
  <c r="R131" i="51"/>
  <c r="R133" i="51"/>
  <c r="R134" i="51"/>
  <c r="R135" i="51"/>
  <c r="R136" i="51"/>
  <c r="R137" i="51"/>
  <c r="R138" i="51"/>
  <c r="R139" i="51"/>
  <c r="R141" i="51"/>
  <c r="R142" i="51"/>
  <c r="R148" i="51"/>
  <c r="R149" i="51"/>
  <c r="R152" i="51"/>
  <c r="R153" i="51"/>
  <c r="R154" i="51"/>
  <c r="R155" i="51"/>
  <c r="R156" i="51"/>
  <c r="R157" i="51"/>
  <c r="R158" i="51"/>
  <c r="R159" i="51"/>
  <c r="R160" i="51"/>
  <c r="R162" i="51"/>
  <c r="R165" i="51"/>
  <c r="R166" i="51"/>
  <c r="R167" i="51"/>
  <c r="R170" i="51"/>
  <c r="R171" i="51"/>
  <c r="R174" i="51"/>
  <c r="R176" i="51"/>
  <c r="R177" i="51"/>
  <c r="R180" i="51"/>
  <c r="R181" i="51"/>
  <c r="R187" i="51"/>
  <c r="R188" i="51"/>
  <c r="R189" i="51"/>
  <c r="R192" i="51"/>
  <c r="R193" i="51"/>
  <c r="R194" i="51"/>
  <c r="R195" i="51"/>
  <c r="R196" i="51"/>
  <c r="R197" i="51"/>
  <c r="R198" i="51"/>
  <c r="R199" i="51"/>
  <c r="R201" i="51"/>
  <c r="R202" i="51"/>
  <c r="R203" i="51"/>
  <c r="R205" i="51"/>
  <c r="R207" i="51"/>
  <c r="R208" i="51"/>
  <c r="R209" i="51"/>
  <c r="R212" i="51"/>
  <c r="R213" i="51"/>
  <c r="R214" i="51"/>
  <c r="D48" i="61"/>
  <c r="D70" i="62"/>
  <c r="R71" i="51" s="1"/>
  <c r="D203" i="61"/>
  <c r="D95" i="61"/>
  <c r="D53" i="61"/>
  <c r="D51" i="61"/>
  <c r="D50" i="61"/>
  <c r="R51" i="51"/>
  <c r="D104" i="65"/>
  <c r="D135" i="65"/>
  <c r="D172" i="61"/>
  <c r="D31" i="60"/>
  <c r="D144" i="61"/>
  <c r="R145" i="51" s="1"/>
  <c r="D56" i="65"/>
  <c r="D209" i="65"/>
  <c r="D172" i="65"/>
  <c r="D51" i="65"/>
  <c r="D215" i="65"/>
  <c r="A91" i="65"/>
  <c r="A41" i="65"/>
  <c r="D190" i="61"/>
  <c r="D168" i="60"/>
  <c r="D90" i="60"/>
  <c r="R91" i="51"/>
  <c r="D83" i="58"/>
  <c r="R84" i="51"/>
  <c r="D67" i="60"/>
  <c r="R68" i="51"/>
  <c r="D30" i="60"/>
  <c r="R31" i="51"/>
  <c r="D183" i="60"/>
  <c r="R184" i="51"/>
  <c r="D114" i="60"/>
  <c r="D205" i="60"/>
  <c r="D38" i="60"/>
  <c r="D35" i="60"/>
  <c r="D51" i="59"/>
  <c r="D205" i="59"/>
  <c r="D178" i="59"/>
  <c r="R179" i="51"/>
  <c r="D53" i="59"/>
  <c r="D184" i="59"/>
  <c r="R185" i="51" s="1"/>
  <c r="D174" i="59"/>
  <c r="D142" i="59"/>
  <c r="R143" i="51" s="1"/>
  <c r="D25" i="59"/>
  <c r="D146" i="59"/>
  <c r="R147" i="51" s="1"/>
  <c r="D40" i="50"/>
  <c r="D48" i="59"/>
  <c r="R49" i="51" s="1"/>
  <c r="D35" i="59"/>
  <c r="D162" i="58"/>
  <c r="R163" i="51" s="1"/>
  <c r="D145" i="58"/>
  <c r="D21" i="58"/>
  <c r="D84" i="59"/>
  <c r="R85" i="51" s="1"/>
  <c r="D139" i="58"/>
  <c r="R140" i="51" s="1"/>
  <c r="D199" i="58"/>
  <c r="R200" i="51" s="1"/>
  <c r="D114" i="58"/>
  <c r="D206" i="44"/>
  <c r="R207" i="38" s="1"/>
  <c r="D5" i="42"/>
  <c r="D5" i="55"/>
  <c r="R6" i="51" s="1"/>
  <c r="D34" i="57"/>
  <c r="D185" i="57"/>
  <c r="R186" i="51" s="1"/>
  <c r="D174" i="57"/>
  <c r="R175" i="51" s="1"/>
  <c r="D37" i="57"/>
  <c r="D168" i="57"/>
  <c r="D121" i="56"/>
  <c r="R122" i="51" s="1"/>
  <c r="D8" i="56"/>
  <c r="D210" i="56"/>
  <c r="R211" i="51" s="1"/>
  <c r="D21" i="56"/>
  <c r="D131" i="56"/>
  <c r="R132" i="51" s="1"/>
  <c r="D205" i="56"/>
  <c r="D59" i="56"/>
  <c r="D160" i="56"/>
  <c r="R161" i="51" s="1"/>
  <c r="D167" i="56"/>
  <c r="D85" i="56"/>
  <c r="R86" i="51" s="1"/>
  <c r="D33" i="56"/>
  <c r="R34" i="51" s="1"/>
  <c r="D163" i="56"/>
  <c r="R164" i="51" s="1"/>
  <c r="D171" i="56"/>
  <c r="R172" i="51" s="1"/>
  <c r="D114" i="56"/>
  <c r="R115" i="51" s="1"/>
  <c r="D149" i="55"/>
  <c r="R150" i="51" s="1"/>
  <c r="D177" i="55"/>
  <c r="D94" i="55"/>
  <c r="R95" i="51" s="1"/>
  <c r="D182" i="55"/>
  <c r="R183" i="51" s="1"/>
  <c r="D38" i="55"/>
  <c r="R39" i="51" s="1"/>
  <c r="D167" i="55"/>
  <c r="D40" i="55"/>
  <c r="R41" i="51" s="1"/>
  <c r="D190" i="55"/>
  <c r="D35" i="55"/>
  <c r="D37" i="55"/>
  <c r="D143" i="55"/>
  <c r="R144" i="51" s="1"/>
  <c r="D21" i="54"/>
  <c r="D172" i="54"/>
  <c r="R173" i="51" s="1"/>
  <c r="D59" i="54"/>
  <c r="R60" i="51" s="1"/>
  <c r="D25" i="54"/>
  <c r="R26" i="51" s="1"/>
  <c r="D104" i="54"/>
  <c r="R105" i="51" s="1"/>
  <c r="D120" i="54"/>
  <c r="R121" i="51" s="1"/>
  <c r="D209" i="54"/>
  <c r="D71" i="54"/>
  <c r="R72" i="51" s="1"/>
  <c r="D95" i="54"/>
  <c r="R96" i="51" s="1"/>
  <c r="D16" i="54"/>
  <c r="D35" i="54"/>
  <c r="D102" i="54"/>
  <c r="R103" i="51" s="1"/>
  <c r="D116" i="54"/>
  <c r="D115" i="54"/>
  <c r="R116" i="51" s="1"/>
  <c r="D39" i="54"/>
  <c r="R40" i="51" s="1"/>
  <c r="D76" i="53"/>
  <c r="R77" i="51" s="1"/>
  <c r="D119" i="53"/>
  <c r="R120" i="51" s="1"/>
  <c r="D150" i="53"/>
  <c r="R151" i="51" s="1"/>
  <c r="D58" i="53"/>
  <c r="R59" i="51" s="1"/>
  <c r="D168" i="53"/>
  <c r="D53" i="53"/>
  <c r="D116" i="52"/>
  <c r="R117" i="51" s="1"/>
  <c r="D203" i="52"/>
  <c r="R204" i="51" s="1"/>
  <c r="D37" i="52"/>
  <c r="R38" i="51" s="1"/>
  <c r="D16" i="52"/>
  <c r="D65" i="52"/>
  <c r="R66" i="51" s="1"/>
  <c r="D190" i="52"/>
  <c r="D177" i="52"/>
  <c r="R178" i="51" s="1"/>
  <c r="D34" i="52"/>
  <c r="R35" i="51" s="1"/>
  <c r="D51" i="52"/>
  <c r="D209" i="52"/>
  <c r="D195" i="50"/>
  <c r="R196" i="38" s="1"/>
  <c r="R3" i="51"/>
  <c r="A91" i="63"/>
  <c r="A41" i="63"/>
  <c r="A91" i="62"/>
  <c r="A41" i="62"/>
  <c r="A91" i="61"/>
  <c r="A41" i="61"/>
  <c r="D215" i="61"/>
  <c r="A91" i="60"/>
  <c r="A41" i="60"/>
  <c r="A91" i="59"/>
  <c r="A41" i="59"/>
  <c r="A91" i="58"/>
  <c r="A41" i="58"/>
  <c r="A91" i="57"/>
  <c r="A41" i="57"/>
  <c r="A91" i="56"/>
  <c r="A41" i="56"/>
  <c r="A91" i="55"/>
  <c r="A41" i="55"/>
  <c r="A91" i="54"/>
  <c r="A41" i="54"/>
  <c r="A91" i="53"/>
  <c r="A89" i="53"/>
  <c r="A41" i="53"/>
  <c r="A91" i="52"/>
  <c r="A41" i="52"/>
  <c r="P212" i="38"/>
  <c r="D210" i="50"/>
  <c r="D45" i="50"/>
  <c r="R46" i="38" s="1"/>
  <c r="D92" i="50"/>
  <c r="D35" i="50"/>
  <c r="D59" i="50"/>
  <c r="D36" i="50"/>
  <c r="D133" i="50"/>
  <c r="D129" i="50"/>
  <c r="R130" i="38" s="1"/>
  <c r="D95" i="50"/>
  <c r="D90" i="50"/>
  <c r="D21" i="49"/>
  <c r="D177" i="49"/>
  <c r="D172" i="49"/>
  <c r="D204" i="49"/>
  <c r="R205" i="38" s="1"/>
  <c r="D180" i="49"/>
  <c r="D35" i="49"/>
  <c r="D136" i="48"/>
  <c r="D155" i="48"/>
  <c r="D171" i="48"/>
  <c r="D34" i="48"/>
  <c r="D10" i="48"/>
  <c r="D88" i="48"/>
  <c r="D19" i="48"/>
  <c r="D90" i="48"/>
  <c r="D51" i="48"/>
  <c r="D209" i="48"/>
  <c r="R210" i="38" s="1"/>
  <c r="D37" i="48"/>
  <c r="D134" i="47"/>
  <c r="R135" i="38" s="1"/>
  <c r="D39" i="47"/>
  <c r="D21" i="47"/>
  <c r="D48" i="47"/>
  <c r="D177" i="47"/>
  <c r="D38" i="47"/>
  <c r="D146" i="47"/>
  <c r="D92" i="47"/>
  <c r="D149" i="47"/>
  <c r="D82" i="47"/>
  <c r="D138" i="47"/>
  <c r="R139" i="38" s="1"/>
  <c r="D33" i="47"/>
  <c r="D16" i="46"/>
  <c r="D10" i="46"/>
  <c r="D197" i="46"/>
  <c r="R198" i="38" s="1"/>
  <c r="D51" i="46"/>
  <c r="D34" i="46"/>
  <c r="D35" i="46"/>
  <c r="D125" i="46"/>
  <c r="R126" i="38" s="1"/>
  <c r="D94" i="46"/>
  <c r="D105" i="46"/>
  <c r="D95" i="46"/>
  <c r="D144" i="46"/>
  <c r="R145" i="38" s="1"/>
  <c r="D178" i="46"/>
  <c r="D110" i="46"/>
  <c r="D93" i="46"/>
  <c r="D48" i="46"/>
  <c r="D188" i="46"/>
  <c r="D155" i="45"/>
  <c r="D24" i="45"/>
  <c r="D37" i="45"/>
  <c r="D177" i="45"/>
  <c r="D16" i="45"/>
  <c r="R17" i="38" s="1"/>
  <c r="D174" i="45"/>
  <c r="D71" i="45"/>
  <c r="D150" i="45"/>
  <c r="D46" i="45"/>
  <c r="R47" i="38" s="1"/>
  <c r="D114" i="45"/>
  <c r="D199" i="45"/>
  <c r="Q215" i="38"/>
  <c r="Q214" i="38"/>
  <c r="Q213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90" i="38"/>
  <c r="Q89" i="38"/>
  <c r="Q88" i="38"/>
  <c r="Q87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12" i="38"/>
  <c r="Q11" i="38"/>
  <c r="Q4" i="38"/>
  <c r="Q5" i="38"/>
  <c r="Q6" i="38"/>
  <c r="Q7" i="38"/>
  <c r="Q8" i="38"/>
  <c r="Q9" i="38"/>
  <c r="Q10" i="38"/>
  <c r="D149" i="45"/>
  <c r="D53" i="44"/>
  <c r="D48" i="44"/>
  <c r="R49" i="38" s="1"/>
  <c r="D25" i="44"/>
  <c r="D77" i="44"/>
  <c r="D180" i="44"/>
  <c r="D92" i="44"/>
  <c r="R93" i="38" s="1"/>
  <c r="D20" i="44"/>
  <c r="D172" i="44"/>
  <c r="D189" i="44"/>
  <c r="D40" i="44"/>
  <c r="D146" i="44"/>
  <c r="D85" i="44"/>
  <c r="D161" i="44"/>
  <c r="D118" i="44"/>
  <c r="R119" i="38" s="1"/>
  <c r="D181" i="44"/>
  <c r="D90" i="43"/>
  <c r="D35" i="43"/>
  <c r="D95" i="43"/>
  <c r="D33" i="43"/>
  <c r="D163" i="43"/>
  <c r="D182" i="43"/>
  <c r="D174" i="43"/>
  <c r="D30" i="43"/>
  <c r="D172" i="43"/>
  <c r="R173" i="38" s="1"/>
  <c r="D77" i="43"/>
  <c r="D6" i="43"/>
  <c r="D37" i="43"/>
  <c r="D158" i="43"/>
  <c r="R159" i="38" s="1"/>
  <c r="D181" i="42"/>
  <c r="D58" i="42"/>
  <c r="R59" i="38" s="1"/>
  <c r="R87" i="38"/>
  <c r="E87" i="38"/>
  <c r="F87" i="38" s="1"/>
  <c r="G87" i="38" s="1"/>
  <c r="H87" i="38" s="1"/>
  <c r="I87" i="38" s="1"/>
  <c r="J87" i="38" s="1"/>
  <c r="K87" i="38" s="1"/>
  <c r="L87" i="38" s="1"/>
  <c r="M87" i="38" s="1"/>
  <c r="N87" i="38" s="1"/>
  <c r="O87" i="38" s="1"/>
  <c r="P87" i="38" s="1"/>
  <c r="D87" i="51" s="1"/>
  <c r="D33" i="42"/>
  <c r="D29" i="42"/>
  <c r="R30" i="38" s="1"/>
  <c r="D51" i="42"/>
  <c r="D79" i="42"/>
  <c r="D180" i="42"/>
  <c r="D174" i="42"/>
  <c r="R175" i="38" s="1"/>
  <c r="D178" i="42"/>
  <c r="D149" i="42"/>
  <c r="R150" i="38" s="1"/>
  <c r="D165" i="42"/>
  <c r="D36" i="42"/>
  <c r="R37" i="38" s="1"/>
  <c r="D90" i="42"/>
  <c r="D155" i="41"/>
  <c r="R156" i="38" s="1"/>
  <c r="D115" i="41"/>
  <c r="D34" i="41"/>
  <c r="D82" i="41"/>
  <c r="D153" i="41"/>
  <c r="R154" i="38" s="1"/>
  <c r="D190" i="41"/>
  <c r="D199" i="41"/>
  <c r="R200" i="38" s="1"/>
  <c r="D213" i="41"/>
  <c r="D77" i="41"/>
  <c r="D110" i="41"/>
  <c r="D33" i="41"/>
  <c r="D216" i="41" s="1"/>
  <c r="D34" i="40"/>
  <c r="D114" i="40"/>
  <c r="R115" i="38" s="1"/>
  <c r="D51" i="40"/>
  <c r="D167" i="40"/>
  <c r="D30" i="40"/>
  <c r="D71" i="40"/>
  <c r="R72" i="38" s="1"/>
  <c r="D85" i="40"/>
  <c r="D31" i="40"/>
  <c r="R32" i="38" s="1"/>
  <c r="D90" i="40"/>
  <c r="D191" i="40"/>
  <c r="R192" i="38" s="1"/>
  <c r="D65" i="40"/>
  <c r="A89" i="40"/>
  <c r="F89" i="38"/>
  <c r="G89" i="38" s="1"/>
  <c r="H89" i="38" s="1"/>
  <c r="I89" i="38" s="1"/>
  <c r="J89" i="38" s="1"/>
  <c r="K89" i="38" s="1"/>
  <c r="L89" i="38" s="1"/>
  <c r="M89" i="38" s="1"/>
  <c r="R89" i="38"/>
  <c r="D177" i="39"/>
  <c r="D11" i="39"/>
  <c r="R12" i="38" s="1"/>
  <c r="D164" i="39"/>
  <c r="D77" i="39"/>
  <c r="R78" i="38" s="1"/>
  <c r="D124" i="39"/>
  <c r="D190" i="39"/>
  <c r="R191" i="38" s="1"/>
  <c r="R215" i="38"/>
  <c r="R214" i="38"/>
  <c r="R213" i="38"/>
  <c r="R4" i="38"/>
  <c r="R5" i="38"/>
  <c r="R6" i="38"/>
  <c r="R8" i="38"/>
  <c r="R9" i="38"/>
  <c r="R10" i="38"/>
  <c r="R11" i="38"/>
  <c r="R13" i="38"/>
  <c r="R14" i="38"/>
  <c r="R15" i="38"/>
  <c r="R16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1" i="38"/>
  <c r="R33" i="38"/>
  <c r="R38" i="38"/>
  <c r="R39" i="38"/>
  <c r="R40" i="38"/>
  <c r="R42" i="38"/>
  <c r="R43" i="38"/>
  <c r="R44" i="38"/>
  <c r="R45" i="38"/>
  <c r="R48" i="38"/>
  <c r="R50" i="38"/>
  <c r="R51" i="38"/>
  <c r="R52" i="38"/>
  <c r="R53" i="38"/>
  <c r="R54" i="38"/>
  <c r="R55" i="38"/>
  <c r="R56" i="38"/>
  <c r="R57" i="38"/>
  <c r="R58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3" i="38"/>
  <c r="R74" i="38"/>
  <c r="R75" i="38"/>
  <c r="R76" i="38"/>
  <c r="R77" i="38"/>
  <c r="R79" i="38"/>
  <c r="R80" i="38"/>
  <c r="R81" i="38"/>
  <c r="R82" i="38"/>
  <c r="R83" i="38"/>
  <c r="R84" i="38"/>
  <c r="R85" i="38"/>
  <c r="R86" i="38"/>
  <c r="R88" i="38"/>
  <c r="R90" i="38"/>
  <c r="R92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2" i="38"/>
  <c r="R113" i="38"/>
  <c r="R114" i="38"/>
  <c r="R116" i="38"/>
  <c r="R117" i="38"/>
  <c r="R118" i="38"/>
  <c r="R120" i="38"/>
  <c r="R121" i="38"/>
  <c r="R122" i="38"/>
  <c r="R123" i="38"/>
  <c r="R124" i="38"/>
  <c r="R125" i="38"/>
  <c r="R127" i="38"/>
  <c r="R128" i="38"/>
  <c r="R129" i="38"/>
  <c r="R131" i="38"/>
  <c r="R132" i="38"/>
  <c r="R133" i="38"/>
  <c r="R134" i="38"/>
  <c r="R136" i="38"/>
  <c r="R137" i="38"/>
  <c r="R138" i="38"/>
  <c r="R140" i="38"/>
  <c r="R141" i="38"/>
  <c r="R142" i="38"/>
  <c r="R143" i="38"/>
  <c r="R144" i="38"/>
  <c r="R146" i="38"/>
  <c r="R148" i="38"/>
  <c r="R149" i="38"/>
  <c r="R151" i="38"/>
  <c r="R152" i="38"/>
  <c r="R153" i="38"/>
  <c r="R155" i="38"/>
  <c r="R157" i="38"/>
  <c r="R158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4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3" i="38"/>
  <c r="R194" i="38"/>
  <c r="R195" i="38"/>
  <c r="R197" i="38"/>
  <c r="R199" i="38"/>
  <c r="R201" i="38"/>
  <c r="R202" i="38"/>
  <c r="R203" i="38"/>
  <c r="R204" i="38"/>
  <c r="R206" i="38"/>
  <c r="R208" i="38"/>
  <c r="R209" i="38"/>
  <c r="R211" i="38"/>
  <c r="R3" i="38"/>
  <c r="A91" i="50"/>
  <c r="A41" i="50"/>
  <c r="D216" i="49"/>
  <c r="A91" i="49"/>
  <c r="A41" i="49"/>
  <c r="A91" i="48"/>
  <c r="A41" i="48"/>
  <c r="A91" i="47"/>
  <c r="A41" i="47"/>
  <c r="A91" i="46"/>
  <c r="A41" i="46"/>
  <c r="D216" i="45"/>
  <c r="A91" i="45"/>
  <c r="A41" i="45"/>
  <c r="A91" i="44"/>
  <c r="A41" i="44"/>
  <c r="A91" i="43"/>
  <c r="A41" i="43"/>
  <c r="A91" i="42"/>
  <c r="A41" i="42"/>
  <c r="D220" i="41"/>
  <c r="A91" i="41"/>
  <c r="A41" i="41"/>
  <c r="A91" i="40"/>
  <c r="A41" i="40"/>
  <c r="A91" i="39"/>
  <c r="A41" i="39"/>
  <c r="R212" i="38"/>
  <c r="D93" i="37"/>
  <c r="D45" i="37"/>
  <c r="D21" i="37"/>
  <c r="R22" i="24" s="1"/>
  <c r="D161" i="37"/>
  <c r="D13" i="37"/>
  <c r="R14" i="24" s="1"/>
  <c r="D58" i="37"/>
  <c r="D30" i="37"/>
  <c r="D188" i="37"/>
  <c r="R90" i="24"/>
  <c r="Q90" i="24"/>
  <c r="Q20" i="24"/>
  <c r="Q11" i="24"/>
  <c r="Q190" i="24"/>
  <c r="Q17" i="24"/>
  <c r="D11" i="36"/>
  <c r="D16" i="36"/>
  <c r="D34" i="36"/>
  <c r="D39" i="36"/>
  <c r="D82" i="36"/>
  <c r="D119" i="36"/>
  <c r="D143" i="36"/>
  <c r="D208" i="36"/>
  <c r="D169" i="36"/>
  <c r="D88" i="35"/>
  <c r="D46" i="35"/>
  <c r="D187" i="35"/>
  <c r="D188" i="35"/>
  <c r="D51" i="35"/>
  <c r="D37" i="35"/>
  <c r="D153" i="34"/>
  <c r="D112" i="34"/>
  <c r="D154" i="34"/>
  <c r="D147" i="34"/>
  <c r="D188" i="34"/>
  <c r="D41" i="34"/>
  <c r="D178" i="34"/>
  <c r="R179" i="24" s="1"/>
  <c r="D45" i="34"/>
  <c r="D118" i="33"/>
  <c r="D193" i="33"/>
  <c r="Q87" i="24"/>
  <c r="R87" i="24"/>
  <c r="L87" i="24"/>
  <c r="M87" i="24" s="1"/>
  <c r="N87" i="24" s="1"/>
  <c r="O87" i="24" s="1"/>
  <c r="P87" i="24" s="1"/>
  <c r="D88" i="38" s="1"/>
  <c r="D48" i="33"/>
  <c r="R49" i="24" s="1"/>
  <c r="D160" i="33"/>
  <c r="D46" i="33"/>
  <c r="R47" i="24" s="1"/>
  <c r="D54" i="33"/>
  <c r="D29" i="33"/>
  <c r="R30" i="24" s="1"/>
  <c r="D53" i="33"/>
  <c r="D92" i="33"/>
  <c r="D72" i="33"/>
  <c r="D77" i="33"/>
  <c r="D143" i="32"/>
  <c r="D16" i="32"/>
  <c r="D82" i="32"/>
  <c r="D35" i="32"/>
  <c r="R36" i="24" s="1"/>
  <c r="D154" i="32"/>
  <c r="R155" i="24" s="1"/>
  <c r="Q86" i="24"/>
  <c r="R86" i="24"/>
  <c r="L86" i="24"/>
  <c r="M86" i="24" s="1"/>
  <c r="N86" i="24" s="1"/>
  <c r="O86" i="24" s="1"/>
  <c r="P86" i="24" s="1"/>
  <c r="D86" i="38" s="1"/>
  <c r="D118" i="32"/>
  <c r="D15" i="32"/>
  <c r="R16" i="24" s="1"/>
  <c r="D186" i="32"/>
  <c r="R187" i="24" s="1"/>
  <c r="D190" i="32"/>
  <c r="D56" i="32"/>
  <c r="D188" i="32"/>
  <c r="D92" i="32"/>
  <c r="D184" i="32"/>
  <c r="D203" i="32"/>
  <c r="R82" i="24"/>
  <c r="Q82" i="24"/>
  <c r="K82" i="24"/>
  <c r="L82" i="24" s="1"/>
  <c r="M82" i="24" s="1"/>
  <c r="N82" i="24" s="1"/>
  <c r="O82" i="24" s="1"/>
  <c r="P82" i="24" s="1"/>
  <c r="D82" i="38" s="1"/>
  <c r="D207" i="31"/>
  <c r="D175" i="31"/>
  <c r="D121" i="31"/>
  <c r="R122" i="24" s="1"/>
  <c r="D58" i="29"/>
  <c r="D132" i="31"/>
  <c r="D112" i="31"/>
  <c r="D103" i="29"/>
  <c r="R104" i="24" s="1"/>
  <c r="D53" i="31"/>
  <c r="D142" i="31"/>
  <c r="D77" i="31"/>
  <c r="D50" i="31"/>
  <c r="R51" i="24" s="1"/>
  <c r="D193" i="31"/>
  <c r="D147" i="31"/>
  <c r="Q9" i="24"/>
  <c r="D34" i="30"/>
  <c r="Q8" i="24"/>
  <c r="D7" i="26"/>
  <c r="E8" i="24" s="1"/>
  <c r="F8" i="24" s="1"/>
  <c r="G8" i="24" s="1"/>
  <c r="H8" i="24" s="1"/>
  <c r="I8" i="24" s="1"/>
  <c r="J8" i="24" s="1"/>
  <c r="K8" i="24" s="1"/>
  <c r="L8" i="24" s="1"/>
  <c r="M8" i="24" s="1"/>
  <c r="N8" i="24" s="1"/>
  <c r="O8" i="24" s="1"/>
  <c r="P8" i="24" s="1"/>
  <c r="D8" i="38" s="1"/>
  <c r="D176" i="30"/>
  <c r="D205" i="30"/>
  <c r="R206" i="24" s="1"/>
  <c r="D197" i="30"/>
  <c r="D88" i="30"/>
  <c r="D76" i="30"/>
  <c r="D132" i="30"/>
  <c r="D119" i="30"/>
  <c r="D165" i="30"/>
  <c r="D42" i="30"/>
  <c r="D118" i="30"/>
  <c r="D92" i="30"/>
  <c r="D37" i="30"/>
  <c r="D188" i="30"/>
  <c r="D8" i="29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D92" i="38" s="1"/>
  <c r="D53" i="29"/>
  <c r="D45" i="29"/>
  <c r="D140" i="29"/>
  <c r="D39" i="29"/>
  <c r="A19" i="26"/>
  <c r="A19" i="27"/>
  <c r="A19" i="28"/>
  <c r="A19" i="29"/>
  <c r="D93" i="29"/>
  <c r="D207" i="29"/>
  <c r="D198" i="29"/>
  <c r="D160" i="29"/>
  <c r="D66" i="29"/>
  <c r="R67" i="24" s="1"/>
  <c r="E31" i="24"/>
  <c r="F31" i="24" s="1"/>
  <c r="G31" i="24" s="1"/>
  <c r="H31" i="24" s="1"/>
  <c r="E9" i="24"/>
  <c r="F9" i="24" s="1"/>
  <c r="G9" i="24" s="1"/>
  <c r="D92" i="28"/>
  <c r="D193" i="28"/>
  <c r="D77" i="28"/>
  <c r="D59" i="28"/>
  <c r="D19" i="28"/>
  <c r="D11" i="28"/>
  <c r="D34" i="28"/>
  <c r="D179" i="28"/>
  <c r="R180" i="24" s="1"/>
  <c r="D188" i="28"/>
  <c r="D38" i="28"/>
  <c r="R39" i="24" s="1"/>
  <c r="D56" i="28"/>
  <c r="D203" i="28"/>
  <c r="D25" i="28"/>
  <c r="A41" i="29"/>
  <c r="A41" i="30"/>
  <c r="A41" i="31"/>
  <c r="A41" i="32"/>
  <c r="A41" i="33"/>
  <c r="A41" i="34"/>
  <c r="A41" i="35"/>
  <c r="A41" i="36"/>
  <c r="A41" i="37"/>
  <c r="A41" i="28"/>
  <c r="A41" i="27"/>
  <c r="Q89" i="24"/>
  <c r="D93" i="27"/>
  <c r="A87" i="27"/>
  <c r="A87" i="28" s="1"/>
  <c r="D165" i="27"/>
  <c r="D160" i="27"/>
  <c r="R161" i="24" s="1"/>
  <c r="D175" i="27"/>
  <c r="D24" i="27"/>
  <c r="D147" i="27"/>
  <c r="D136" i="27"/>
  <c r="R137" i="24" s="1"/>
  <c r="D176" i="27"/>
  <c r="Q88" i="24"/>
  <c r="R88" i="24"/>
  <c r="D94" i="26"/>
  <c r="R95" i="24" s="1"/>
  <c r="D170" i="26"/>
  <c r="R171" i="24" s="1"/>
  <c r="D208" i="26"/>
  <c r="R209" i="24" s="1"/>
  <c r="D137" i="26"/>
  <c r="R138" i="24" s="1"/>
  <c r="D56" i="26"/>
  <c r="R57" i="24" s="1"/>
  <c r="D37" i="26"/>
  <c r="D203" i="26"/>
  <c r="E204" i="24" s="1"/>
  <c r="F204" i="24" s="1"/>
  <c r="D102" i="26"/>
  <c r="D188" i="26"/>
  <c r="E189" i="24" s="1"/>
  <c r="F189" i="24" s="1"/>
  <c r="G189" i="24" s="1"/>
  <c r="H189" i="24" s="1"/>
  <c r="I189" i="24" s="1"/>
  <c r="J189" i="24" s="1"/>
  <c r="K189" i="24" s="1"/>
  <c r="L189" i="24" s="1"/>
  <c r="M189" i="24" s="1"/>
  <c r="N189" i="24" s="1"/>
  <c r="O189" i="24" s="1"/>
  <c r="P189" i="24" s="1"/>
  <c r="D191" i="38" s="1"/>
  <c r="D214" i="36"/>
  <c r="D214" i="32"/>
  <c r="R213" i="24"/>
  <c r="R212" i="24"/>
  <c r="R211" i="24"/>
  <c r="R207" i="24"/>
  <c r="R205" i="24"/>
  <c r="R203" i="24"/>
  <c r="R202" i="24"/>
  <c r="R201" i="24"/>
  <c r="R200" i="24"/>
  <c r="R199" i="24"/>
  <c r="R198" i="24"/>
  <c r="R197" i="24"/>
  <c r="R196" i="24"/>
  <c r="R195" i="24"/>
  <c r="R193" i="24"/>
  <c r="R192" i="24"/>
  <c r="R191" i="24"/>
  <c r="R190" i="24"/>
  <c r="R188" i="24"/>
  <c r="R186" i="24"/>
  <c r="R185" i="24"/>
  <c r="R184" i="24"/>
  <c r="R183" i="24"/>
  <c r="R182" i="24"/>
  <c r="R181" i="24"/>
  <c r="R178" i="24"/>
  <c r="R176" i="24"/>
  <c r="R175" i="24"/>
  <c r="R174" i="24"/>
  <c r="R173" i="24"/>
  <c r="R172" i="24"/>
  <c r="R170" i="24"/>
  <c r="R169" i="24"/>
  <c r="R168" i="24"/>
  <c r="R167" i="24"/>
  <c r="R165" i="24"/>
  <c r="R164" i="24"/>
  <c r="R163" i="24"/>
  <c r="R162" i="24"/>
  <c r="R160" i="24"/>
  <c r="R159" i="24"/>
  <c r="R158" i="24"/>
  <c r="R157" i="24"/>
  <c r="R156" i="24"/>
  <c r="R154" i="24"/>
  <c r="R153" i="24"/>
  <c r="R152" i="24"/>
  <c r="R151" i="24"/>
  <c r="R150" i="24"/>
  <c r="R149" i="24"/>
  <c r="R147" i="24"/>
  <c r="R146" i="24"/>
  <c r="R145" i="24"/>
  <c r="R143" i="24"/>
  <c r="R142" i="24"/>
  <c r="R141" i="24"/>
  <c r="R140" i="24"/>
  <c r="R139" i="24"/>
  <c r="R136" i="24"/>
  <c r="R135" i="24"/>
  <c r="R134" i="24"/>
  <c r="R132" i="24"/>
  <c r="R131" i="24"/>
  <c r="R130" i="24"/>
  <c r="R129" i="24"/>
  <c r="R128" i="24"/>
  <c r="R127" i="24"/>
  <c r="R126" i="24"/>
  <c r="R125" i="24"/>
  <c r="R124" i="24"/>
  <c r="R123" i="24"/>
  <c r="R121" i="24"/>
  <c r="R120" i="24"/>
  <c r="R118" i="24"/>
  <c r="R117" i="24"/>
  <c r="R116" i="24"/>
  <c r="R115" i="24"/>
  <c r="R114" i="24"/>
  <c r="R112" i="24"/>
  <c r="R111" i="24"/>
  <c r="R110" i="24"/>
  <c r="R109" i="24"/>
  <c r="R108" i="24"/>
  <c r="R107" i="24"/>
  <c r="R106" i="24"/>
  <c r="R105" i="24"/>
  <c r="R103" i="24"/>
  <c r="R102" i="24"/>
  <c r="R101" i="24"/>
  <c r="R100" i="24"/>
  <c r="R99" i="24"/>
  <c r="R98" i="24"/>
  <c r="R97" i="24"/>
  <c r="R96" i="24"/>
  <c r="R94" i="24"/>
  <c r="R92" i="24"/>
  <c r="R91" i="24"/>
  <c r="R85" i="24"/>
  <c r="R84" i="24"/>
  <c r="R83" i="24"/>
  <c r="R4" i="24"/>
  <c r="R5" i="24"/>
  <c r="R6" i="24"/>
  <c r="R7" i="24"/>
  <c r="R10" i="24"/>
  <c r="R11" i="24"/>
  <c r="R13" i="24"/>
  <c r="R15" i="24"/>
  <c r="R17" i="24"/>
  <c r="S17" i="24" s="1"/>
  <c r="R18" i="24"/>
  <c r="R19" i="24"/>
  <c r="R20" i="24"/>
  <c r="R21" i="24"/>
  <c r="R23" i="24"/>
  <c r="R24" i="24"/>
  <c r="R25" i="24"/>
  <c r="R26" i="24"/>
  <c r="R27" i="24"/>
  <c r="R28" i="24"/>
  <c r="R29" i="24"/>
  <c r="R31" i="24"/>
  <c r="R32" i="24"/>
  <c r="R33" i="24"/>
  <c r="R34" i="24"/>
  <c r="R35" i="24"/>
  <c r="R37" i="24"/>
  <c r="R40" i="24"/>
  <c r="R41" i="24"/>
  <c r="R42" i="24"/>
  <c r="R43" i="24"/>
  <c r="R44" i="24"/>
  <c r="R45" i="24"/>
  <c r="R46" i="24"/>
  <c r="R48" i="24"/>
  <c r="R50" i="24"/>
  <c r="R52" i="24"/>
  <c r="R53" i="24"/>
  <c r="R54" i="24"/>
  <c r="R55" i="24"/>
  <c r="R56" i="24"/>
  <c r="R58" i="24"/>
  <c r="R59" i="24"/>
  <c r="R60" i="24"/>
  <c r="R61" i="24"/>
  <c r="R62" i="24"/>
  <c r="R63" i="24"/>
  <c r="R64" i="24"/>
  <c r="R65" i="24"/>
  <c r="R66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3" i="24"/>
  <c r="S3" i="24" s="1"/>
  <c r="Q213" i="24"/>
  <c r="Q212" i="24"/>
  <c r="Q211" i="24"/>
  <c r="Q209" i="24"/>
  <c r="Q208" i="24"/>
  <c r="Q207" i="24"/>
  <c r="Q206" i="24"/>
  <c r="Q205" i="24"/>
  <c r="S205" i="24" s="1"/>
  <c r="Q204" i="24"/>
  <c r="Q203" i="24"/>
  <c r="Q202" i="24"/>
  <c r="Q201" i="24"/>
  <c r="Q200" i="24"/>
  <c r="S200" i="24" s="1"/>
  <c r="Q199" i="24"/>
  <c r="Q198" i="24"/>
  <c r="S198" i="24" s="1"/>
  <c r="Q197" i="24"/>
  <c r="Q196" i="24"/>
  <c r="S196" i="24" s="1"/>
  <c r="Q195" i="24"/>
  <c r="Q194" i="24"/>
  <c r="Q193" i="24"/>
  <c r="S193" i="24" s="1"/>
  <c r="Q192" i="24"/>
  <c r="Q191" i="24"/>
  <c r="Q189" i="24"/>
  <c r="Q188" i="24"/>
  <c r="Q187" i="24"/>
  <c r="Q186" i="24"/>
  <c r="Q185" i="24"/>
  <c r="Q184" i="24"/>
  <c r="Q183" i="24"/>
  <c r="S183" i="24" s="1"/>
  <c r="Q182" i="24"/>
  <c r="Q181" i="24"/>
  <c r="S181" i="24" s="1"/>
  <c r="Q180" i="24"/>
  <c r="Q179" i="24"/>
  <c r="Q178" i="24"/>
  <c r="Q177" i="24"/>
  <c r="Q176" i="24"/>
  <c r="Q175" i="24"/>
  <c r="Q174" i="24"/>
  <c r="Q173" i="24"/>
  <c r="S173" i="24" s="1"/>
  <c r="Q172" i="24"/>
  <c r="Q171" i="24"/>
  <c r="Q170" i="24"/>
  <c r="Q169" i="24"/>
  <c r="Q168" i="24"/>
  <c r="Q167" i="24"/>
  <c r="S167" i="24" s="1"/>
  <c r="Q166" i="24"/>
  <c r="Q165" i="24"/>
  <c r="S165" i="24" s="1"/>
  <c r="Q164" i="24"/>
  <c r="Q163" i="24"/>
  <c r="S163" i="24" s="1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S151" i="24" s="1"/>
  <c r="Q150" i="24"/>
  <c r="Q149" i="24"/>
  <c r="S149" i="24" s="1"/>
  <c r="Q148" i="24"/>
  <c r="Q147" i="24"/>
  <c r="Q146" i="24"/>
  <c r="Q145" i="24"/>
  <c r="S145" i="24" s="1"/>
  <c r="Q144" i="24"/>
  <c r="Q143" i="24"/>
  <c r="Q142" i="24"/>
  <c r="Q141" i="24"/>
  <c r="S141" i="24" s="1"/>
  <c r="Q140" i="24"/>
  <c r="Q139" i="24"/>
  <c r="Q138" i="24"/>
  <c r="Q137" i="24"/>
  <c r="Q136" i="24"/>
  <c r="Q135" i="24"/>
  <c r="Q134" i="24"/>
  <c r="Q133" i="24"/>
  <c r="Q132" i="24"/>
  <c r="Q131" i="24"/>
  <c r="S131" i="24" s="1"/>
  <c r="Q130" i="24"/>
  <c r="Q129" i="24"/>
  <c r="Q128" i="24"/>
  <c r="Q127" i="24"/>
  <c r="S127" i="24" s="1"/>
  <c r="Q126" i="24"/>
  <c r="Q125" i="24"/>
  <c r="S125" i="24" s="1"/>
  <c r="Q124" i="24"/>
  <c r="Q123" i="24"/>
  <c r="S123" i="24" s="1"/>
  <c r="Q122" i="24"/>
  <c r="Q121" i="24"/>
  <c r="Q120" i="24"/>
  <c r="Q119" i="24"/>
  <c r="Q118" i="24"/>
  <c r="Q117" i="24"/>
  <c r="Q116" i="24"/>
  <c r="Q115" i="24"/>
  <c r="S115" i="24" s="1"/>
  <c r="Q114" i="24"/>
  <c r="Q113" i="24"/>
  <c r="Q112" i="24"/>
  <c r="Q111" i="24"/>
  <c r="S111" i="24" s="1"/>
  <c r="Q110" i="24"/>
  <c r="Q109" i="24"/>
  <c r="S109" i="24" s="1"/>
  <c r="Q108" i="24"/>
  <c r="Q107" i="24"/>
  <c r="Q106" i="24"/>
  <c r="Q105" i="24"/>
  <c r="Q104" i="24"/>
  <c r="Q103" i="24"/>
  <c r="Q102" i="24"/>
  <c r="Q101" i="24"/>
  <c r="S101" i="24" s="1"/>
  <c r="Q100" i="24"/>
  <c r="Q99" i="24"/>
  <c r="S99" i="24" s="1"/>
  <c r="Q98" i="24"/>
  <c r="Q97" i="24"/>
  <c r="S97" i="24" s="1"/>
  <c r="Q96" i="24"/>
  <c r="Q95" i="24"/>
  <c r="S95" i="24" s="1"/>
  <c r="Q94" i="24"/>
  <c r="Q93" i="24"/>
  <c r="Q92" i="24"/>
  <c r="Q91" i="24"/>
  <c r="S91" i="24" s="1"/>
  <c r="Q85" i="24"/>
  <c r="Q84" i="24"/>
  <c r="S84" i="24" s="1"/>
  <c r="Q83" i="24"/>
  <c r="Q4" i="24"/>
  <c r="S4" i="24" s="1"/>
  <c r="Q5" i="24"/>
  <c r="Q6" i="24"/>
  <c r="S6" i="24" s="1"/>
  <c r="Q7" i="24"/>
  <c r="Q10" i="24"/>
  <c r="S10" i="24" s="1"/>
  <c r="Q12" i="24"/>
  <c r="Q13" i="24"/>
  <c r="S13" i="24" s="1"/>
  <c r="Q14" i="24"/>
  <c r="Q15" i="24"/>
  <c r="S15" i="24" s="1"/>
  <c r="Q16" i="24"/>
  <c r="Q18" i="24"/>
  <c r="Q19" i="24"/>
  <c r="Q21" i="24"/>
  <c r="Q22" i="24"/>
  <c r="Q23" i="24"/>
  <c r="S23" i="24" s="1"/>
  <c r="Q24" i="24"/>
  <c r="Q25" i="24"/>
  <c r="S25" i="24" s="1"/>
  <c r="Q26" i="24"/>
  <c r="Q27" i="24"/>
  <c r="S27" i="24" s="1"/>
  <c r="Q28" i="24"/>
  <c r="Q29" i="24"/>
  <c r="Q30" i="24"/>
  <c r="Q31" i="24"/>
  <c r="S31" i="24" s="1"/>
  <c r="Q32" i="24"/>
  <c r="Q33" i="24"/>
  <c r="S33" i="24" s="1"/>
  <c r="Q34" i="24"/>
  <c r="Q35" i="24"/>
  <c r="Q36" i="24"/>
  <c r="Q37" i="24"/>
  <c r="Q38" i="24"/>
  <c r="Q39" i="24"/>
  <c r="Q40" i="24"/>
  <c r="Q41" i="24"/>
  <c r="S41" i="24" s="1"/>
  <c r="Q42" i="24"/>
  <c r="Q43" i="24"/>
  <c r="S43" i="24" s="1"/>
  <c r="Q44" i="24"/>
  <c r="Q45" i="24"/>
  <c r="Q46" i="24"/>
  <c r="Q47" i="24"/>
  <c r="Q48" i="24"/>
  <c r="Q49" i="24"/>
  <c r="S49" i="24" s="1"/>
  <c r="Q50" i="24"/>
  <c r="Q51" i="24"/>
  <c r="S51" i="24" s="1"/>
  <c r="Q52" i="24"/>
  <c r="Q53" i="24"/>
  <c r="S53" i="24" s="1"/>
  <c r="Q54" i="24"/>
  <c r="Q55" i="24"/>
  <c r="Q56" i="24"/>
  <c r="Q57" i="24"/>
  <c r="Q58" i="24"/>
  <c r="Q59" i="24"/>
  <c r="S59" i="24" s="1"/>
  <c r="Q60" i="24"/>
  <c r="Q61" i="24"/>
  <c r="Q62" i="24"/>
  <c r="Q63" i="24"/>
  <c r="S63" i="24" s="1"/>
  <c r="Q64" i="24"/>
  <c r="Q65" i="24"/>
  <c r="Q66" i="24"/>
  <c r="Q67" i="24"/>
  <c r="Q68" i="24"/>
  <c r="Q69" i="24"/>
  <c r="Q70" i="24"/>
  <c r="Q71" i="24"/>
  <c r="S71" i="24" s="1"/>
  <c r="Q72" i="24"/>
  <c r="Q73" i="24"/>
  <c r="S73" i="24" s="1"/>
  <c r="Q74" i="24"/>
  <c r="Q75" i="24"/>
  <c r="S75" i="24" s="1"/>
  <c r="Q76" i="24"/>
  <c r="Q77" i="24"/>
  <c r="Q78" i="24"/>
  <c r="Q79" i="24"/>
  <c r="S79" i="24" s="1"/>
  <c r="Q80" i="24"/>
  <c r="Q81" i="24"/>
  <c r="S81" i="24" s="1"/>
  <c r="E78" i="24"/>
  <c r="E83" i="24"/>
  <c r="F83" i="24" s="1"/>
  <c r="G83" i="24" s="1"/>
  <c r="H83" i="24" s="1"/>
  <c r="I83" i="24" s="1"/>
  <c r="J83" i="24" s="1"/>
  <c r="K83" i="24" s="1"/>
  <c r="L83" i="24" s="1"/>
  <c r="M83" i="24" s="1"/>
  <c r="N83" i="24" s="1"/>
  <c r="O83" i="24" s="1"/>
  <c r="P83" i="24" s="1"/>
  <c r="E105" i="24"/>
  <c r="E106" i="24"/>
  <c r="E190" i="24"/>
  <c r="F190" i="24" s="1"/>
  <c r="E191" i="24"/>
  <c r="F191" i="24" s="1"/>
  <c r="G191" i="24" s="1"/>
  <c r="H191" i="24" s="1"/>
  <c r="I191" i="24" s="1"/>
  <c r="J191" i="24" s="1"/>
  <c r="K191" i="24" s="1"/>
  <c r="L191" i="24" s="1"/>
  <c r="M191" i="24" s="1"/>
  <c r="N191" i="24" s="1"/>
  <c r="O191" i="24" s="1"/>
  <c r="P191" i="24" s="1"/>
  <c r="E117" i="24"/>
  <c r="E115" i="24"/>
  <c r="F115" i="24" s="1"/>
  <c r="G115" i="24" s="1"/>
  <c r="H115" i="24" s="1"/>
  <c r="I115" i="24" s="1"/>
  <c r="J115" i="24" s="1"/>
  <c r="K115" i="24" s="1"/>
  <c r="L115" i="24" s="1"/>
  <c r="M115" i="24" s="1"/>
  <c r="N115" i="24" s="1"/>
  <c r="O115" i="24" s="1"/>
  <c r="P115" i="24" s="1"/>
  <c r="R210" i="24"/>
  <c r="S191" i="24"/>
  <c r="F78" i="24"/>
  <c r="E91" i="24"/>
  <c r="F91" i="24" s="1"/>
  <c r="G91" i="24" s="1"/>
  <c r="H91" i="24" s="1"/>
  <c r="I91" i="24" s="1"/>
  <c r="J91" i="24" s="1"/>
  <c r="K91" i="24" s="1"/>
  <c r="L91" i="24" s="1"/>
  <c r="M91" i="24" s="1"/>
  <c r="N91" i="24" s="1"/>
  <c r="O91" i="24" s="1"/>
  <c r="P91" i="24" s="1"/>
  <c r="E103" i="24"/>
  <c r="F103" i="24" s="1"/>
  <c r="E165" i="24"/>
  <c r="F165" i="24" s="1"/>
  <c r="G165" i="24" s="1"/>
  <c r="H165" i="24" s="1"/>
  <c r="I165" i="24" s="1"/>
  <c r="J165" i="24" s="1"/>
  <c r="K165" i="24" s="1"/>
  <c r="L165" i="24" s="1"/>
  <c r="M165" i="24" s="1"/>
  <c r="N165" i="24" s="1"/>
  <c r="O165" i="24" s="1"/>
  <c r="P165" i="24" s="1"/>
  <c r="D167" i="38" s="1"/>
  <c r="E170" i="24"/>
  <c r="F170" i="24" s="1"/>
  <c r="G170" i="24" s="1"/>
  <c r="H170" i="24" s="1"/>
  <c r="I170" i="24" s="1"/>
  <c r="J170" i="24" s="1"/>
  <c r="K170" i="24" s="1"/>
  <c r="L170" i="24" s="1"/>
  <c r="M170" i="24" s="1"/>
  <c r="N170" i="24" s="1"/>
  <c r="E77" i="24"/>
  <c r="F77" i="24" s="1"/>
  <c r="G77" i="24" s="1"/>
  <c r="H77" i="24" s="1"/>
  <c r="I77" i="24" s="1"/>
  <c r="J77" i="24" s="1"/>
  <c r="K77" i="24" s="1"/>
  <c r="L77" i="24" s="1"/>
  <c r="M77" i="24" s="1"/>
  <c r="N77" i="24" s="1"/>
  <c r="O77" i="24" s="1"/>
  <c r="P77" i="24" s="1"/>
  <c r="E76" i="24"/>
  <c r="S76" i="24"/>
  <c r="E116" i="24"/>
  <c r="E166" i="24"/>
  <c r="F166" i="24" s="1"/>
  <c r="G166" i="24" s="1"/>
  <c r="H166" i="24" s="1"/>
  <c r="I166" i="24" s="1"/>
  <c r="J166" i="24" s="1"/>
  <c r="K166" i="24" s="1"/>
  <c r="L166" i="24" s="1"/>
  <c r="M166" i="24" s="1"/>
  <c r="N166" i="24" s="1"/>
  <c r="O166" i="24" s="1"/>
  <c r="P166" i="24" s="1"/>
  <c r="D168" i="38" s="1"/>
  <c r="E168" i="38" s="1"/>
  <c r="F168" i="38" s="1"/>
  <c r="G168" i="38" s="1"/>
  <c r="H168" i="38" s="1"/>
  <c r="I168" i="38" s="1"/>
  <c r="J168" i="38" s="1"/>
  <c r="K168" i="38" s="1"/>
  <c r="L168" i="38" s="1"/>
  <c r="M168" i="38" s="1"/>
  <c r="N168" i="38" s="1"/>
  <c r="O168" i="38" s="1"/>
  <c r="P168" i="38" s="1"/>
  <c r="E85" i="24"/>
  <c r="E200" i="24"/>
  <c r="F200" i="24" s="1"/>
  <c r="E177" i="24"/>
  <c r="F177" i="24" s="1"/>
  <c r="G177" i="24" s="1"/>
  <c r="H177" i="24" s="1"/>
  <c r="I177" i="24" s="1"/>
  <c r="J177" i="24" s="1"/>
  <c r="K177" i="24" s="1"/>
  <c r="L177" i="24" s="1"/>
  <c r="M177" i="24" s="1"/>
  <c r="N177" i="24" s="1"/>
  <c r="O177" i="24" s="1"/>
  <c r="P177" i="24" s="1"/>
  <c r="E121" i="24"/>
  <c r="S121" i="24"/>
  <c r="E173" i="24"/>
  <c r="F173" i="24" s="1"/>
  <c r="G173" i="24" s="1"/>
  <c r="E102" i="24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D104" i="38" s="1"/>
  <c r="E174" i="24"/>
  <c r="F174" i="24" s="1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F76" i="24"/>
  <c r="G76" i="24" s="1"/>
  <c r="H76" i="24" s="1"/>
  <c r="I76" i="24" s="1"/>
  <c r="J76" i="24" s="1"/>
  <c r="K76" i="24" s="1"/>
  <c r="L76" i="24" s="1"/>
  <c r="M76" i="24" s="1"/>
  <c r="N76" i="24" s="1"/>
  <c r="O76" i="24" s="1"/>
  <c r="P76" i="24" s="1"/>
  <c r="E172" i="24"/>
  <c r="S172" i="24"/>
  <c r="E40" i="24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D40" i="38" s="1"/>
  <c r="E208" i="24"/>
  <c r="E127" i="24"/>
  <c r="F127" i="24" s="1"/>
  <c r="G127" i="24" s="1"/>
  <c r="H127" i="24" s="1"/>
  <c r="I127" i="24" s="1"/>
  <c r="E210" i="24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D212" i="38" s="1"/>
  <c r="S212" i="38" s="1"/>
  <c r="T212" i="38" s="1"/>
  <c r="S210" i="24"/>
  <c r="E74" i="24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E33" i="24"/>
  <c r="F33" i="24" s="1"/>
  <c r="G33" i="24" s="1"/>
  <c r="H33" i="24" s="1"/>
  <c r="I33" i="24" s="1"/>
  <c r="J33" i="24" s="1"/>
  <c r="K33" i="24" s="1"/>
  <c r="L33" i="24" s="1"/>
  <c r="M33" i="24" s="1"/>
  <c r="N33" i="24" s="1"/>
  <c r="O33" i="24" s="1"/>
  <c r="P33" i="24" s="1"/>
  <c r="D33" i="38" s="1"/>
  <c r="E36" i="24"/>
  <c r="F36" i="24" s="1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E30" i="24"/>
  <c r="F30" i="24" s="1"/>
  <c r="G30" i="24" s="1"/>
  <c r="E51" i="24"/>
  <c r="F51" i="24" s="1"/>
  <c r="G51" i="24" s="1"/>
  <c r="H51" i="24" s="1"/>
  <c r="I51" i="24" s="1"/>
  <c r="J51" i="24" s="1"/>
  <c r="K51" i="24" s="1"/>
  <c r="L51" i="24" s="1"/>
  <c r="M51" i="24" s="1"/>
  <c r="N51" i="24" s="1"/>
  <c r="O51" i="24" s="1"/>
  <c r="P51" i="24" s="1"/>
  <c r="E28" i="24"/>
  <c r="F28" i="24" s="1"/>
  <c r="G28" i="24" s="1"/>
  <c r="H28" i="24" s="1"/>
  <c r="I28" i="24" s="1"/>
  <c r="J28" i="24" s="1"/>
  <c r="K28" i="24" s="1"/>
  <c r="L28" i="24" s="1"/>
  <c r="M28" i="24" s="1"/>
  <c r="N28" i="24" s="1"/>
  <c r="E17" i="24"/>
  <c r="E201" i="24"/>
  <c r="F201" i="24" s="1"/>
  <c r="G201" i="24" s="1"/>
  <c r="H201" i="24" s="1"/>
  <c r="I201" i="24" s="1"/>
  <c r="J201" i="24" s="1"/>
  <c r="K201" i="24" s="1"/>
  <c r="L201" i="24" s="1"/>
  <c r="M201" i="24" s="1"/>
  <c r="N201" i="24" s="1"/>
  <c r="O201" i="24" s="1"/>
  <c r="P201" i="24" s="1"/>
  <c r="D203" i="38" s="1"/>
  <c r="E69" i="24"/>
  <c r="F69" i="24" s="1"/>
  <c r="E61" i="24"/>
  <c r="E49" i="24"/>
  <c r="F49" i="24" s="1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E43" i="24"/>
  <c r="F43" i="24" s="1"/>
  <c r="G43" i="24" s="1"/>
  <c r="E37" i="24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E45" i="24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E26" i="24"/>
  <c r="F26" i="24" s="1"/>
  <c r="G26" i="24" s="1"/>
  <c r="H26" i="24" s="1"/>
  <c r="I26" i="24" s="1"/>
  <c r="J26" i="24" s="1"/>
  <c r="K26" i="24" s="1"/>
  <c r="L26" i="24" s="1"/>
  <c r="M26" i="24" s="1"/>
  <c r="N26" i="24" s="1"/>
  <c r="O26" i="24" s="1"/>
  <c r="P26" i="24" s="1"/>
  <c r="S26" i="24"/>
  <c r="E18" i="24"/>
  <c r="E42" i="24"/>
  <c r="E198" i="24"/>
  <c r="F198" i="24" s="1"/>
  <c r="G198" i="24" s="1"/>
  <c r="H198" i="24" s="1"/>
  <c r="I198" i="24" s="1"/>
  <c r="J198" i="24" s="1"/>
  <c r="K198" i="24" s="1"/>
  <c r="L198" i="24" s="1"/>
  <c r="M198" i="24" s="1"/>
  <c r="N198" i="24" s="1"/>
  <c r="O198" i="24" s="1"/>
  <c r="P198" i="24" s="1"/>
  <c r="E182" i="24"/>
  <c r="E146" i="24"/>
  <c r="S146" i="24"/>
  <c r="E132" i="24"/>
  <c r="S132" i="24"/>
  <c r="E113" i="24"/>
  <c r="F113" i="24" s="1"/>
  <c r="G113" i="24" s="1"/>
  <c r="H113" i="24" s="1"/>
  <c r="I113" i="24" s="1"/>
  <c r="J113" i="24" s="1"/>
  <c r="K113" i="24" s="1"/>
  <c r="L113" i="24" s="1"/>
  <c r="E64" i="24"/>
  <c r="F64" i="24" s="1"/>
  <c r="E169" i="24"/>
  <c r="F169" i="24" s="1"/>
  <c r="G169" i="24" s="1"/>
  <c r="H169" i="24" s="1"/>
  <c r="S169" i="24"/>
  <c r="E130" i="24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E197" i="24"/>
  <c r="F197" i="24" s="1"/>
  <c r="G197" i="24" s="1"/>
  <c r="H197" i="24" s="1"/>
  <c r="I197" i="24" s="1"/>
  <c r="J197" i="24" s="1"/>
  <c r="K197" i="24" s="1"/>
  <c r="L197" i="24" s="1"/>
  <c r="M197" i="24" s="1"/>
  <c r="N197" i="24" s="1"/>
  <c r="O197" i="24" s="1"/>
  <c r="P197" i="24" s="1"/>
  <c r="E181" i="24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E160" i="24"/>
  <c r="F160" i="24" s="1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E156" i="24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E151" i="24"/>
  <c r="F151" i="24" s="1"/>
  <c r="G151" i="24" s="1"/>
  <c r="E144" i="24"/>
  <c r="F144" i="24" s="1"/>
  <c r="G144" i="24" s="1"/>
  <c r="H144" i="24" s="1"/>
  <c r="I144" i="24" s="1"/>
  <c r="J144" i="24" s="1"/>
  <c r="K144" i="24" s="1"/>
  <c r="L144" i="24" s="1"/>
  <c r="M144" i="24" s="1"/>
  <c r="N144" i="24" s="1"/>
  <c r="E137" i="24"/>
  <c r="E125" i="24"/>
  <c r="F125" i="24" s="1"/>
  <c r="G125" i="24" s="1"/>
  <c r="H125" i="24" s="1"/>
  <c r="I125" i="24" s="1"/>
  <c r="J125" i="24" s="1"/>
  <c r="K125" i="24" s="1"/>
  <c r="L125" i="24" s="1"/>
  <c r="M125" i="24" s="1"/>
  <c r="N125" i="24" s="1"/>
  <c r="O125" i="24" s="1"/>
  <c r="P125" i="24" s="1"/>
  <c r="E110" i="24"/>
  <c r="E135" i="24"/>
  <c r="F135" i="24" s="1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D137" i="38" s="1"/>
  <c r="E185" i="24"/>
  <c r="F185" i="24" s="1"/>
  <c r="S185" i="24"/>
  <c r="E153" i="24"/>
  <c r="F153" i="24" s="1"/>
  <c r="G153" i="24" s="1"/>
  <c r="H153" i="24" s="1"/>
  <c r="I153" i="24" s="1"/>
  <c r="E131" i="24"/>
  <c r="F131" i="24" s="1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E112" i="24"/>
  <c r="F112" i="24" s="1"/>
  <c r="S112" i="24"/>
  <c r="E62" i="24"/>
  <c r="E53" i="24"/>
  <c r="F53" i="24" s="1"/>
  <c r="G53" i="24" s="1"/>
  <c r="H53" i="24" s="1"/>
  <c r="I53" i="24" s="1"/>
  <c r="J53" i="24" s="1"/>
  <c r="K53" i="24" s="1"/>
  <c r="E183" i="24"/>
  <c r="F183" i="24" s="1"/>
  <c r="G183" i="24" s="1"/>
  <c r="H183" i="24" s="1"/>
  <c r="I183" i="24" s="1"/>
  <c r="J183" i="24" s="1"/>
  <c r="K183" i="24" s="1"/>
  <c r="L183" i="24" s="1"/>
  <c r="M183" i="24" s="1"/>
  <c r="N183" i="24" s="1"/>
  <c r="O183" i="24" s="1"/>
  <c r="P183" i="24" s="1"/>
  <c r="D185" i="38" s="1"/>
  <c r="E142" i="24"/>
  <c r="F142" i="24" s="1"/>
  <c r="G142" i="24" s="1"/>
  <c r="H142" i="24" s="1"/>
  <c r="I142" i="24" s="1"/>
  <c r="J142" i="24" s="1"/>
  <c r="K142" i="24" s="1"/>
  <c r="L142" i="24" s="1"/>
  <c r="M142" i="24" s="1"/>
  <c r="N142" i="24" s="1"/>
  <c r="O142" i="24" s="1"/>
  <c r="P142" i="24" s="1"/>
  <c r="D144" i="38" s="1"/>
  <c r="E144" i="38" s="1"/>
  <c r="F144" i="38" s="1"/>
  <c r="G144" i="38" s="1"/>
  <c r="H144" i="38" s="1"/>
  <c r="I144" i="38" s="1"/>
  <c r="J144" i="38" s="1"/>
  <c r="K144" i="38" s="1"/>
  <c r="L144" i="38" s="1"/>
  <c r="M144" i="38" s="1"/>
  <c r="N144" i="38" s="1"/>
  <c r="O144" i="38" s="1"/>
  <c r="P144" i="38" s="1"/>
  <c r="D144" i="51" s="1"/>
  <c r="S142" i="24"/>
  <c r="E211" i="24"/>
  <c r="F211" i="24" s="1"/>
  <c r="G211" i="24" s="1"/>
  <c r="H211" i="24" s="1"/>
  <c r="I211" i="24" s="1"/>
  <c r="J211" i="24" s="1"/>
  <c r="K211" i="24" s="1"/>
  <c r="L211" i="24" s="1"/>
  <c r="M211" i="24" s="1"/>
  <c r="N211" i="24" s="1"/>
  <c r="O211" i="24" s="1"/>
  <c r="P211" i="24" s="1"/>
  <c r="E199" i="24"/>
  <c r="F199" i="24" s="1"/>
  <c r="G199" i="24" s="1"/>
  <c r="S199" i="24"/>
  <c r="E192" i="24"/>
  <c r="F192" i="24" s="1"/>
  <c r="G192" i="24" s="1"/>
  <c r="H192" i="24" s="1"/>
  <c r="I192" i="24" s="1"/>
  <c r="J192" i="24" s="1"/>
  <c r="K192" i="24" s="1"/>
  <c r="L192" i="24" s="1"/>
  <c r="M192" i="24" s="1"/>
  <c r="N192" i="24" s="1"/>
  <c r="S192" i="24"/>
  <c r="E184" i="24"/>
  <c r="S184" i="24"/>
  <c r="E175" i="24"/>
  <c r="F175" i="24" s="1"/>
  <c r="G175" i="24" s="1"/>
  <c r="H175" i="24" s="1"/>
  <c r="S175" i="24"/>
  <c r="E159" i="24"/>
  <c r="S159" i="24"/>
  <c r="E155" i="24"/>
  <c r="S155" i="24"/>
  <c r="E147" i="24"/>
  <c r="S147" i="24"/>
  <c r="E129" i="24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E109" i="24"/>
  <c r="F109" i="24" s="1"/>
  <c r="G109" i="24" s="1"/>
  <c r="H109" i="24" s="1"/>
  <c r="I109" i="24" s="1"/>
  <c r="J109" i="24" s="1"/>
  <c r="K109" i="24" s="1"/>
  <c r="L109" i="24" s="1"/>
  <c r="M109" i="24" s="1"/>
  <c r="N109" i="24" s="1"/>
  <c r="O109" i="24" s="1"/>
  <c r="P109" i="24" s="1"/>
  <c r="E68" i="24"/>
  <c r="F68" i="24" s="1"/>
  <c r="G68" i="24" s="1"/>
  <c r="E56" i="24"/>
  <c r="E48" i="24"/>
  <c r="F48" i="24" s="1"/>
  <c r="G48" i="24" s="1"/>
  <c r="H48" i="24" s="1"/>
  <c r="I48" i="24" s="1"/>
  <c r="J48" i="24" s="1"/>
  <c r="K48" i="24" s="1"/>
  <c r="L48" i="24" s="1"/>
  <c r="M48" i="24" s="1"/>
  <c r="N48" i="24" s="1"/>
  <c r="O48" i="24" s="1"/>
  <c r="P48" i="24" s="1"/>
  <c r="E38" i="24"/>
  <c r="F38" i="24" s="1"/>
  <c r="G38" i="24" s="1"/>
  <c r="H38" i="24" s="1"/>
  <c r="I38" i="24" s="1"/>
  <c r="J38" i="24" s="1"/>
  <c r="K38" i="24" s="1"/>
  <c r="L38" i="24" s="1"/>
  <c r="M38" i="24" s="1"/>
  <c r="N38" i="24" s="1"/>
  <c r="O38" i="24" s="1"/>
  <c r="P38" i="24" s="1"/>
  <c r="E23" i="24"/>
  <c r="F23" i="24" s="1"/>
  <c r="G23" i="24" s="1"/>
  <c r="H23" i="24" s="1"/>
  <c r="I23" i="24" s="1"/>
  <c r="J23" i="24" s="1"/>
  <c r="K23" i="24" s="1"/>
  <c r="L23" i="24" s="1"/>
  <c r="M23" i="24" s="1"/>
  <c r="N23" i="24" s="1"/>
  <c r="O23" i="24" s="1"/>
  <c r="E41" i="24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E24" i="24"/>
  <c r="F24" i="24" s="1"/>
  <c r="S24" i="24"/>
  <c r="E19" i="24"/>
  <c r="F19" i="24" s="1"/>
  <c r="G19" i="24" s="1"/>
  <c r="S19" i="24"/>
  <c r="E71" i="24"/>
  <c r="F71" i="24" s="1"/>
  <c r="G71" i="24" s="1"/>
  <c r="H71" i="24" s="1"/>
  <c r="I71" i="24" s="1"/>
  <c r="J71" i="24" s="1"/>
  <c r="K71" i="24" s="1"/>
  <c r="L71" i="24" s="1"/>
  <c r="M71" i="24" s="1"/>
  <c r="N71" i="24" s="1"/>
  <c r="O71" i="24" s="1"/>
  <c r="P71" i="24" s="1"/>
  <c r="E67" i="24"/>
  <c r="F67" i="24" s="1"/>
  <c r="G67" i="24" s="1"/>
  <c r="E52" i="24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D52" i="38" s="1"/>
  <c r="S52" i="24"/>
  <c r="T52" i="24" s="1"/>
  <c r="E47" i="24"/>
  <c r="F47" i="24" s="1"/>
  <c r="G47" i="24" s="1"/>
  <c r="H47" i="24" s="1"/>
  <c r="E39" i="24"/>
  <c r="F39" i="24" s="1"/>
  <c r="E35" i="24"/>
  <c r="S35" i="24"/>
  <c r="E29" i="24"/>
  <c r="E22" i="24"/>
  <c r="F22" i="24" s="1"/>
  <c r="G22" i="24" s="1"/>
  <c r="H22" i="24" s="1"/>
  <c r="I22" i="24" s="1"/>
  <c r="J22" i="24" s="1"/>
  <c r="K22" i="24" s="1"/>
  <c r="L22" i="24" s="1"/>
  <c r="M22" i="24" s="1"/>
  <c r="E21" i="24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E145" i="24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E188" i="24"/>
  <c r="F188" i="24" s="1"/>
  <c r="G188" i="24" s="1"/>
  <c r="H188" i="24" s="1"/>
  <c r="I188" i="24" s="1"/>
  <c r="J188" i="24" s="1"/>
  <c r="K188" i="24" s="1"/>
  <c r="L188" i="24" s="1"/>
  <c r="M188" i="24" s="1"/>
  <c r="N188" i="24" s="1"/>
  <c r="O188" i="24" s="1"/>
  <c r="P188" i="24" s="1"/>
  <c r="D190" i="38" s="1"/>
  <c r="S188" i="24"/>
  <c r="E168" i="24"/>
  <c r="F168" i="24" s="1"/>
  <c r="G168" i="24" s="1"/>
  <c r="H168" i="24" s="1"/>
  <c r="I168" i="24" s="1"/>
  <c r="J168" i="24" s="1"/>
  <c r="K168" i="24" s="1"/>
  <c r="L168" i="24" s="1"/>
  <c r="M168" i="24" s="1"/>
  <c r="N168" i="24" s="1"/>
  <c r="O168" i="24" s="1"/>
  <c r="P168" i="24" s="1"/>
  <c r="E139" i="24"/>
  <c r="F139" i="24" s="1"/>
  <c r="G139" i="24" s="1"/>
  <c r="H139" i="24" s="1"/>
  <c r="I139" i="24" s="1"/>
  <c r="J139" i="24" s="1"/>
  <c r="K139" i="24" s="1"/>
  <c r="L139" i="24" s="1"/>
  <c r="M139" i="24" s="1"/>
  <c r="N139" i="24" s="1"/>
  <c r="O139" i="24" s="1"/>
  <c r="P139" i="24" s="1"/>
  <c r="E128" i="24"/>
  <c r="F128" i="24" s="1"/>
  <c r="G128" i="24" s="1"/>
  <c r="H128" i="24" s="1"/>
  <c r="I128" i="24" s="1"/>
  <c r="J128" i="24" s="1"/>
  <c r="K128" i="24" s="1"/>
  <c r="L128" i="24" s="1"/>
  <c r="M128" i="24" s="1"/>
  <c r="N128" i="24" s="1"/>
  <c r="O128" i="24" s="1"/>
  <c r="P128" i="24" s="1"/>
  <c r="S128" i="24"/>
  <c r="E97" i="24"/>
  <c r="F97" i="24" s="1"/>
  <c r="G97" i="24" s="1"/>
  <c r="E58" i="24"/>
  <c r="F58" i="24" s="1"/>
  <c r="G58" i="24" s="1"/>
  <c r="H58" i="24" s="1"/>
  <c r="I58" i="24" s="1"/>
  <c r="J58" i="24" s="1"/>
  <c r="K58" i="24" s="1"/>
  <c r="L58" i="24" s="1"/>
  <c r="M58" i="24" s="1"/>
  <c r="N58" i="24" s="1"/>
  <c r="O58" i="24" s="1"/>
  <c r="P58" i="24" s="1"/>
  <c r="E148" i="24"/>
  <c r="F148" i="24" s="1"/>
  <c r="E212" i="24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E193" i="24"/>
  <c r="F193" i="24" s="1"/>
  <c r="G193" i="24" s="1"/>
  <c r="H193" i="24" s="1"/>
  <c r="I193" i="24" s="1"/>
  <c r="J193" i="24" s="1"/>
  <c r="K193" i="24" s="1"/>
  <c r="L193" i="24" s="1"/>
  <c r="M193" i="24" s="1"/>
  <c r="N193" i="24" s="1"/>
  <c r="O193" i="24" s="1"/>
  <c r="P193" i="24" s="1"/>
  <c r="E186" i="24"/>
  <c r="F186" i="24" s="1"/>
  <c r="G186" i="24" s="1"/>
  <c r="H186" i="24" s="1"/>
  <c r="E179" i="24"/>
  <c r="F179" i="24" s="1"/>
  <c r="G179" i="24" s="1"/>
  <c r="S179" i="24"/>
  <c r="E158" i="24"/>
  <c r="F158" i="24" s="1"/>
  <c r="G158" i="24" s="1"/>
  <c r="H158" i="24" s="1"/>
  <c r="I158" i="24" s="1"/>
  <c r="J158" i="24" s="1"/>
  <c r="K158" i="24" s="1"/>
  <c r="L158" i="24" s="1"/>
  <c r="M158" i="24" s="1"/>
  <c r="N158" i="24" s="1"/>
  <c r="O158" i="24" s="1"/>
  <c r="P158" i="24" s="1"/>
  <c r="S158" i="24"/>
  <c r="E154" i="24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E149" i="24"/>
  <c r="F149" i="24" s="1"/>
  <c r="G149" i="24" s="1"/>
  <c r="H149" i="24" s="1"/>
  <c r="I149" i="24" s="1"/>
  <c r="J149" i="24" s="1"/>
  <c r="K149" i="24" s="1"/>
  <c r="L149" i="24" s="1"/>
  <c r="M149" i="24" s="1"/>
  <c r="N149" i="24" s="1"/>
  <c r="O149" i="24" s="1"/>
  <c r="P149" i="24" s="1"/>
  <c r="D151" i="38" s="1"/>
  <c r="S151" i="38" s="1"/>
  <c r="E141" i="24"/>
  <c r="E133" i="24"/>
  <c r="F133" i="24" s="1"/>
  <c r="G133" i="24" s="1"/>
  <c r="H133" i="24" s="1"/>
  <c r="I133" i="24" s="1"/>
  <c r="J133" i="24" s="1"/>
  <c r="K133" i="24" s="1"/>
  <c r="E123" i="24"/>
  <c r="F123" i="24" s="1"/>
  <c r="G123" i="24" s="1"/>
  <c r="H123" i="24" s="1"/>
  <c r="I123" i="24" s="1"/>
  <c r="J123" i="24" s="1"/>
  <c r="K123" i="24" s="1"/>
  <c r="L123" i="24" s="1"/>
  <c r="M123" i="24" s="1"/>
  <c r="N123" i="24" s="1"/>
  <c r="O123" i="24" s="1"/>
  <c r="P123" i="24" s="1"/>
  <c r="E108" i="24"/>
  <c r="F108" i="24" s="1"/>
  <c r="G108" i="24" s="1"/>
  <c r="H108" i="24" s="1"/>
  <c r="I108" i="24" s="1"/>
  <c r="J108" i="24" s="1"/>
  <c r="K108" i="24" s="1"/>
  <c r="L108" i="24" s="1"/>
  <c r="M108" i="24" s="1"/>
  <c r="N108" i="24" s="1"/>
  <c r="O108" i="24" s="1"/>
  <c r="P108" i="24" s="1"/>
  <c r="S108" i="24"/>
  <c r="E32" i="24"/>
  <c r="F32" i="24" s="1"/>
  <c r="G32" i="24" s="1"/>
  <c r="H32" i="24" s="1"/>
  <c r="I32" i="24" s="1"/>
  <c r="J32" i="24" s="1"/>
  <c r="K32" i="24" s="1"/>
  <c r="L32" i="24" s="1"/>
  <c r="M32" i="24" s="1"/>
  <c r="N32" i="24" s="1"/>
  <c r="O32" i="24" s="1"/>
  <c r="P32" i="24" s="1"/>
  <c r="D32" i="38" s="1"/>
  <c r="E32" i="38" s="1"/>
  <c r="F32" i="38" s="1"/>
  <c r="G32" i="38" s="1"/>
  <c r="H32" i="38" s="1"/>
  <c r="I32" i="38" s="1"/>
  <c r="J32" i="38" s="1"/>
  <c r="K32" i="38" s="1"/>
  <c r="L32" i="38" s="1"/>
  <c r="M32" i="38" s="1"/>
  <c r="N32" i="38" s="1"/>
  <c r="O32" i="38" s="1"/>
  <c r="P32" i="38" s="1"/>
  <c r="E196" i="24"/>
  <c r="F196" i="24"/>
  <c r="G196" i="24" s="1"/>
  <c r="H196" i="24" s="1"/>
  <c r="I196" i="24" s="1"/>
  <c r="J196" i="24" s="1"/>
  <c r="K196" i="24" s="1"/>
  <c r="L196" i="24" s="1"/>
  <c r="M196" i="24" s="1"/>
  <c r="N196" i="24" s="1"/>
  <c r="O196" i="24" s="1"/>
  <c r="P196" i="24" s="1"/>
  <c r="E178" i="24"/>
  <c r="F178" i="24" s="1"/>
  <c r="G178" i="24" s="1"/>
  <c r="H178" i="24" s="1"/>
  <c r="I178" i="24" s="1"/>
  <c r="J178" i="24" s="1"/>
  <c r="K178" i="24" s="1"/>
  <c r="L178" i="24" s="1"/>
  <c r="M178" i="24" s="1"/>
  <c r="N178" i="24" s="1"/>
  <c r="O178" i="24" s="1"/>
  <c r="P178" i="24" s="1"/>
  <c r="D180" i="38" s="1"/>
  <c r="E136" i="24"/>
  <c r="F136" i="24" s="1"/>
  <c r="G136" i="24" s="1"/>
  <c r="E126" i="24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D128" i="38" s="1"/>
  <c r="E65" i="24"/>
  <c r="F65" i="24" s="1"/>
  <c r="G65" i="24" s="1"/>
  <c r="H65" i="24" s="1"/>
  <c r="I65" i="24" s="1"/>
  <c r="J65" i="24" s="1"/>
  <c r="K65" i="24" s="1"/>
  <c r="L65" i="24" s="1"/>
  <c r="M65" i="24" s="1"/>
  <c r="N65" i="24" s="1"/>
  <c r="O65" i="24" s="1"/>
  <c r="P65" i="24" s="1"/>
  <c r="E55" i="24"/>
  <c r="F55" i="24" s="1"/>
  <c r="G55" i="24" s="1"/>
  <c r="H55" i="24" s="1"/>
  <c r="S55" i="24"/>
  <c r="E34" i="24"/>
  <c r="F34" i="24" s="1"/>
  <c r="G34" i="24" s="1"/>
  <c r="H34" i="24" s="1"/>
  <c r="I34" i="24" s="1"/>
  <c r="J34" i="24" s="1"/>
  <c r="K34" i="24" s="1"/>
  <c r="S34" i="24"/>
  <c r="E20" i="24"/>
  <c r="F20" i="24" s="1"/>
  <c r="G20" i="24" s="1"/>
  <c r="H20" i="24" s="1"/>
  <c r="E213" i="24"/>
  <c r="F213" i="24" s="1"/>
  <c r="G213" i="24" s="1"/>
  <c r="H213" i="24" s="1"/>
  <c r="I213" i="24" s="1"/>
  <c r="J213" i="24" s="1"/>
  <c r="K213" i="24" s="1"/>
  <c r="L213" i="24" s="1"/>
  <c r="M213" i="24" s="1"/>
  <c r="N213" i="24" s="1"/>
  <c r="O213" i="24" s="1"/>
  <c r="P213" i="24" s="1"/>
  <c r="E206" i="24"/>
  <c r="F206" i="24" s="1"/>
  <c r="G206" i="24" s="1"/>
  <c r="H206" i="24" s="1"/>
  <c r="E195" i="24"/>
  <c r="F195" i="24" s="1"/>
  <c r="G195" i="24" s="1"/>
  <c r="H195" i="24" s="1"/>
  <c r="I195" i="24" s="1"/>
  <c r="J195" i="24" s="1"/>
  <c r="K195" i="24" s="1"/>
  <c r="L195" i="24" s="1"/>
  <c r="M195" i="24" s="1"/>
  <c r="N195" i="24" s="1"/>
  <c r="O195" i="24" s="1"/>
  <c r="P195" i="24" s="1"/>
  <c r="E187" i="24"/>
  <c r="F187" i="24" s="1"/>
  <c r="S187" i="24"/>
  <c r="E180" i="24"/>
  <c r="F180" i="24" s="1"/>
  <c r="E163" i="24"/>
  <c r="F163" i="24" s="1"/>
  <c r="G163" i="24" s="1"/>
  <c r="H163" i="24" s="1"/>
  <c r="I163" i="24" s="1"/>
  <c r="J163" i="24" s="1"/>
  <c r="K163" i="24" s="1"/>
  <c r="L163" i="24" s="1"/>
  <c r="M163" i="24" s="1"/>
  <c r="N163" i="24" s="1"/>
  <c r="O163" i="24" s="1"/>
  <c r="P163" i="24" s="1"/>
  <c r="E157" i="24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E150" i="24"/>
  <c r="F150" i="24" s="1"/>
  <c r="G150" i="24" s="1"/>
  <c r="H150" i="24" s="1"/>
  <c r="I150" i="24" s="1"/>
  <c r="J150" i="24" s="1"/>
  <c r="K150" i="24" s="1"/>
  <c r="L150" i="24" s="1"/>
  <c r="M150" i="24" s="1"/>
  <c r="N150" i="24" s="1"/>
  <c r="O150" i="24" s="1"/>
  <c r="P150" i="24" s="1"/>
  <c r="S150" i="24"/>
  <c r="E143" i="24"/>
  <c r="F143" i="24" s="1"/>
  <c r="G143" i="24" s="1"/>
  <c r="H143" i="24" s="1"/>
  <c r="E134" i="24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P134" i="24" s="1"/>
  <c r="D136" i="38" s="1"/>
  <c r="E124" i="24"/>
  <c r="F124" i="24" s="1"/>
  <c r="S124" i="24"/>
  <c r="E70" i="24"/>
  <c r="F70" i="24" s="1"/>
  <c r="G70" i="24" s="1"/>
  <c r="H70" i="24" s="1"/>
  <c r="I70" i="24" s="1"/>
  <c r="J70" i="24" s="1"/>
  <c r="K70" i="24" s="1"/>
  <c r="L70" i="24" s="1"/>
  <c r="M70" i="24" s="1"/>
  <c r="N70" i="24" s="1"/>
  <c r="O70" i="24" s="1"/>
  <c r="P70" i="24" s="1"/>
  <c r="E63" i="24"/>
  <c r="F63" i="24" s="1"/>
  <c r="G63" i="24" s="1"/>
  <c r="H63" i="24" s="1"/>
  <c r="I63" i="24" s="1"/>
  <c r="J63" i="24" s="1"/>
  <c r="K63" i="24" s="1"/>
  <c r="L63" i="24" s="1"/>
  <c r="M63" i="24" s="1"/>
  <c r="N63" i="24" s="1"/>
  <c r="O63" i="24" s="1"/>
  <c r="P63" i="24" s="1"/>
  <c r="D63" i="38" s="1"/>
  <c r="E50" i="24"/>
  <c r="S50" i="24"/>
  <c r="E46" i="24"/>
  <c r="F46" i="24" s="1"/>
  <c r="G46" i="24" s="1"/>
  <c r="H46" i="24" s="1"/>
  <c r="I46" i="24" s="1"/>
  <c r="J46" i="24" s="1"/>
  <c r="K46" i="24" s="1"/>
  <c r="L46" i="24" s="1"/>
  <c r="F117" i="24"/>
  <c r="G117" i="24" s="1"/>
  <c r="H117" i="24" s="1"/>
  <c r="F35" i="24"/>
  <c r="G35" i="24" s="1"/>
  <c r="H35" i="24" s="1"/>
  <c r="I35" i="24" s="1"/>
  <c r="J35" i="24" s="1"/>
  <c r="K35" i="24" s="1"/>
  <c r="L35" i="24" s="1"/>
  <c r="M35" i="24" s="1"/>
  <c r="N35" i="24" s="1"/>
  <c r="O35" i="24" s="1"/>
  <c r="P35" i="24" s="1"/>
  <c r="G24" i="24"/>
  <c r="H24" i="24" s="1"/>
  <c r="I24" i="24" s="1"/>
  <c r="J24" i="24" s="1"/>
  <c r="K24" i="24" s="1"/>
  <c r="L24" i="24" s="1"/>
  <c r="M24" i="24" s="1"/>
  <c r="N24" i="24" s="1"/>
  <c r="O24" i="24" s="1"/>
  <c r="P24" i="24" s="1"/>
  <c r="F184" i="24"/>
  <c r="G184" i="24" s="1"/>
  <c r="F105" i="24"/>
  <c r="G105" i="24" s="1"/>
  <c r="H105" i="24" s="1"/>
  <c r="I105" i="24" s="1"/>
  <c r="J105" i="24" s="1"/>
  <c r="K105" i="24" s="1"/>
  <c r="L105" i="24" s="1"/>
  <c r="M105" i="24" s="1"/>
  <c r="N105" i="24" s="1"/>
  <c r="O105" i="24" s="1"/>
  <c r="P105" i="24" s="1"/>
  <c r="F146" i="24"/>
  <c r="G146" i="24" s="1"/>
  <c r="H146" i="24" s="1"/>
  <c r="I146" i="24" s="1"/>
  <c r="J146" i="24" s="1"/>
  <c r="F182" i="24"/>
  <c r="G182" i="24" s="1"/>
  <c r="H182" i="24" s="1"/>
  <c r="I182" i="24" s="1"/>
  <c r="J182" i="24" s="1"/>
  <c r="K182" i="24" s="1"/>
  <c r="L182" i="24" s="1"/>
  <c r="M182" i="24" s="1"/>
  <c r="N182" i="24" s="1"/>
  <c r="O182" i="24" s="1"/>
  <c r="P182" i="24" s="1"/>
  <c r="D184" i="38" s="1"/>
  <c r="F42" i="24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D42" i="38" s="1"/>
  <c r="F121" i="24"/>
  <c r="G121" i="24" s="1"/>
  <c r="H121" i="24" s="1"/>
  <c r="I121" i="24" s="1"/>
  <c r="J121" i="24" s="1"/>
  <c r="K121" i="24" s="1"/>
  <c r="L121" i="24" s="1"/>
  <c r="M121" i="24" s="1"/>
  <c r="N121" i="24" s="1"/>
  <c r="O121" i="24" s="1"/>
  <c r="P121" i="24" s="1"/>
  <c r="F61" i="24"/>
  <c r="G61" i="24" s="1"/>
  <c r="H61" i="24" s="1"/>
  <c r="I61" i="24" s="1"/>
  <c r="G69" i="24"/>
  <c r="H69" i="24" s="1"/>
  <c r="I69" i="24" s="1"/>
  <c r="J69" i="24" s="1"/>
  <c r="K69" i="24" s="1"/>
  <c r="L69" i="24" s="1"/>
  <c r="M69" i="24" s="1"/>
  <c r="N69" i="24" s="1"/>
  <c r="O69" i="24" s="1"/>
  <c r="P69" i="24" s="1"/>
  <c r="F50" i="24"/>
  <c r="G50" i="24" s="1"/>
  <c r="F106" i="24"/>
  <c r="G106" i="24" s="1"/>
  <c r="H106" i="24" s="1"/>
  <c r="I106" i="24" s="1"/>
  <c r="F172" i="24"/>
  <c r="G172" i="24" s="1"/>
  <c r="H172" i="24" s="1"/>
  <c r="I172" i="24" s="1"/>
  <c r="J172" i="24" s="1"/>
  <c r="E202" i="24"/>
  <c r="F202" i="24" s="1"/>
  <c r="G202" i="24" s="1"/>
  <c r="H202" i="24" s="1"/>
  <c r="I202" i="24" s="1"/>
  <c r="J202" i="24" s="1"/>
  <c r="K202" i="24" s="1"/>
  <c r="L202" i="24" s="1"/>
  <c r="M202" i="24" s="1"/>
  <c r="N202" i="24" s="1"/>
  <c r="O202" i="24" s="1"/>
  <c r="P202" i="24" s="1"/>
  <c r="E44" i="24"/>
  <c r="F44" i="24" s="1"/>
  <c r="G44" i="24" s="1"/>
  <c r="H44" i="24" s="1"/>
  <c r="I44" i="24" s="1"/>
  <c r="J44" i="24" s="1"/>
  <c r="K44" i="24" s="1"/>
  <c r="L44" i="24" s="1"/>
  <c r="M44" i="24" s="1"/>
  <c r="N44" i="24" s="1"/>
  <c r="O44" i="24" s="1"/>
  <c r="P44" i="24" s="1"/>
  <c r="S44" i="24"/>
  <c r="E80" i="24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E81" i="24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E79" i="24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D79" i="38" s="1"/>
  <c r="E96" i="24"/>
  <c r="F96" i="24" s="1"/>
  <c r="G96" i="24" s="1"/>
  <c r="S96" i="24"/>
  <c r="E194" i="24"/>
  <c r="F194" i="24" s="1"/>
  <c r="G194" i="24" s="1"/>
  <c r="H194" i="24" s="1"/>
  <c r="I194" i="24" s="1"/>
  <c r="J194" i="24" s="1"/>
  <c r="K194" i="24" s="1"/>
  <c r="L194" i="24" s="1"/>
  <c r="M194" i="24" s="1"/>
  <c r="N194" i="24" s="1"/>
  <c r="O194" i="24" s="1"/>
  <c r="E114" i="24"/>
  <c r="F114" i="24" s="1"/>
  <c r="G114" i="24" s="1"/>
  <c r="H114" i="24" s="1"/>
  <c r="I114" i="24" s="1"/>
  <c r="J114" i="24" s="1"/>
  <c r="K114" i="24" s="1"/>
  <c r="L114" i="24" s="1"/>
  <c r="M114" i="24" s="1"/>
  <c r="N114" i="24" s="1"/>
  <c r="O114" i="24" s="1"/>
  <c r="P114" i="24" s="1"/>
  <c r="E66" i="24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E95" i="24"/>
  <c r="F95" i="24" s="1"/>
  <c r="G95" i="24" s="1"/>
  <c r="H95" i="24" s="1"/>
  <c r="I95" i="24" s="1"/>
  <c r="J95" i="24" s="1"/>
  <c r="K95" i="24" s="1"/>
  <c r="L95" i="24" s="1"/>
  <c r="M95" i="24" s="1"/>
  <c r="N95" i="24" s="1"/>
  <c r="O95" i="24" s="1"/>
  <c r="P95" i="24" s="1"/>
  <c r="D97" i="38" s="1"/>
  <c r="E104" i="24"/>
  <c r="E94" i="24"/>
  <c r="E72" i="24"/>
  <c r="F72" i="24" s="1"/>
  <c r="G72" i="24" s="1"/>
  <c r="H72" i="24" s="1"/>
  <c r="I72" i="24" s="1"/>
  <c r="J72" i="24" s="1"/>
  <c r="K72" i="24" s="1"/>
  <c r="L72" i="24" s="1"/>
  <c r="M72" i="24" s="1"/>
  <c r="N72" i="24" s="1"/>
  <c r="O72" i="24" s="1"/>
  <c r="P72" i="24" s="1"/>
  <c r="E84" i="24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E59" i="24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E119" i="24"/>
  <c r="E209" i="24"/>
  <c r="F209" i="24" s="1"/>
  <c r="G209" i="24" s="1"/>
  <c r="H209" i="24" s="1"/>
  <c r="I209" i="24" s="1"/>
  <c r="J209" i="24" s="1"/>
  <c r="K209" i="24" s="1"/>
  <c r="L209" i="24" s="1"/>
  <c r="M209" i="24" s="1"/>
  <c r="N209" i="24" s="1"/>
  <c r="O209" i="24" s="1"/>
  <c r="P209" i="24" s="1"/>
  <c r="E152" i="24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S152" i="24"/>
  <c r="E205" i="24"/>
  <c r="F205" i="24" s="1"/>
  <c r="G205" i="24" s="1"/>
  <c r="H205" i="24" s="1"/>
  <c r="I205" i="24" s="1"/>
  <c r="J205" i="24" s="1"/>
  <c r="K205" i="24" s="1"/>
  <c r="L205" i="24" s="1"/>
  <c r="M205" i="24" s="1"/>
  <c r="N205" i="24" s="1"/>
  <c r="O205" i="24" s="1"/>
  <c r="P205" i="24" s="1"/>
  <c r="E75" i="24"/>
  <c r="F75" i="24" s="1"/>
  <c r="G75" i="24" s="1"/>
  <c r="H75" i="24" s="1"/>
  <c r="I75" i="24" s="1"/>
  <c r="J75" i="24" s="1"/>
  <c r="K75" i="24" s="1"/>
  <c r="L75" i="24" s="1"/>
  <c r="M75" i="24" s="1"/>
  <c r="N75" i="24" s="1"/>
  <c r="O75" i="24" s="1"/>
  <c r="P75" i="24" s="1"/>
  <c r="D75" i="38" s="1"/>
  <c r="E140" i="24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S140" i="24"/>
  <c r="E203" i="24"/>
  <c r="F203" i="24" s="1"/>
  <c r="G203" i="24" s="1"/>
  <c r="H203" i="24" s="1"/>
  <c r="I203" i="24" s="1"/>
  <c r="J203" i="24" s="1"/>
  <c r="K203" i="24" s="1"/>
  <c r="L203" i="24" s="1"/>
  <c r="M203" i="24" s="1"/>
  <c r="N203" i="24" s="1"/>
  <c r="O203" i="24" s="1"/>
  <c r="P203" i="24" s="1"/>
  <c r="E73" i="24"/>
  <c r="F73" i="24" s="1"/>
  <c r="G73" i="24" s="1"/>
  <c r="H73" i="24" s="1"/>
  <c r="I73" i="24" s="1"/>
  <c r="J73" i="24" s="1"/>
  <c r="K73" i="24" s="1"/>
  <c r="L73" i="24" s="1"/>
  <c r="M73" i="24" s="1"/>
  <c r="N73" i="24" s="1"/>
  <c r="O73" i="24" s="1"/>
  <c r="P73" i="24" s="1"/>
  <c r="E93" i="24"/>
  <c r="F93" i="24" s="1"/>
  <c r="G93" i="24" s="1"/>
  <c r="H93" i="24" s="1"/>
  <c r="I93" i="24" s="1"/>
  <c r="J93" i="24" s="1"/>
  <c r="K93" i="24" s="1"/>
  <c r="L93" i="24" s="1"/>
  <c r="M93" i="24" s="1"/>
  <c r="N93" i="24" s="1"/>
  <c r="O93" i="24" s="1"/>
  <c r="P93" i="24" s="1"/>
  <c r="E176" i="24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E171" i="24"/>
  <c r="F171" i="24" s="1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D173" i="38" s="1"/>
  <c r="E173" i="38" s="1"/>
  <c r="F173" i="38" s="1"/>
  <c r="G173" i="38" s="1"/>
  <c r="H173" i="38" s="1"/>
  <c r="I173" i="38" s="1"/>
  <c r="J173" i="38" s="1"/>
  <c r="K173" i="38" s="1"/>
  <c r="L173" i="38" s="1"/>
  <c r="M173" i="38" s="1"/>
  <c r="N173" i="38" s="1"/>
  <c r="O173" i="38" s="1"/>
  <c r="P173" i="38" s="1"/>
  <c r="E54" i="24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E120" i="24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S120" i="24"/>
  <c r="E92" i="24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E99" i="24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D101" i="38" s="1"/>
  <c r="E107" i="24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E161" i="24"/>
  <c r="S161" i="24"/>
  <c r="E162" i="24"/>
  <c r="F162" i="24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D164" i="38" s="1"/>
  <c r="S162" i="24"/>
  <c r="F119" i="24"/>
  <c r="G119" i="24" s="1"/>
  <c r="H119" i="24" s="1"/>
  <c r="I119" i="24" s="1"/>
  <c r="J119" i="24" s="1"/>
  <c r="K119" i="24" s="1"/>
  <c r="L119" i="24" s="1"/>
  <c r="M119" i="24" s="1"/>
  <c r="N119" i="24" s="1"/>
  <c r="O119" i="24" s="1"/>
  <c r="P119" i="24" s="1"/>
  <c r="F208" i="24"/>
  <c r="G208" i="24" s="1"/>
  <c r="H208" i="24" s="1"/>
  <c r="I208" i="24" s="1"/>
  <c r="J208" i="24" s="1"/>
  <c r="K208" i="24" s="1"/>
  <c r="L208" i="24" s="1"/>
  <c r="M208" i="24" s="1"/>
  <c r="N208" i="24" s="1"/>
  <c r="O208" i="24" s="1"/>
  <c r="P208" i="24" s="1"/>
  <c r="D210" i="38" s="1"/>
  <c r="G185" i="24"/>
  <c r="H185" i="24" s="1"/>
  <c r="I185" i="24" s="1"/>
  <c r="J185" i="24" s="1"/>
  <c r="K185" i="24" s="1"/>
  <c r="L185" i="24" s="1"/>
  <c r="M185" i="24" s="1"/>
  <c r="N185" i="24" s="1"/>
  <c r="O185" i="24" s="1"/>
  <c r="P185" i="24" s="1"/>
  <c r="F159" i="24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F116" i="24"/>
  <c r="G200" i="24"/>
  <c r="H200" i="24" s="1"/>
  <c r="I200" i="24" s="1"/>
  <c r="J200" i="24" s="1"/>
  <c r="K200" i="24" s="1"/>
  <c r="L200" i="24" s="1"/>
  <c r="M200" i="24" s="1"/>
  <c r="N200" i="24" s="1"/>
  <c r="O200" i="24" s="1"/>
  <c r="P200" i="24" s="1"/>
  <c r="G78" i="24"/>
  <c r="H78" i="24" s="1"/>
  <c r="I78" i="24" s="1"/>
  <c r="J78" i="24" s="1"/>
  <c r="G190" i="24"/>
  <c r="H190" i="24" s="1"/>
  <c r="I190" i="24" s="1"/>
  <c r="J190" i="24" s="1"/>
  <c r="K190" i="24" s="1"/>
  <c r="L190" i="24" s="1"/>
  <c r="M190" i="24" s="1"/>
  <c r="N190" i="24" s="1"/>
  <c r="O190" i="24" s="1"/>
  <c r="P190" i="24" s="1"/>
  <c r="D192" i="38" s="1"/>
  <c r="H43" i="24"/>
  <c r="I43" i="24" s="1"/>
  <c r="J43" i="24" s="1"/>
  <c r="K43" i="24" s="1"/>
  <c r="L43" i="24" s="1"/>
  <c r="M43" i="24" s="1"/>
  <c r="N43" i="24" s="1"/>
  <c r="O43" i="24" s="1"/>
  <c r="P43" i="24" s="1"/>
  <c r="F132" i="24"/>
  <c r="G132" i="24" s="1"/>
  <c r="H132" i="24" s="1"/>
  <c r="I132" i="24" s="1"/>
  <c r="J132" i="24" s="1"/>
  <c r="K132" i="24" s="1"/>
  <c r="L132" i="24" s="1"/>
  <c r="M132" i="24" s="1"/>
  <c r="N132" i="24" s="1"/>
  <c r="O132" i="24" s="1"/>
  <c r="P132" i="24" s="1"/>
  <c r="D134" i="38" s="1"/>
  <c r="F110" i="24"/>
  <c r="G110" i="24" s="1"/>
  <c r="H110" i="24" s="1"/>
  <c r="I110" i="24" s="1"/>
  <c r="J110" i="24" s="1"/>
  <c r="K110" i="24" s="1"/>
  <c r="L110" i="24" s="1"/>
  <c r="M110" i="24" s="1"/>
  <c r="N110" i="24" s="1"/>
  <c r="O110" i="24" s="1"/>
  <c r="P110" i="24" s="1"/>
  <c r="D112" i="38" s="1"/>
  <c r="I175" i="24"/>
  <c r="J175" i="24" s="1"/>
  <c r="K175" i="24" s="1"/>
  <c r="L175" i="24" s="1"/>
  <c r="M175" i="24" s="1"/>
  <c r="N175" i="24" s="1"/>
  <c r="O175" i="24" s="1"/>
  <c r="P175" i="24" s="1"/>
  <c r="F147" i="24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H19" i="24"/>
  <c r="I19" i="24" s="1"/>
  <c r="J19" i="24" s="1"/>
  <c r="K19" i="24" s="1"/>
  <c r="L19" i="24" s="1"/>
  <c r="M19" i="24" s="1"/>
  <c r="N19" i="24" s="1"/>
  <c r="O19" i="24" s="1"/>
  <c r="P19" i="24" s="1"/>
  <c r="G103" i="24"/>
  <c r="H103" i="24" s="1"/>
  <c r="I103" i="24" s="1"/>
  <c r="J103" i="24" s="1"/>
  <c r="K103" i="24" s="1"/>
  <c r="L103" i="24" s="1"/>
  <c r="M103" i="24" s="1"/>
  <c r="N103" i="24" s="1"/>
  <c r="O103" i="24" s="1"/>
  <c r="P103" i="24" s="1"/>
  <c r="G64" i="24"/>
  <c r="H64" i="24" s="1"/>
  <c r="I64" i="24" s="1"/>
  <c r="J64" i="24" s="1"/>
  <c r="K64" i="24" s="1"/>
  <c r="L64" i="24" s="1"/>
  <c r="M64" i="24" s="1"/>
  <c r="N64" i="24" s="1"/>
  <c r="O64" i="24" s="1"/>
  <c r="P64" i="24" s="1"/>
  <c r="E25" i="24"/>
  <c r="F25" i="24" s="1"/>
  <c r="G25" i="24" s="1"/>
  <c r="H25" i="24" s="1"/>
  <c r="I25" i="24" s="1"/>
  <c r="J25" i="24" s="1"/>
  <c r="K25" i="24" s="1"/>
  <c r="L25" i="24" s="1"/>
  <c r="M25" i="24" s="1"/>
  <c r="N25" i="24" s="1"/>
  <c r="O25" i="24" s="1"/>
  <c r="P25" i="24" s="1"/>
  <c r="E167" i="24"/>
  <c r="E111" i="24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E27" i="24"/>
  <c r="F27" i="24" s="1"/>
  <c r="G27" i="24" s="1"/>
  <c r="H27" i="24" s="1"/>
  <c r="I27" i="24" s="1"/>
  <c r="J27" i="24" s="1"/>
  <c r="K27" i="24" s="1"/>
  <c r="L27" i="24" s="1"/>
  <c r="M27" i="24" s="1"/>
  <c r="N27" i="24" s="1"/>
  <c r="O27" i="24" s="1"/>
  <c r="P27" i="24" s="1"/>
  <c r="E118" i="24"/>
  <c r="F118" i="24" s="1"/>
  <c r="G118" i="24" s="1"/>
  <c r="H118" i="24" s="1"/>
  <c r="I118" i="24" s="1"/>
  <c r="J118" i="24" s="1"/>
  <c r="K118" i="24" s="1"/>
  <c r="L118" i="24" s="1"/>
  <c r="M118" i="24" s="1"/>
  <c r="N118" i="24" s="1"/>
  <c r="O118" i="24" s="1"/>
  <c r="P118" i="24" s="1"/>
  <c r="E122" i="24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E98" i="24"/>
  <c r="F98" i="24" s="1"/>
  <c r="G98" i="24" s="1"/>
  <c r="H98" i="24" s="1"/>
  <c r="I98" i="24" s="1"/>
  <c r="J98" i="24" s="1"/>
  <c r="K98" i="24" s="1"/>
  <c r="L98" i="24" s="1"/>
  <c r="M98" i="24" s="1"/>
  <c r="N98" i="24" s="1"/>
  <c r="O98" i="24" s="1"/>
  <c r="P98" i="24" s="1"/>
  <c r="E207" i="24"/>
  <c r="F207" i="24" s="1"/>
  <c r="G207" i="24" s="1"/>
  <c r="H207" i="24" s="1"/>
  <c r="I207" i="24" s="1"/>
  <c r="J207" i="24" s="1"/>
  <c r="K207" i="24" s="1"/>
  <c r="L207" i="24" s="1"/>
  <c r="M207" i="24" s="1"/>
  <c r="N207" i="24" s="1"/>
  <c r="O207" i="24" s="1"/>
  <c r="P207" i="24" s="1"/>
  <c r="E101" i="24"/>
  <c r="F101" i="24" s="1"/>
  <c r="E164" i="24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P164" i="24" s="1"/>
  <c r="S164" i="24"/>
  <c r="E100" i="24"/>
  <c r="F100" i="24" s="1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E60" i="24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J153" i="24"/>
  <c r="K153" i="24" s="1"/>
  <c r="L153" i="24" s="1"/>
  <c r="M153" i="24" s="1"/>
  <c r="N153" i="24" s="1"/>
  <c r="O153" i="24" s="1"/>
  <c r="P153" i="24" s="1"/>
  <c r="G116" i="24"/>
  <c r="H116" i="24" s="1"/>
  <c r="I116" i="24" s="1"/>
  <c r="J116" i="24" s="1"/>
  <c r="K116" i="24" s="1"/>
  <c r="L116" i="24" s="1"/>
  <c r="M116" i="24" s="1"/>
  <c r="N116" i="24" s="1"/>
  <c r="O116" i="24" s="1"/>
  <c r="P116" i="24" s="1"/>
  <c r="H96" i="24"/>
  <c r="I96" i="24" s="1"/>
  <c r="J96" i="24" s="1"/>
  <c r="F18" i="24"/>
  <c r="G18" i="24" s="1"/>
  <c r="H18" i="24" s="1"/>
  <c r="I18" i="24" s="1"/>
  <c r="J18" i="24" s="1"/>
  <c r="K18" i="24" s="1"/>
  <c r="L18" i="24" s="1"/>
  <c r="M18" i="24" s="1"/>
  <c r="N18" i="24" s="1"/>
  <c r="O18" i="24" s="1"/>
  <c r="P18" i="24" s="1"/>
  <c r="F29" i="24"/>
  <c r="G101" i="24"/>
  <c r="H101" i="24" s="1"/>
  <c r="I101" i="24" s="1"/>
  <c r="J101" i="24" s="1"/>
  <c r="K101" i="24" s="1"/>
  <c r="L101" i="24" s="1"/>
  <c r="M101" i="24" s="1"/>
  <c r="N101" i="24" s="1"/>
  <c r="O101" i="24" s="1"/>
  <c r="P101" i="24" s="1"/>
  <c r="G89" i="24"/>
  <c r="H89" i="24" s="1"/>
  <c r="F141" i="24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F17" i="24"/>
  <c r="G17" i="24" s="1"/>
  <c r="H17" i="24" s="1"/>
  <c r="I17" i="24" s="1"/>
  <c r="J17" i="24" s="1"/>
  <c r="F62" i="24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H173" i="24"/>
  <c r="I173" i="24" s="1"/>
  <c r="J173" i="24" s="1"/>
  <c r="K173" i="24" s="1"/>
  <c r="L173" i="24" s="1"/>
  <c r="M173" i="24" s="1"/>
  <c r="N173" i="24" s="1"/>
  <c r="O173" i="24" s="1"/>
  <c r="P173" i="24" s="1"/>
  <c r="D175" i="38" s="1"/>
  <c r="H30" i="24"/>
  <c r="I30" i="24" s="1"/>
  <c r="G112" i="24"/>
  <c r="H112" i="24" s="1"/>
  <c r="I112" i="24" s="1"/>
  <c r="J112" i="24" s="1"/>
  <c r="K112" i="24" s="1"/>
  <c r="L112" i="24" s="1"/>
  <c r="M112" i="24" s="1"/>
  <c r="N112" i="24" s="1"/>
  <c r="O112" i="24" s="1"/>
  <c r="P112" i="24" s="1"/>
  <c r="E4" i="24"/>
  <c r="F4" i="24" s="1"/>
  <c r="E6" i="24"/>
  <c r="F6" i="24" s="1"/>
  <c r="G6" i="24" s="1"/>
  <c r="H6" i="24" s="1"/>
  <c r="I6" i="24" s="1"/>
  <c r="J6" i="24" s="1"/>
  <c r="K6" i="24" s="1"/>
  <c r="L6" i="24" s="1"/>
  <c r="M6" i="24" s="1"/>
  <c r="N6" i="24" s="1"/>
  <c r="O6" i="24" s="1"/>
  <c r="P6" i="24" s="1"/>
  <c r="D6" i="38" s="1"/>
  <c r="E11" i="24"/>
  <c r="F11" i="24" s="1"/>
  <c r="G11" i="24" s="1"/>
  <c r="E13" i="24"/>
  <c r="F13" i="24" s="1"/>
  <c r="G13" i="24" s="1"/>
  <c r="H13" i="24" s="1"/>
  <c r="I13" i="24" s="1"/>
  <c r="J13" i="24" s="1"/>
  <c r="K13" i="24" s="1"/>
  <c r="L13" i="24" s="1"/>
  <c r="M13" i="24" s="1"/>
  <c r="N13" i="24" s="1"/>
  <c r="O13" i="24" s="1"/>
  <c r="P13" i="24" s="1"/>
  <c r="E15" i="24"/>
  <c r="F15" i="24" s="1"/>
  <c r="G15" i="24" s="1"/>
  <c r="H15" i="24" s="1"/>
  <c r="I15" i="24" s="1"/>
  <c r="J15" i="24" s="1"/>
  <c r="K15" i="24" s="1"/>
  <c r="L15" i="24" s="1"/>
  <c r="M15" i="24" s="1"/>
  <c r="N15" i="24" s="1"/>
  <c r="O15" i="24" s="1"/>
  <c r="P15" i="24" s="1"/>
  <c r="D15" i="38" s="1"/>
  <c r="E5" i="24"/>
  <c r="E7" i="24"/>
  <c r="F7" i="24" s="1"/>
  <c r="G7" i="24" s="1"/>
  <c r="E10" i="24"/>
  <c r="E12" i="24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D12" i="38" s="1"/>
  <c r="E14" i="24"/>
  <c r="F14" i="24" s="1"/>
  <c r="G14" i="24" s="1"/>
  <c r="E16" i="24"/>
  <c r="F16" i="24" s="1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D215" i="24"/>
  <c r="E3" i="24"/>
  <c r="F3" i="24" s="1"/>
  <c r="G3" i="24" s="1"/>
  <c r="H3" i="24" s="1"/>
  <c r="I3" i="24" s="1"/>
  <c r="J3" i="24" s="1"/>
  <c r="K3" i="24" s="1"/>
  <c r="L3" i="24" s="1"/>
  <c r="M3" i="24" s="1"/>
  <c r="N3" i="24" s="1"/>
  <c r="O3" i="24" s="1"/>
  <c r="P3" i="24" s="1"/>
  <c r="D3" i="38" s="1"/>
  <c r="E3" i="38" s="1"/>
  <c r="F3" i="38" s="1"/>
  <c r="G3" i="38" s="1"/>
  <c r="H3" i="38" s="1"/>
  <c r="I3" i="38" s="1"/>
  <c r="J3" i="38" s="1"/>
  <c r="K3" i="38" s="1"/>
  <c r="L3" i="38" s="1"/>
  <c r="M3" i="38" s="1"/>
  <c r="N3" i="38" s="1"/>
  <c r="O3" i="38" s="1"/>
  <c r="P3" i="38" s="1"/>
  <c r="D3" i="51" s="1"/>
  <c r="H14" i="24"/>
  <c r="I14" i="24" s="1"/>
  <c r="J14" i="24" s="1"/>
  <c r="K14" i="24" s="1"/>
  <c r="L14" i="24" s="1"/>
  <c r="M14" i="24" s="1"/>
  <c r="N14" i="24" s="1"/>
  <c r="O14" i="24" s="1"/>
  <c r="P14" i="24" s="1"/>
  <c r="D14" i="38" s="1"/>
  <c r="E14" i="38" s="1"/>
  <c r="F14" i="38" s="1"/>
  <c r="G14" i="38" s="1"/>
  <c r="H14" i="38" s="1"/>
  <c r="I14" i="38" s="1"/>
  <c r="J14" i="38" s="1"/>
  <c r="K14" i="38" s="1"/>
  <c r="L14" i="38" s="1"/>
  <c r="M14" i="38" s="1"/>
  <c r="N14" i="38" s="1"/>
  <c r="F56" i="24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F10" i="24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F104" i="24"/>
  <c r="G104" i="24" s="1"/>
  <c r="H104" i="24" s="1"/>
  <c r="I104" i="24" s="1"/>
  <c r="J104" i="24" s="1"/>
  <c r="K104" i="24" s="1"/>
  <c r="L104" i="24" s="1"/>
  <c r="M104" i="24" s="1"/>
  <c r="N104" i="24" s="1"/>
  <c r="O104" i="24" s="1"/>
  <c r="P104" i="24" s="1"/>
  <c r="H11" i="24"/>
  <c r="I11" i="24" s="1"/>
  <c r="J11" i="24" s="1"/>
  <c r="K11" i="24" s="1"/>
  <c r="L11" i="24" s="1"/>
  <c r="M11" i="24" s="1"/>
  <c r="N11" i="24" s="1"/>
  <c r="O11" i="24" s="1"/>
  <c r="P11" i="24" s="1"/>
  <c r="F155" i="24"/>
  <c r="G155" i="24" s="1"/>
  <c r="H155" i="24" s="1"/>
  <c r="F88" i="24"/>
  <c r="G88" i="24" s="1"/>
  <c r="H88" i="24" s="1"/>
  <c r="I88" i="24" s="1"/>
  <c r="J88" i="24" s="1"/>
  <c r="K88" i="24" s="1"/>
  <c r="L88" i="24" s="1"/>
  <c r="M88" i="24" s="1"/>
  <c r="N88" i="24" s="1"/>
  <c r="O88" i="24" s="1"/>
  <c r="P88" i="24" s="1"/>
  <c r="I169" i="24"/>
  <c r="J169" i="24" s="1"/>
  <c r="K169" i="24" s="1"/>
  <c r="L169" i="24" s="1"/>
  <c r="G187" i="24"/>
  <c r="H187" i="24" s="1"/>
  <c r="I187" i="24" s="1"/>
  <c r="J187" i="24" s="1"/>
  <c r="K187" i="24" s="1"/>
  <c r="L187" i="24" s="1"/>
  <c r="M187" i="24" s="1"/>
  <c r="N187" i="24" s="1"/>
  <c r="O187" i="24" s="1"/>
  <c r="P187" i="24" s="1"/>
  <c r="H184" i="24"/>
  <c r="I184" i="24" s="1"/>
  <c r="J184" i="24" s="1"/>
  <c r="K184" i="24" s="1"/>
  <c r="L184" i="24" s="1"/>
  <c r="M184" i="24" s="1"/>
  <c r="N184" i="24" s="1"/>
  <c r="O184" i="24" s="1"/>
  <c r="P184" i="24" s="1"/>
  <c r="G29" i="24"/>
  <c r="H29" i="24" s="1"/>
  <c r="I29" i="24" s="1"/>
  <c r="J29" i="24" s="1"/>
  <c r="K29" i="24" s="1"/>
  <c r="L29" i="24" s="1"/>
  <c r="M29" i="24" s="1"/>
  <c r="N29" i="24" s="1"/>
  <c r="O29" i="24" s="1"/>
  <c r="P29" i="24" s="1"/>
  <c r="F85" i="24"/>
  <c r="G85" i="24" s="1"/>
  <c r="H85" i="24" s="1"/>
  <c r="I85" i="24" s="1"/>
  <c r="J85" i="24" s="1"/>
  <c r="K85" i="24" s="1"/>
  <c r="L85" i="24" s="1"/>
  <c r="M85" i="24" s="1"/>
  <c r="N85" i="24" s="1"/>
  <c r="O85" i="24" s="1"/>
  <c r="P85" i="24" s="1"/>
  <c r="D85" i="38" s="1"/>
  <c r="F167" i="24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H136" i="24"/>
  <c r="I136" i="24" s="1"/>
  <c r="J136" i="24" s="1"/>
  <c r="H151" i="24"/>
  <c r="I151" i="24" s="1"/>
  <c r="J151" i="24" s="1"/>
  <c r="K151" i="24" s="1"/>
  <c r="L151" i="24" s="1"/>
  <c r="M151" i="24" s="1"/>
  <c r="N151" i="24" s="1"/>
  <c r="O151" i="24" s="1"/>
  <c r="P151" i="24" s="1"/>
  <c r="G148" i="24"/>
  <c r="H148" i="24" s="1"/>
  <c r="I148" i="24" s="1"/>
  <c r="J148" i="24" s="1"/>
  <c r="K148" i="24" s="1"/>
  <c r="L148" i="24" s="1"/>
  <c r="M148" i="24" s="1"/>
  <c r="N148" i="24" s="1"/>
  <c r="O148" i="24" s="1"/>
  <c r="P148" i="24" s="1"/>
  <c r="D150" i="38" s="1"/>
  <c r="L34" i="24"/>
  <c r="M34" i="24" s="1"/>
  <c r="N34" i="24" s="1"/>
  <c r="O34" i="24" s="1"/>
  <c r="P34" i="24" s="1"/>
  <c r="J127" i="24"/>
  <c r="G4" i="24"/>
  <c r="H4" i="24" s="1"/>
  <c r="I4" i="24" s="1"/>
  <c r="J4" i="24" s="1"/>
  <c r="K4" i="24" s="1"/>
  <c r="L4" i="24" s="1"/>
  <c r="M4" i="24" s="1"/>
  <c r="N4" i="24" s="1"/>
  <c r="O4" i="24" s="1"/>
  <c r="P4" i="24" s="1"/>
  <c r="D4" i="38" s="1"/>
  <c r="I186" i="24"/>
  <c r="J186" i="24" s="1"/>
  <c r="K186" i="24" s="1"/>
  <c r="L186" i="24" s="1"/>
  <c r="M186" i="24" s="1"/>
  <c r="N186" i="24" s="1"/>
  <c r="O186" i="24" s="1"/>
  <c r="P186" i="24" s="1"/>
  <c r="H50" i="24"/>
  <c r="I50" i="24" s="1"/>
  <c r="J50" i="24" s="1"/>
  <c r="K50" i="24" s="1"/>
  <c r="L50" i="24" s="1"/>
  <c r="M50" i="24" s="1"/>
  <c r="N50" i="24" s="1"/>
  <c r="O50" i="24" s="1"/>
  <c r="P50" i="24" s="1"/>
  <c r="T50" i="24" s="1"/>
  <c r="I117" i="24"/>
  <c r="J117" i="24" s="1"/>
  <c r="K117" i="24" s="1"/>
  <c r="L117" i="24" s="1"/>
  <c r="M117" i="24" s="1"/>
  <c r="N117" i="24" s="1"/>
  <c r="O117" i="24" s="1"/>
  <c r="H68" i="24"/>
  <c r="I68" i="24" s="1"/>
  <c r="J68" i="24" s="1"/>
  <c r="K68" i="24" s="1"/>
  <c r="L68" i="24" s="1"/>
  <c r="M68" i="24" s="1"/>
  <c r="N68" i="24" s="1"/>
  <c r="O68" i="24" s="1"/>
  <c r="P68" i="24" s="1"/>
  <c r="I155" i="24"/>
  <c r="J155" i="24" s="1"/>
  <c r="K155" i="24" s="1"/>
  <c r="L155" i="24" s="1"/>
  <c r="M155" i="24" s="1"/>
  <c r="N155" i="24" s="1"/>
  <c r="O155" i="24" s="1"/>
  <c r="P155" i="24" s="1"/>
  <c r="G124" i="24"/>
  <c r="H124" i="24" s="1"/>
  <c r="I124" i="24" s="1"/>
  <c r="J124" i="24" s="1"/>
  <c r="K124" i="24" s="1"/>
  <c r="L124" i="24" s="1"/>
  <c r="M124" i="24" s="1"/>
  <c r="N124" i="24" s="1"/>
  <c r="O124" i="24" s="1"/>
  <c r="P124" i="24" s="1"/>
  <c r="D126" i="38" s="1"/>
  <c r="S126" i="38" s="1"/>
  <c r="H97" i="24"/>
  <c r="I20" i="24"/>
  <c r="J20" i="24" s="1"/>
  <c r="K20" i="24" s="1"/>
  <c r="L20" i="24" s="1"/>
  <c r="M20" i="24" s="1"/>
  <c r="N20" i="24" s="1"/>
  <c r="O20" i="24" s="1"/>
  <c r="P20" i="24" s="1"/>
  <c r="K172" i="24"/>
  <c r="L172" i="24" s="1"/>
  <c r="M172" i="24" s="1"/>
  <c r="N172" i="24" s="1"/>
  <c r="O172" i="24" s="1"/>
  <c r="P172" i="24" s="1"/>
  <c r="K127" i="24"/>
  <c r="L127" i="24" s="1"/>
  <c r="M127" i="24" s="1"/>
  <c r="N127" i="24" s="1"/>
  <c r="O127" i="24" s="1"/>
  <c r="P127" i="24" s="1"/>
  <c r="I31" i="24"/>
  <c r="J31" i="24" s="1"/>
  <c r="K31" i="24" s="1"/>
  <c r="L31" i="24" s="1"/>
  <c r="M31" i="24" s="1"/>
  <c r="N31" i="24" s="1"/>
  <c r="O31" i="24" s="1"/>
  <c r="P31" i="24" s="1"/>
  <c r="D31" i="38" s="1"/>
  <c r="K136" i="24"/>
  <c r="L136" i="24" s="1"/>
  <c r="M136" i="24" s="1"/>
  <c r="N136" i="24" s="1"/>
  <c r="O136" i="24" s="1"/>
  <c r="P136" i="24" s="1"/>
  <c r="H179" i="24"/>
  <c r="I179" i="24" s="1"/>
  <c r="J179" i="24" s="1"/>
  <c r="K179" i="24" s="1"/>
  <c r="L179" i="24" s="1"/>
  <c r="M179" i="24" s="1"/>
  <c r="N179" i="24" s="1"/>
  <c r="O179" i="24" s="1"/>
  <c r="P179" i="24" s="1"/>
  <c r="D181" i="38" s="1"/>
  <c r="L133" i="24"/>
  <c r="M133" i="24" s="1"/>
  <c r="N133" i="24" s="1"/>
  <c r="O133" i="24" s="1"/>
  <c r="P133" i="24" s="1"/>
  <c r="I47" i="24"/>
  <c r="J30" i="24"/>
  <c r="K30" i="24" s="1"/>
  <c r="L30" i="24" s="1"/>
  <c r="M30" i="24" s="1"/>
  <c r="N30" i="24" s="1"/>
  <c r="O30" i="24" s="1"/>
  <c r="P30" i="24" s="1"/>
  <c r="I143" i="24"/>
  <c r="J143" i="24" s="1"/>
  <c r="K143" i="24" s="1"/>
  <c r="L143" i="24" s="1"/>
  <c r="M143" i="24" s="1"/>
  <c r="N143" i="24" s="1"/>
  <c r="O143" i="24" s="1"/>
  <c r="P143" i="24" s="1"/>
  <c r="K146" i="24"/>
  <c r="L146" i="24" s="1"/>
  <c r="L53" i="24"/>
  <c r="M53" i="24" s="1"/>
  <c r="N53" i="24" s="1"/>
  <c r="O53" i="24" s="1"/>
  <c r="P53" i="24" s="1"/>
  <c r="I206" i="24"/>
  <c r="J206" i="24" s="1"/>
  <c r="K206" i="24" s="1"/>
  <c r="L206" i="24" s="1"/>
  <c r="M206" i="24" s="1"/>
  <c r="N206" i="24" s="1"/>
  <c r="O206" i="24" s="1"/>
  <c r="P206" i="24" s="1"/>
  <c r="D208" i="38" s="1"/>
  <c r="E208" i="38" s="1"/>
  <c r="F208" i="38" s="1"/>
  <c r="K96" i="24"/>
  <c r="L96" i="24" s="1"/>
  <c r="M96" i="24" s="1"/>
  <c r="N96" i="24" s="1"/>
  <c r="O96" i="24" s="1"/>
  <c r="P96" i="24" s="1"/>
  <c r="J61" i="24"/>
  <c r="K61" i="24" s="1"/>
  <c r="L61" i="24" s="1"/>
  <c r="M61" i="24" s="1"/>
  <c r="N61" i="24" s="1"/>
  <c r="O61" i="24" s="1"/>
  <c r="P61" i="24" s="1"/>
  <c r="I55" i="24"/>
  <c r="J55" i="24" s="1"/>
  <c r="K55" i="24" s="1"/>
  <c r="L55" i="24" s="1"/>
  <c r="M55" i="24" s="1"/>
  <c r="N55" i="24" s="1"/>
  <c r="O55" i="24" s="1"/>
  <c r="P55" i="24" s="1"/>
  <c r="D55" i="38" s="1"/>
  <c r="I97" i="24"/>
  <c r="J97" i="24" s="1"/>
  <c r="K97" i="24" s="1"/>
  <c r="L97" i="24" s="1"/>
  <c r="M97" i="24" s="1"/>
  <c r="N97" i="24" s="1"/>
  <c r="O97" i="24" s="1"/>
  <c r="P97" i="24" s="1"/>
  <c r="J47" i="24"/>
  <c r="K47" i="24" s="1"/>
  <c r="J106" i="24"/>
  <c r="K106" i="24" s="1"/>
  <c r="L106" i="24" s="1"/>
  <c r="M106" i="24" s="1"/>
  <c r="N106" i="24" s="1"/>
  <c r="O106" i="24" s="1"/>
  <c r="P106" i="24" s="1"/>
  <c r="M146" i="24"/>
  <c r="N146" i="24" s="1"/>
  <c r="O146" i="24" s="1"/>
  <c r="P146" i="24" s="1"/>
  <c r="K78" i="24"/>
  <c r="L78" i="24" s="1"/>
  <c r="M78" i="24" s="1"/>
  <c r="N78" i="24" s="1"/>
  <c r="O78" i="24" s="1"/>
  <c r="P78" i="24" s="1"/>
  <c r="G208" i="38"/>
  <c r="H208" i="38" s="1"/>
  <c r="I208" i="38" s="1"/>
  <c r="J208" i="38" s="1"/>
  <c r="K208" i="38" s="1"/>
  <c r="L208" i="38" s="1"/>
  <c r="M208" i="38" s="1"/>
  <c r="N208" i="38" s="1"/>
  <c r="O208" i="38" s="1"/>
  <c r="P208" i="38" s="1"/>
  <c r="M113" i="24"/>
  <c r="N113" i="24" s="1"/>
  <c r="O113" i="24" s="1"/>
  <c r="P113" i="24" s="1"/>
  <c r="P23" i="24"/>
  <c r="D178" i="38"/>
  <c r="E178" i="38" s="1"/>
  <c r="F178" i="38" s="1"/>
  <c r="G178" i="38" s="1"/>
  <c r="H178" i="38" s="1"/>
  <c r="I178" i="38" s="1"/>
  <c r="J178" i="38" s="1"/>
  <c r="K178" i="38" s="1"/>
  <c r="L178" i="38" s="1"/>
  <c r="M178" i="38" s="1"/>
  <c r="N178" i="38" s="1"/>
  <c r="O178" i="38" s="1"/>
  <c r="P178" i="38" s="1"/>
  <c r="M169" i="24"/>
  <c r="N169" i="24" s="1"/>
  <c r="O169" i="24" s="1"/>
  <c r="P169" i="24" s="1"/>
  <c r="O192" i="24"/>
  <c r="P192" i="24" s="1"/>
  <c r="D194" i="38" s="1"/>
  <c r="P156" i="24"/>
  <c r="D158" i="38" s="1"/>
  <c r="D59" i="38"/>
  <c r="N22" i="24"/>
  <c r="O22" i="24" s="1"/>
  <c r="P22" i="24" s="1"/>
  <c r="O28" i="24"/>
  <c r="P28" i="24" s="1"/>
  <c r="D28" i="38" s="1"/>
  <c r="E181" i="38"/>
  <c r="F181" i="38" s="1"/>
  <c r="G181" i="38" s="1"/>
  <c r="H181" i="38" s="1"/>
  <c r="I181" i="38" s="1"/>
  <c r="J181" i="38" s="1"/>
  <c r="K181" i="38" s="1"/>
  <c r="L181" i="38" s="1"/>
  <c r="M181" i="38" s="1"/>
  <c r="N181" i="38" s="1"/>
  <c r="O181" i="38" s="1"/>
  <c r="P181" i="38" s="1"/>
  <c r="P117" i="24"/>
  <c r="P194" i="24"/>
  <c r="D18" i="38"/>
  <c r="E18" i="38" s="1"/>
  <c r="F18" i="38" s="1"/>
  <c r="G18" i="38" s="1"/>
  <c r="H18" i="38" s="1"/>
  <c r="I18" i="38" s="1"/>
  <c r="J18" i="38" s="1"/>
  <c r="K18" i="38" s="1"/>
  <c r="L18" i="38" s="1"/>
  <c r="M18" i="38" s="1"/>
  <c r="N18" i="38" s="1"/>
  <c r="O18" i="38" s="1"/>
  <c r="P18" i="38" s="1"/>
  <c r="P212" i="24"/>
  <c r="T183" i="24"/>
  <c r="E52" i="38"/>
  <c r="F52" i="38" s="1"/>
  <c r="G52" i="38" s="1"/>
  <c r="H52" i="38" s="1"/>
  <c r="I52" i="38" s="1"/>
  <c r="J52" i="38" s="1"/>
  <c r="K52" i="38" s="1"/>
  <c r="L52" i="38" s="1"/>
  <c r="M52" i="38" s="1"/>
  <c r="N52" i="38" s="1"/>
  <c r="O52" i="38" s="1"/>
  <c r="P52" i="38" s="1"/>
  <c r="S14" i="38"/>
  <c r="E203" i="38"/>
  <c r="F203" i="38" s="1"/>
  <c r="G203" i="38" s="1"/>
  <c r="H203" i="38" s="1"/>
  <c r="I203" i="38" s="1"/>
  <c r="J203" i="38" s="1"/>
  <c r="K203" i="38" s="1"/>
  <c r="L203" i="38" s="1"/>
  <c r="M203" i="38" s="1"/>
  <c r="N203" i="38" s="1"/>
  <c r="O203" i="38" s="1"/>
  <c r="P203" i="38" s="1"/>
  <c r="O14" i="38"/>
  <c r="P14" i="38" s="1"/>
  <c r="D14" i="51" s="1"/>
  <c r="D52" i="51"/>
  <c r="J37" i="119"/>
  <c r="K37" i="119" s="1"/>
  <c r="L37" i="119" s="1"/>
  <c r="M37" i="119" s="1"/>
  <c r="N37" i="119" s="1"/>
  <c r="O37" i="119" s="1"/>
  <c r="P37" i="119" s="1"/>
  <c r="S37" i="119"/>
  <c r="D37" i="134" s="1"/>
  <c r="E109" i="159"/>
  <c r="F109" i="159" s="1"/>
  <c r="G109" i="159" s="1"/>
  <c r="H109" i="159" s="1"/>
  <c r="I109" i="159" s="1"/>
  <c r="J109" i="159" s="1"/>
  <c r="K109" i="159" s="1"/>
  <c r="R194" i="24" l="1"/>
  <c r="T63" i="24"/>
  <c r="T173" i="24"/>
  <c r="S66" i="24"/>
  <c r="S56" i="24"/>
  <c r="S98" i="24"/>
  <c r="S100" i="24"/>
  <c r="S114" i="24"/>
  <c r="S116" i="24"/>
  <c r="S126" i="24"/>
  <c r="S156" i="24"/>
  <c r="S160" i="24"/>
  <c r="S57" i="24"/>
  <c r="S209" i="24"/>
  <c r="S85" i="38"/>
  <c r="E85" i="38"/>
  <c r="F85" i="38" s="1"/>
  <c r="G85" i="38" s="1"/>
  <c r="H85" i="38" s="1"/>
  <c r="I85" i="38" s="1"/>
  <c r="J85" i="38" s="1"/>
  <c r="K85" i="38" s="1"/>
  <c r="L85" i="38" s="1"/>
  <c r="M85" i="38" s="1"/>
  <c r="N85" i="38" s="1"/>
  <c r="O85" i="38" s="1"/>
  <c r="P85" i="38" s="1"/>
  <c r="T132" i="24"/>
  <c r="D187" i="38"/>
  <c r="T185" i="24"/>
  <c r="D50" i="38"/>
  <c r="E50" i="38" s="1"/>
  <c r="F50" i="38" s="1"/>
  <c r="G50" i="38" s="1"/>
  <c r="H50" i="38" s="1"/>
  <c r="I50" i="38" s="1"/>
  <c r="J50" i="38" s="1"/>
  <c r="K50" i="38" s="1"/>
  <c r="L50" i="38" s="1"/>
  <c r="M50" i="38" s="1"/>
  <c r="N50" i="38" s="1"/>
  <c r="O50" i="38" s="1"/>
  <c r="P50" i="38" s="1"/>
  <c r="D214" i="26"/>
  <c r="F161" i="24"/>
  <c r="G161" i="24" s="1"/>
  <c r="H161" i="24" s="1"/>
  <c r="I161" i="24" s="1"/>
  <c r="J161" i="24" s="1"/>
  <c r="K161" i="24" s="1"/>
  <c r="L161" i="24" s="1"/>
  <c r="M161" i="24" s="1"/>
  <c r="N161" i="24" s="1"/>
  <c r="O161" i="24" s="1"/>
  <c r="P161" i="24" s="1"/>
  <c r="D163" i="38" s="1"/>
  <c r="E57" i="24"/>
  <c r="F57" i="24" s="1"/>
  <c r="G57" i="24" s="1"/>
  <c r="H57" i="24" s="1"/>
  <c r="I57" i="24" s="1"/>
  <c r="J57" i="24" s="1"/>
  <c r="K57" i="24" s="1"/>
  <c r="L57" i="24" s="1"/>
  <c r="M57" i="24" s="1"/>
  <c r="N57" i="24" s="1"/>
  <c r="O57" i="24" s="1"/>
  <c r="P57" i="24" s="1"/>
  <c r="T57" i="24" s="1"/>
  <c r="F137" i="24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S197" i="24"/>
  <c r="S201" i="24"/>
  <c r="T201" i="24" s="1"/>
  <c r="S207" i="24"/>
  <c r="S212" i="24"/>
  <c r="R177" i="24"/>
  <c r="R148" i="24"/>
  <c r="R119" i="24"/>
  <c r="S119" i="24" s="1"/>
  <c r="T119" i="24" s="1"/>
  <c r="R133" i="24"/>
  <c r="R89" i="24"/>
  <c r="R8" i="24"/>
  <c r="S8" i="24" s="1"/>
  <c r="T8" i="24" s="1"/>
  <c r="R34" i="38"/>
  <c r="R52" i="79"/>
  <c r="R135" i="66"/>
  <c r="R209" i="79"/>
  <c r="R115" i="79"/>
  <c r="R86" i="79"/>
  <c r="R123" i="79"/>
  <c r="R41" i="79"/>
  <c r="R154" i="79"/>
  <c r="R187" i="79"/>
  <c r="R131" i="79"/>
  <c r="D215" i="88"/>
  <c r="S87" i="172"/>
  <c r="S133" i="24"/>
  <c r="T120" i="24"/>
  <c r="T95" i="24"/>
  <c r="S74" i="24"/>
  <c r="S72" i="24"/>
  <c r="S62" i="24"/>
  <c r="S58" i="24"/>
  <c r="S54" i="24"/>
  <c r="S7" i="24"/>
  <c r="S5" i="24"/>
  <c r="S83" i="24"/>
  <c r="S92" i="24"/>
  <c r="S118" i="24"/>
  <c r="S136" i="24"/>
  <c r="S168" i="24"/>
  <c r="S174" i="24"/>
  <c r="S176" i="24"/>
  <c r="S178" i="24"/>
  <c r="S213" i="24"/>
  <c r="S138" i="24"/>
  <c r="S148" i="24"/>
  <c r="R204" i="24"/>
  <c r="S204" i="24" s="1"/>
  <c r="S39" i="24"/>
  <c r="S180" i="24"/>
  <c r="D214" i="28"/>
  <c r="S194" i="24"/>
  <c r="S67" i="24"/>
  <c r="D214" i="30"/>
  <c r="S206" i="24"/>
  <c r="S104" i="24"/>
  <c r="S122" i="24"/>
  <c r="R208" i="24"/>
  <c r="S208" i="24" s="1"/>
  <c r="T208" i="24" s="1"/>
  <c r="S16" i="24"/>
  <c r="R93" i="24"/>
  <c r="S47" i="24"/>
  <c r="D214" i="34"/>
  <c r="R144" i="24"/>
  <c r="S144" i="24" s="1"/>
  <c r="S190" i="24"/>
  <c r="S14" i="24"/>
  <c r="T14" i="24" s="1"/>
  <c r="S22" i="24"/>
  <c r="T22" i="24" s="1"/>
  <c r="R35" i="38"/>
  <c r="D216" i="42"/>
  <c r="R91" i="38"/>
  <c r="Q217" i="38"/>
  <c r="R111" i="38"/>
  <c r="R147" i="38"/>
  <c r="D216" i="47"/>
  <c r="R36" i="38"/>
  <c r="D215" i="58"/>
  <c r="Q216" i="51"/>
  <c r="D215" i="74"/>
  <c r="R20" i="79"/>
  <c r="R27" i="79"/>
  <c r="R95" i="79"/>
  <c r="D215" i="87"/>
  <c r="R178" i="79"/>
  <c r="R200" i="79"/>
  <c r="S136" i="38"/>
  <c r="E136" i="38"/>
  <c r="F136" i="38" s="1"/>
  <c r="G136" i="38" s="1"/>
  <c r="H136" i="38" s="1"/>
  <c r="I136" i="38" s="1"/>
  <c r="J136" i="38" s="1"/>
  <c r="K136" i="38" s="1"/>
  <c r="L136" i="38" s="1"/>
  <c r="M136" i="38" s="1"/>
  <c r="N136" i="38" s="1"/>
  <c r="O136" i="38" s="1"/>
  <c r="P136" i="38" s="1"/>
  <c r="D136" i="51" s="1"/>
  <c r="T164" i="24"/>
  <c r="D166" i="38"/>
  <c r="S166" i="38" s="1"/>
  <c r="T49" i="24"/>
  <c r="D49" i="38"/>
  <c r="S15" i="38"/>
  <c r="E15" i="38"/>
  <c r="F15" i="38" s="1"/>
  <c r="G15" i="38" s="1"/>
  <c r="H15" i="38" s="1"/>
  <c r="I15" i="38" s="1"/>
  <c r="J15" i="38" s="1"/>
  <c r="K15" i="38" s="1"/>
  <c r="L15" i="38" s="1"/>
  <c r="M15" i="38" s="1"/>
  <c r="N15" i="38" s="1"/>
  <c r="O15" i="38" s="1"/>
  <c r="P15" i="38" s="1"/>
  <c r="D15" i="51" s="1"/>
  <c r="T25" i="24"/>
  <c r="D25" i="38"/>
  <c r="S25" i="38" s="1"/>
  <c r="S112" i="38"/>
  <c r="E112" i="38"/>
  <c r="F112" i="38" s="1"/>
  <c r="G112" i="38" s="1"/>
  <c r="H112" i="38" s="1"/>
  <c r="I112" i="38" s="1"/>
  <c r="J112" i="38" s="1"/>
  <c r="K112" i="38" s="1"/>
  <c r="L112" i="38" s="1"/>
  <c r="M112" i="38" s="1"/>
  <c r="N112" i="38" s="1"/>
  <c r="O112" i="38" s="1"/>
  <c r="P112" i="38" s="1"/>
  <c r="T156" i="24"/>
  <c r="T148" i="24"/>
  <c r="T206" i="24"/>
  <c r="L109" i="159"/>
  <c r="M109" i="159" s="1"/>
  <c r="N109" i="159" s="1"/>
  <c r="O109" i="159" s="1"/>
  <c r="P109" i="159" s="1"/>
  <c r="T194" i="24"/>
  <c r="D196" i="38"/>
  <c r="T146" i="24"/>
  <c r="D148" i="38"/>
  <c r="S148" i="38" s="1"/>
  <c r="F5" i="24"/>
  <c r="G5" i="24" s="1"/>
  <c r="H5" i="24" s="1"/>
  <c r="I5" i="24" s="1"/>
  <c r="J5" i="24" s="1"/>
  <c r="K5" i="24" s="1"/>
  <c r="L5" i="24" s="1"/>
  <c r="M5" i="24" s="1"/>
  <c r="N5" i="24" s="1"/>
  <c r="O5" i="24" s="1"/>
  <c r="P5" i="24" s="1"/>
  <c r="T6" i="24"/>
  <c r="T4" i="24"/>
  <c r="T31" i="24"/>
  <c r="T15" i="24"/>
  <c r="S93" i="24"/>
  <c r="S171" i="24"/>
  <c r="S203" i="38"/>
  <c r="S37" i="24"/>
  <c r="S29" i="24"/>
  <c r="R206" i="51"/>
  <c r="R200" i="66"/>
  <c r="D215" i="83"/>
  <c r="R216" i="105"/>
  <c r="S21" i="24"/>
  <c r="R166" i="24"/>
  <c r="S166" i="24" s="1"/>
  <c r="R36" i="51"/>
  <c r="R178" i="66"/>
  <c r="R12" i="66"/>
  <c r="D215" i="78"/>
  <c r="O144" i="24"/>
  <c r="P144" i="24" s="1"/>
  <c r="S59" i="38"/>
  <c r="L47" i="24"/>
  <c r="M47" i="24" s="1"/>
  <c r="N47" i="24" s="1"/>
  <c r="O47" i="24" s="1"/>
  <c r="P47" i="24" s="1"/>
  <c r="T47" i="24" s="1"/>
  <c r="S181" i="38"/>
  <c r="I89" i="24"/>
  <c r="J89" i="24" s="1"/>
  <c r="K89" i="24" s="1"/>
  <c r="L89" i="24" s="1"/>
  <c r="M89" i="24" s="1"/>
  <c r="N89" i="24" s="1"/>
  <c r="O89" i="24" s="1"/>
  <c r="P89" i="24" s="1"/>
  <c r="D91" i="38" s="1"/>
  <c r="E91" i="38" s="1"/>
  <c r="F91" i="38" s="1"/>
  <c r="G91" i="38" s="1"/>
  <c r="H91" i="38" s="1"/>
  <c r="I91" i="38" s="1"/>
  <c r="J91" i="38" s="1"/>
  <c r="K91" i="38" s="1"/>
  <c r="L91" i="38" s="1"/>
  <c r="M91" i="38" s="1"/>
  <c r="N91" i="38" s="1"/>
  <c r="O91" i="38" s="1"/>
  <c r="P91" i="38" s="1"/>
  <c r="D91" i="51" s="1"/>
  <c r="O170" i="24"/>
  <c r="P170" i="24" s="1"/>
  <c r="K17" i="24"/>
  <c r="L17" i="24" s="1"/>
  <c r="M17" i="24" s="1"/>
  <c r="N17" i="24" s="1"/>
  <c r="O17" i="24" s="1"/>
  <c r="P17" i="24" s="1"/>
  <c r="T17" i="24" s="1"/>
  <c r="G204" i="24"/>
  <c r="H204" i="24" s="1"/>
  <c r="I204" i="24" s="1"/>
  <c r="J204" i="24" s="1"/>
  <c r="K204" i="24" s="1"/>
  <c r="L204" i="24" s="1"/>
  <c r="M204" i="24" s="1"/>
  <c r="N204" i="24" s="1"/>
  <c r="O204" i="24" s="1"/>
  <c r="P204" i="24" s="1"/>
  <c r="T59" i="24"/>
  <c r="F94" i="24"/>
  <c r="G94" i="24" s="1"/>
  <c r="H94" i="24" s="1"/>
  <c r="I94" i="24" s="1"/>
  <c r="J94" i="24" s="1"/>
  <c r="K94" i="24" s="1"/>
  <c r="L94" i="24" s="1"/>
  <c r="M94" i="24" s="1"/>
  <c r="N94" i="24" s="1"/>
  <c r="O94" i="24" s="1"/>
  <c r="P94" i="24" s="1"/>
  <c r="M46" i="24"/>
  <c r="N46" i="24" s="1"/>
  <c r="O46" i="24" s="1"/>
  <c r="P46" i="24" s="1"/>
  <c r="D46" i="38" s="1"/>
  <c r="G180" i="24"/>
  <c r="H180" i="24" s="1"/>
  <c r="I180" i="24" s="1"/>
  <c r="J180" i="24" s="1"/>
  <c r="K180" i="24" s="1"/>
  <c r="L180" i="24" s="1"/>
  <c r="M180" i="24" s="1"/>
  <c r="N180" i="24" s="1"/>
  <c r="O180" i="24" s="1"/>
  <c r="P180" i="24" s="1"/>
  <c r="G39" i="24"/>
  <c r="H39" i="24" s="1"/>
  <c r="I39" i="24" s="1"/>
  <c r="J39" i="24" s="1"/>
  <c r="K39" i="24" s="1"/>
  <c r="L39" i="24" s="1"/>
  <c r="M39" i="24" s="1"/>
  <c r="N39" i="24" s="1"/>
  <c r="O39" i="24" s="1"/>
  <c r="P39" i="24" s="1"/>
  <c r="S52" i="38"/>
  <c r="T52" i="38" s="1"/>
  <c r="H67" i="24"/>
  <c r="I67" i="24" s="1"/>
  <c r="J67" i="24" s="1"/>
  <c r="K67" i="24" s="1"/>
  <c r="L67" i="24" s="1"/>
  <c r="M67" i="24" s="1"/>
  <c r="N67" i="24" s="1"/>
  <c r="O67" i="24" s="1"/>
  <c r="P67" i="24" s="1"/>
  <c r="T67" i="24" s="1"/>
  <c r="E138" i="24"/>
  <c r="H199" i="24"/>
  <c r="I199" i="24" s="1"/>
  <c r="J199" i="24" s="1"/>
  <c r="K199" i="24" s="1"/>
  <c r="L199" i="24" s="1"/>
  <c r="M199" i="24" s="1"/>
  <c r="N199" i="24" s="1"/>
  <c r="O199" i="24" s="1"/>
  <c r="P199" i="24" s="1"/>
  <c r="S78" i="24"/>
  <c r="S211" i="24"/>
  <c r="S77" i="24"/>
  <c r="S69" i="24"/>
  <c r="T69" i="24" s="1"/>
  <c r="S65" i="24"/>
  <c r="S61" i="24"/>
  <c r="T61" i="24" s="1"/>
  <c r="S45" i="24"/>
  <c r="S20" i="24"/>
  <c r="S18" i="24"/>
  <c r="T18" i="24" s="1"/>
  <c r="R12" i="24"/>
  <c r="S12" i="24" s="1"/>
  <c r="T12" i="24" s="1"/>
  <c r="R189" i="24"/>
  <c r="R113" i="24"/>
  <c r="S113" i="24" s="1"/>
  <c r="T113" i="24" s="1"/>
  <c r="D214" i="35"/>
  <c r="D216" i="39"/>
  <c r="D215" i="55"/>
  <c r="R210" i="51"/>
  <c r="R191" i="51"/>
  <c r="R54" i="51"/>
  <c r="R146" i="51"/>
  <c r="D215" i="75"/>
  <c r="R38" i="66"/>
  <c r="R179" i="66"/>
  <c r="D215" i="69"/>
  <c r="D219" i="69" s="1"/>
  <c r="R22" i="66"/>
  <c r="Q216" i="66"/>
  <c r="D215" i="71"/>
  <c r="D215" i="85"/>
  <c r="R71" i="79"/>
  <c r="D215" i="80"/>
  <c r="D215" i="93"/>
  <c r="Q219" i="159"/>
  <c r="S167" i="38"/>
  <c r="E167" i="38"/>
  <c r="F167" i="38" s="1"/>
  <c r="G167" i="38" s="1"/>
  <c r="H167" i="38" s="1"/>
  <c r="I167" i="38" s="1"/>
  <c r="J167" i="38" s="1"/>
  <c r="K167" i="38" s="1"/>
  <c r="L167" i="38" s="1"/>
  <c r="M167" i="38" s="1"/>
  <c r="N167" i="38" s="1"/>
  <c r="O167" i="38" s="1"/>
  <c r="P167" i="38" s="1"/>
  <c r="D167" i="51" s="1"/>
  <c r="D19" i="38"/>
  <c r="T19" i="24"/>
  <c r="D65" i="38"/>
  <c r="T65" i="24"/>
  <c r="E190" i="38"/>
  <c r="F190" i="38" s="1"/>
  <c r="G190" i="38" s="1"/>
  <c r="H190" i="38" s="1"/>
  <c r="I190" i="38" s="1"/>
  <c r="J190" i="38" s="1"/>
  <c r="K190" i="38" s="1"/>
  <c r="L190" i="38" s="1"/>
  <c r="M190" i="38" s="1"/>
  <c r="N190" i="38" s="1"/>
  <c r="O190" i="38" s="1"/>
  <c r="P190" i="38" s="1"/>
  <c r="D190" i="51" s="1"/>
  <c r="S190" i="51" s="1"/>
  <c r="S190" i="38"/>
  <c r="D27" i="38"/>
  <c r="T27" i="24"/>
  <c r="D21" i="38"/>
  <c r="E21" i="38" s="1"/>
  <c r="F21" i="38" s="1"/>
  <c r="G21" i="38" s="1"/>
  <c r="H21" i="38" s="1"/>
  <c r="I21" i="38" s="1"/>
  <c r="J21" i="38" s="1"/>
  <c r="K21" i="38" s="1"/>
  <c r="L21" i="38" s="1"/>
  <c r="M21" i="38" s="1"/>
  <c r="N21" i="38" s="1"/>
  <c r="O21" i="38" s="1"/>
  <c r="P21" i="38" s="1"/>
  <c r="D21" i="51" s="1"/>
  <c r="T21" i="24"/>
  <c r="D56" i="38"/>
  <c r="E56" i="38" s="1"/>
  <c r="F56" i="38" s="1"/>
  <c r="G56" i="38" s="1"/>
  <c r="H56" i="38" s="1"/>
  <c r="I56" i="38" s="1"/>
  <c r="J56" i="38" s="1"/>
  <c r="K56" i="38" s="1"/>
  <c r="L56" i="38" s="1"/>
  <c r="M56" i="38" s="1"/>
  <c r="N56" i="38" s="1"/>
  <c r="O56" i="38" s="1"/>
  <c r="P56" i="38" s="1"/>
  <c r="T56" i="24"/>
  <c r="T100" i="24"/>
  <c r="D102" i="38"/>
  <c r="D162" i="38"/>
  <c r="E162" i="38" s="1"/>
  <c r="F162" i="38" s="1"/>
  <c r="G162" i="38" s="1"/>
  <c r="H162" i="38" s="1"/>
  <c r="I162" i="38" s="1"/>
  <c r="J162" i="38" s="1"/>
  <c r="K162" i="38" s="1"/>
  <c r="L162" i="38" s="1"/>
  <c r="M162" i="38" s="1"/>
  <c r="N162" i="38" s="1"/>
  <c r="O162" i="38" s="1"/>
  <c r="P162" i="38" s="1"/>
  <c r="D162" i="51" s="1"/>
  <c r="T160" i="24"/>
  <c r="S184" i="38"/>
  <c r="E184" i="38"/>
  <c r="F184" i="38" s="1"/>
  <c r="G184" i="38" s="1"/>
  <c r="H184" i="38" s="1"/>
  <c r="I184" i="38" s="1"/>
  <c r="J184" i="38" s="1"/>
  <c r="K184" i="38" s="1"/>
  <c r="L184" i="38" s="1"/>
  <c r="M184" i="38" s="1"/>
  <c r="N184" i="38" s="1"/>
  <c r="O184" i="38" s="1"/>
  <c r="P184" i="38" s="1"/>
  <c r="D154" i="38"/>
  <c r="E154" i="38" s="1"/>
  <c r="F154" i="38" s="1"/>
  <c r="G154" i="38" s="1"/>
  <c r="H154" i="38" s="1"/>
  <c r="I154" i="38" s="1"/>
  <c r="J154" i="38" s="1"/>
  <c r="K154" i="38" s="1"/>
  <c r="L154" i="38" s="1"/>
  <c r="M154" i="38" s="1"/>
  <c r="N154" i="38" s="1"/>
  <c r="O154" i="38" s="1"/>
  <c r="P154" i="38" s="1"/>
  <c r="D154" i="51" s="1"/>
  <c r="T152" i="24"/>
  <c r="T163" i="24"/>
  <c r="D165" i="38"/>
  <c r="D139" i="38"/>
  <c r="E139" i="38" s="1"/>
  <c r="F139" i="38" s="1"/>
  <c r="G139" i="38" s="1"/>
  <c r="H139" i="38" s="1"/>
  <c r="I139" i="38" s="1"/>
  <c r="J139" i="38" s="1"/>
  <c r="K139" i="38" s="1"/>
  <c r="L139" i="38" s="1"/>
  <c r="M139" i="38" s="1"/>
  <c r="N139" i="38" s="1"/>
  <c r="O139" i="38" s="1"/>
  <c r="P139" i="38" s="1"/>
  <c r="D139" i="51" s="1"/>
  <c r="D71" i="38"/>
  <c r="T71" i="24"/>
  <c r="D143" i="38"/>
  <c r="T141" i="24"/>
  <c r="D120" i="38"/>
  <c r="T118" i="24"/>
  <c r="D105" i="38"/>
  <c r="S105" i="38" s="1"/>
  <c r="T3" i="24"/>
  <c r="T33" i="24"/>
  <c r="T210" i="24"/>
  <c r="S182" i="24"/>
  <c r="T182" i="24" s="1"/>
  <c r="S186" i="24"/>
  <c r="T14" i="38"/>
  <c r="S18" i="38"/>
  <c r="T18" i="38" s="1"/>
  <c r="S32" i="38"/>
  <c r="T188" i="24"/>
  <c r="D22" i="38"/>
  <c r="E59" i="38"/>
  <c r="F59" i="38" s="1"/>
  <c r="G59" i="38" s="1"/>
  <c r="H59" i="38" s="1"/>
  <c r="I59" i="38" s="1"/>
  <c r="J59" i="38" s="1"/>
  <c r="K59" i="38" s="1"/>
  <c r="L59" i="38" s="1"/>
  <c r="M59" i="38" s="1"/>
  <c r="N59" i="38" s="1"/>
  <c r="O59" i="38" s="1"/>
  <c r="P59" i="38" s="1"/>
  <c r="D59" i="51" s="1"/>
  <c r="E126" i="38"/>
  <c r="F126" i="38" s="1"/>
  <c r="G126" i="38" s="1"/>
  <c r="H126" i="38" s="1"/>
  <c r="I126" i="38" s="1"/>
  <c r="J126" i="38" s="1"/>
  <c r="K126" i="38" s="1"/>
  <c r="L126" i="38" s="1"/>
  <c r="M126" i="38" s="1"/>
  <c r="N126" i="38" s="1"/>
  <c r="O126" i="38" s="1"/>
  <c r="P126" i="38" s="1"/>
  <c r="T190" i="24"/>
  <c r="S178" i="38"/>
  <c r="D57" i="38"/>
  <c r="T165" i="24"/>
  <c r="S94" i="24"/>
  <c r="S134" i="24"/>
  <c r="T134" i="24" s="1"/>
  <c r="S80" i="24"/>
  <c r="S70" i="24"/>
  <c r="T70" i="24" s="1"/>
  <c r="S68" i="24"/>
  <c r="S64" i="24"/>
  <c r="S60" i="24"/>
  <c r="S48" i="24"/>
  <c r="S46" i="24"/>
  <c r="S42" i="24"/>
  <c r="T42" i="24" s="1"/>
  <c r="S40" i="24"/>
  <c r="T40" i="24" s="1"/>
  <c r="R38" i="24"/>
  <c r="S38" i="24" s="1"/>
  <c r="T38" i="24" s="1"/>
  <c r="S36" i="24"/>
  <c r="S32" i="24"/>
  <c r="T32" i="24" s="1"/>
  <c r="S30" i="24"/>
  <c r="S28" i="24"/>
  <c r="T28" i="24" s="1"/>
  <c r="S102" i="24"/>
  <c r="T102" i="24" s="1"/>
  <c r="S106" i="24"/>
  <c r="S110" i="24"/>
  <c r="S130" i="24"/>
  <c r="T130" i="24" s="1"/>
  <c r="S154" i="24"/>
  <c r="S170" i="24"/>
  <c r="S189" i="24"/>
  <c r="T189" i="24" s="1"/>
  <c r="S137" i="24"/>
  <c r="T137" i="24" s="1"/>
  <c r="D214" i="27"/>
  <c r="D214" i="31"/>
  <c r="D214" i="33"/>
  <c r="D214" i="37"/>
  <c r="D216" i="40"/>
  <c r="R7" i="38"/>
  <c r="D216" i="43"/>
  <c r="R41" i="38"/>
  <c r="D216" i="44"/>
  <c r="D220" i="44" s="1"/>
  <c r="S89" i="38"/>
  <c r="D216" i="46"/>
  <c r="D216" i="48"/>
  <c r="D216" i="50"/>
  <c r="D215" i="53"/>
  <c r="D215" i="59"/>
  <c r="D215" i="63"/>
  <c r="R52" i="51"/>
  <c r="S52" i="51" s="1"/>
  <c r="R169" i="51"/>
  <c r="D215" i="54"/>
  <c r="D219" i="54" s="1"/>
  <c r="R22" i="51"/>
  <c r="R168" i="51"/>
  <c r="R9" i="51"/>
  <c r="D215" i="56"/>
  <c r="D215" i="57"/>
  <c r="D215" i="62"/>
  <c r="D215" i="70"/>
  <c r="D215" i="72"/>
  <c r="D215" i="73"/>
  <c r="D215" i="77"/>
  <c r="S119" i="79"/>
  <c r="R34" i="66"/>
  <c r="D215" i="76"/>
  <c r="R15" i="79"/>
  <c r="R97" i="79"/>
  <c r="D215" i="90"/>
  <c r="D215" i="94"/>
  <c r="S202" i="24"/>
  <c r="R9" i="24"/>
  <c r="S9" i="24" s="1"/>
  <c r="D214" i="29"/>
  <c r="R17" i="51"/>
  <c r="D215" i="52"/>
  <c r="R32" i="51"/>
  <c r="D215" i="60"/>
  <c r="D215" i="81"/>
  <c r="R54" i="79"/>
  <c r="D215" i="82"/>
  <c r="D219" i="82" s="1"/>
  <c r="R14" i="79"/>
  <c r="D215" i="84"/>
  <c r="D215" i="86"/>
  <c r="D215" i="89"/>
  <c r="R98" i="79"/>
  <c r="D215" i="91"/>
  <c r="R216" i="92"/>
  <c r="S103" i="24"/>
  <c r="T103" i="24" s="1"/>
  <c r="S105" i="24"/>
  <c r="S107" i="24"/>
  <c r="T107" i="24" s="1"/>
  <c r="S117" i="24"/>
  <c r="T117" i="24" s="1"/>
  <c r="S129" i="24"/>
  <c r="T129" i="24" s="1"/>
  <c r="S135" i="24"/>
  <c r="T135" i="24" s="1"/>
  <c r="S139" i="24"/>
  <c r="S143" i="24"/>
  <c r="S153" i="24"/>
  <c r="S157" i="24"/>
  <c r="S177" i="24"/>
  <c r="T177" i="24" s="1"/>
  <c r="S195" i="24"/>
  <c r="S203" i="24"/>
  <c r="T203" i="24" s="1"/>
  <c r="H9" i="24"/>
  <c r="I9" i="24" s="1"/>
  <c r="J9" i="24" s="1"/>
  <c r="K9" i="24" s="1"/>
  <c r="L9" i="24" s="1"/>
  <c r="M9" i="24" s="1"/>
  <c r="N9" i="24" s="1"/>
  <c r="O9" i="24" s="1"/>
  <c r="P9" i="24" s="1"/>
  <c r="S82" i="24"/>
  <c r="S86" i="24"/>
  <c r="T86" i="24" s="1"/>
  <c r="N89" i="38"/>
  <c r="O89" i="38" s="1"/>
  <c r="P89" i="38" s="1"/>
  <c r="D89" i="51" s="1"/>
  <c r="S89" i="51" s="1"/>
  <c r="S104" i="92"/>
  <c r="S119" i="92"/>
  <c r="T119" i="92" s="1"/>
  <c r="E109" i="147"/>
  <c r="F109" i="147" s="1"/>
  <c r="G109" i="147" s="1"/>
  <c r="H109" i="147" s="1"/>
  <c r="I109" i="147" s="1"/>
  <c r="J109" i="147" s="1"/>
  <c r="K109" i="147" s="1"/>
  <c r="L109" i="147" s="1"/>
  <c r="M109" i="147" s="1"/>
  <c r="N109" i="147" s="1"/>
  <c r="O109" i="147" s="1"/>
  <c r="P109" i="147" s="1"/>
  <c r="Q216" i="119"/>
  <c r="R216" i="119"/>
  <c r="R219" i="134"/>
  <c r="S130" i="134"/>
  <c r="D130" i="147" s="1"/>
  <c r="S14" i="51"/>
  <c r="E14" i="51"/>
  <c r="F14" i="51" s="1"/>
  <c r="G14" i="51" s="1"/>
  <c r="H14" i="51" s="1"/>
  <c r="I14" i="51" s="1"/>
  <c r="J14" i="51" s="1"/>
  <c r="K14" i="51" s="1"/>
  <c r="L14" i="51" s="1"/>
  <c r="M14" i="51" s="1"/>
  <c r="N14" i="51" s="1"/>
  <c r="O14" i="51" s="1"/>
  <c r="P14" i="51" s="1"/>
  <c r="S137" i="38"/>
  <c r="E137" i="38"/>
  <c r="F137" i="38" s="1"/>
  <c r="G137" i="38" s="1"/>
  <c r="H137" i="38" s="1"/>
  <c r="I137" i="38" s="1"/>
  <c r="J137" i="38" s="1"/>
  <c r="K137" i="38" s="1"/>
  <c r="L137" i="38" s="1"/>
  <c r="M137" i="38" s="1"/>
  <c r="N137" i="38" s="1"/>
  <c r="O137" i="38" s="1"/>
  <c r="P137" i="38" s="1"/>
  <c r="T169" i="24"/>
  <c r="D171" i="38"/>
  <c r="T51" i="24"/>
  <c r="D51" i="38"/>
  <c r="T143" i="24"/>
  <c r="D145" i="38"/>
  <c r="S134" i="38"/>
  <c r="E134" i="38"/>
  <c r="F134" i="38" s="1"/>
  <c r="G134" i="38" s="1"/>
  <c r="H134" i="38" s="1"/>
  <c r="I134" i="38" s="1"/>
  <c r="J134" i="38" s="1"/>
  <c r="K134" i="38" s="1"/>
  <c r="L134" i="38" s="1"/>
  <c r="M134" i="38" s="1"/>
  <c r="N134" i="38" s="1"/>
  <c r="O134" i="38" s="1"/>
  <c r="P134" i="38" s="1"/>
  <c r="D134" i="51" s="1"/>
  <c r="D177" i="38"/>
  <c r="T175" i="24"/>
  <c r="E37" i="134"/>
  <c r="F37" i="134" s="1"/>
  <c r="G37" i="134" s="1"/>
  <c r="H37" i="134" s="1"/>
  <c r="I37" i="134" s="1"/>
  <c r="J37" i="134" s="1"/>
  <c r="K37" i="134" s="1"/>
  <c r="L37" i="134" s="1"/>
  <c r="M37" i="134" s="1"/>
  <c r="N37" i="134" s="1"/>
  <c r="O37" i="134" s="1"/>
  <c r="P37" i="134" s="1"/>
  <c r="S37" i="134"/>
  <c r="D37" i="147" s="1"/>
  <c r="T203" i="38"/>
  <c r="D203" i="51"/>
  <c r="E97" i="38"/>
  <c r="F97" i="38" s="1"/>
  <c r="G97" i="38" s="1"/>
  <c r="H97" i="38" s="1"/>
  <c r="I97" i="38" s="1"/>
  <c r="J97" i="38" s="1"/>
  <c r="K97" i="38" s="1"/>
  <c r="L97" i="38" s="1"/>
  <c r="M97" i="38" s="1"/>
  <c r="N97" i="38" s="1"/>
  <c r="O97" i="38" s="1"/>
  <c r="P97" i="38" s="1"/>
  <c r="S97" i="38"/>
  <c r="T211" i="24"/>
  <c r="D213" i="38"/>
  <c r="T5" i="24"/>
  <c r="D5" i="38"/>
  <c r="D38" i="38"/>
  <c r="T60" i="24"/>
  <c r="D60" i="38"/>
  <c r="D54" i="38"/>
  <c r="E54" i="38" s="1"/>
  <c r="F54" i="38" s="1"/>
  <c r="G54" i="38" s="1"/>
  <c r="H54" i="38" s="1"/>
  <c r="I54" i="38" s="1"/>
  <c r="J54" i="38" s="1"/>
  <c r="K54" i="38" s="1"/>
  <c r="L54" i="38" s="1"/>
  <c r="M54" i="38" s="1"/>
  <c r="N54" i="38" s="1"/>
  <c r="O54" i="38" s="1"/>
  <c r="P54" i="38" s="1"/>
  <c r="D54" i="51" s="1"/>
  <c r="T54" i="24"/>
  <c r="E104" i="38"/>
  <c r="F104" i="38" s="1"/>
  <c r="G104" i="38" s="1"/>
  <c r="H104" i="38" s="1"/>
  <c r="I104" i="38" s="1"/>
  <c r="J104" i="38" s="1"/>
  <c r="K104" i="38" s="1"/>
  <c r="L104" i="38" s="1"/>
  <c r="M104" i="38" s="1"/>
  <c r="N104" i="38" s="1"/>
  <c r="O104" i="38" s="1"/>
  <c r="P104" i="38" s="1"/>
  <c r="S104" i="38"/>
  <c r="E194" i="38"/>
  <c r="F194" i="38" s="1"/>
  <c r="G194" i="38" s="1"/>
  <c r="H194" i="38" s="1"/>
  <c r="I194" i="38" s="1"/>
  <c r="J194" i="38" s="1"/>
  <c r="K194" i="38" s="1"/>
  <c r="L194" i="38" s="1"/>
  <c r="M194" i="38" s="1"/>
  <c r="N194" i="38" s="1"/>
  <c r="O194" i="38" s="1"/>
  <c r="P194" i="38" s="1"/>
  <c r="D194" i="51" s="1"/>
  <c r="S194" i="38"/>
  <c r="E55" i="38"/>
  <c r="F55" i="38" s="1"/>
  <c r="G55" i="38" s="1"/>
  <c r="H55" i="38" s="1"/>
  <c r="I55" i="38" s="1"/>
  <c r="J55" i="38" s="1"/>
  <c r="K55" i="38" s="1"/>
  <c r="L55" i="38" s="1"/>
  <c r="M55" i="38" s="1"/>
  <c r="N55" i="38" s="1"/>
  <c r="O55" i="38" s="1"/>
  <c r="P55" i="38" s="1"/>
  <c r="D55" i="51" s="1"/>
  <c r="E55" i="51" s="1"/>
  <c r="F55" i="51" s="1"/>
  <c r="G55" i="51" s="1"/>
  <c r="H55" i="51" s="1"/>
  <c r="I55" i="51" s="1"/>
  <c r="J55" i="51" s="1"/>
  <c r="K55" i="51" s="1"/>
  <c r="L55" i="51" s="1"/>
  <c r="M55" i="51" s="1"/>
  <c r="N55" i="51" s="1"/>
  <c r="O55" i="51" s="1"/>
  <c r="P55" i="51" s="1"/>
  <c r="D55" i="66" s="1"/>
  <c r="S55" i="38"/>
  <c r="S79" i="38"/>
  <c r="E79" i="38"/>
  <c r="F79" i="38" s="1"/>
  <c r="G79" i="38" s="1"/>
  <c r="H79" i="38" s="1"/>
  <c r="I79" i="38" s="1"/>
  <c r="J79" i="38" s="1"/>
  <c r="K79" i="38" s="1"/>
  <c r="L79" i="38" s="1"/>
  <c r="M79" i="38" s="1"/>
  <c r="N79" i="38" s="1"/>
  <c r="O79" i="38" s="1"/>
  <c r="P79" i="38" s="1"/>
  <c r="T16" i="24"/>
  <c r="D16" i="38"/>
  <c r="S158" i="38"/>
  <c r="E158" i="38"/>
  <c r="F158" i="38" s="1"/>
  <c r="G158" i="38" s="1"/>
  <c r="H158" i="38" s="1"/>
  <c r="I158" i="38" s="1"/>
  <c r="J158" i="38" s="1"/>
  <c r="K158" i="38" s="1"/>
  <c r="L158" i="38" s="1"/>
  <c r="M158" i="38" s="1"/>
  <c r="N158" i="38" s="1"/>
  <c r="O158" i="38" s="1"/>
  <c r="P158" i="38" s="1"/>
  <c r="T26" i="24"/>
  <c r="D26" i="38"/>
  <c r="D77" i="38"/>
  <c r="E77" i="38" s="1"/>
  <c r="F77" i="38" s="1"/>
  <c r="G77" i="38" s="1"/>
  <c r="H77" i="38" s="1"/>
  <c r="I77" i="38" s="1"/>
  <c r="J77" i="38" s="1"/>
  <c r="K77" i="38" s="1"/>
  <c r="L77" i="38" s="1"/>
  <c r="M77" i="38" s="1"/>
  <c r="N77" i="38" s="1"/>
  <c r="O77" i="38" s="1"/>
  <c r="P77" i="38" s="1"/>
  <c r="D77" i="51" s="1"/>
  <c r="T77" i="24"/>
  <c r="E150" i="38"/>
  <c r="F150" i="38" s="1"/>
  <c r="G150" i="38" s="1"/>
  <c r="H150" i="38" s="1"/>
  <c r="I150" i="38" s="1"/>
  <c r="J150" i="38" s="1"/>
  <c r="K150" i="38" s="1"/>
  <c r="L150" i="38" s="1"/>
  <c r="M150" i="38" s="1"/>
  <c r="N150" i="38" s="1"/>
  <c r="O150" i="38" s="1"/>
  <c r="P150" i="38" s="1"/>
  <c r="D150" i="51" s="1"/>
  <c r="S150" i="38"/>
  <c r="S154" i="38"/>
  <c r="T154" i="38" s="1"/>
  <c r="D84" i="38"/>
  <c r="T84" i="24"/>
  <c r="E52" i="51"/>
  <c r="F52" i="51" s="1"/>
  <c r="G52" i="51" s="1"/>
  <c r="H52" i="51" s="1"/>
  <c r="I52" i="51" s="1"/>
  <c r="J52" i="51" s="1"/>
  <c r="K52" i="51" s="1"/>
  <c r="L52" i="51" s="1"/>
  <c r="M52" i="51" s="1"/>
  <c r="N52" i="51" s="1"/>
  <c r="O52" i="51" s="1"/>
  <c r="P52" i="51" s="1"/>
  <c r="D52" i="66" s="1"/>
  <c r="E25" i="38"/>
  <c r="F25" i="38" s="1"/>
  <c r="G25" i="38" s="1"/>
  <c r="H25" i="38" s="1"/>
  <c r="I25" i="38" s="1"/>
  <c r="J25" i="38" s="1"/>
  <c r="K25" i="38" s="1"/>
  <c r="L25" i="38" s="1"/>
  <c r="M25" i="38" s="1"/>
  <c r="N25" i="38" s="1"/>
  <c r="O25" i="38" s="1"/>
  <c r="P25" i="38" s="1"/>
  <c r="D25" i="51" s="1"/>
  <c r="T166" i="24"/>
  <c r="S50" i="38"/>
  <c r="T75" i="24"/>
  <c r="S168" i="38"/>
  <c r="T190" i="38"/>
  <c r="T149" i="24"/>
  <c r="D119" i="38"/>
  <c r="E148" i="38"/>
  <c r="F148" i="38" s="1"/>
  <c r="G148" i="38" s="1"/>
  <c r="H148" i="38" s="1"/>
  <c r="I148" i="38" s="1"/>
  <c r="J148" i="38" s="1"/>
  <c r="K148" i="38" s="1"/>
  <c r="L148" i="38" s="1"/>
  <c r="M148" i="38" s="1"/>
  <c r="N148" i="38" s="1"/>
  <c r="O148" i="38" s="1"/>
  <c r="P148" i="38" s="1"/>
  <c r="D148" i="51" s="1"/>
  <c r="T55" i="24"/>
  <c r="E105" i="38"/>
  <c r="F105" i="38" s="1"/>
  <c r="G105" i="38" s="1"/>
  <c r="H105" i="38" s="1"/>
  <c r="I105" i="38" s="1"/>
  <c r="J105" i="38" s="1"/>
  <c r="K105" i="38" s="1"/>
  <c r="L105" i="38" s="1"/>
  <c r="M105" i="38" s="1"/>
  <c r="N105" i="38" s="1"/>
  <c r="O105" i="38" s="1"/>
  <c r="P105" i="38" s="1"/>
  <c r="T105" i="38" s="1"/>
  <c r="T79" i="24"/>
  <c r="E166" i="38"/>
  <c r="F166" i="38" s="1"/>
  <c r="G166" i="38" s="1"/>
  <c r="H166" i="38" s="1"/>
  <c r="I166" i="38" s="1"/>
  <c r="J166" i="38" s="1"/>
  <c r="K166" i="38" s="1"/>
  <c r="L166" i="38" s="1"/>
  <c r="M166" i="38" s="1"/>
  <c r="N166" i="38" s="1"/>
  <c r="O166" i="38" s="1"/>
  <c r="P166" i="38" s="1"/>
  <c r="T171" i="24"/>
  <c r="T167" i="38"/>
  <c r="T192" i="24"/>
  <c r="D214" i="38"/>
  <c r="T212" i="24"/>
  <c r="S143" i="38"/>
  <c r="E143" i="38"/>
  <c r="F143" i="38" s="1"/>
  <c r="G143" i="38" s="1"/>
  <c r="H143" i="38" s="1"/>
  <c r="I143" i="38" s="1"/>
  <c r="J143" i="38" s="1"/>
  <c r="K143" i="38" s="1"/>
  <c r="L143" i="38" s="1"/>
  <c r="M143" i="38" s="1"/>
  <c r="N143" i="38" s="1"/>
  <c r="O143" i="38" s="1"/>
  <c r="P143" i="38" s="1"/>
  <c r="T195" i="24"/>
  <c r="D197" i="38"/>
  <c r="S165" i="38"/>
  <c r="E165" i="38"/>
  <c r="F165" i="38" s="1"/>
  <c r="G165" i="38" s="1"/>
  <c r="H165" i="38" s="1"/>
  <c r="I165" i="38" s="1"/>
  <c r="J165" i="38" s="1"/>
  <c r="K165" i="38" s="1"/>
  <c r="L165" i="38" s="1"/>
  <c r="M165" i="38" s="1"/>
  <c r="N165" i="38" s="1"/>
  <c r="O165" i="38" s="1"/>
  <c r="P165" i="38" s="1"/>
  <c r="D106" i="38"/>
  <c r="T104" i="24"/>
  <c r="D23" i="38"/>
  <c r="T23" i="24"/>
  <c r="E128" i="38"/>
  <c r="F128" i="38" s="1"/>
  <c r="G128" i="38" s="1"/>
  <c r="H128" i="38" s="1"/>
  <c r="I128" i="38" s="1"/>
  <c r="J128" i="38" s="1"/>
  <c r="K128" i="38" s="1"/>
  <c r="L128" i="38" s="1"/>
  <c r="M128" i="38" s="1"/>
  <c r="N128" i="38" s="1"/>
  <c r="O128" i="38" s="1"/>
  <c r="P128" i="38" s="1"/>
  <c r="D128" i="51" s="1"/>
  <c r="E128" i="51" s="1"/>
  <c r="F128" i="51" s="1"/>
  <c r="G128" i="51" s="1"/>
  <c r="H128" i="51" s="1"/>
  <c r="I128" i="51" s="1"/>
  <c r="J128" i="51" s="1"/>
  <c r="K128" i="51" s="1"/>
  <c r="L128" i="51" s="1"/>
  <c r="M128" i="51" s="1"/>
  <c r="N128" i="51" s="1"/>
  <c r="O128" i="51" s="1"/>
  <c r="P128" i="51" s="1"/>
  <c r="D128" i="66" s="1"/>
  <c r="S128" i="38"/>
  <c r="D199" i="38"/>
  <c r="E199" i="38" s="1"/>
  <c r="F199" i="38" s="1"/>
  <c r="G199" i="38" s="1"/>
  <c r="H199" i="38" s="1"/>
  <c r="I199" i="38" s="1"/>
  <c r="J199" i="38" s="1"/>
  <c r="K199" i="38" s="1"/>
  <c r="L199" i="38" s="1"/>
  <c r="M199" i="38" s="1"/>
  <c r="N199" i="38" s="1"/>
  <c r="O199" i="38" s="1"/>
  <c r="P199" i="38" s="1"/>
  <c r="D199" i="51" s="1"/>
  <c r="T197" i="24"/>
  <c r="T41" i="24"/>
  <c r="D41" i="38"/>
  <c r="D93" i="38"/>
  <c r="T91" i="24"/>
  <c r="D198" i="38"/>
  <c r="T196" i="24"/>
  <c r="T131" i="24"/>
  <c r="D133" i="38"/>
  <c r="D205" i="38"/>
  <c r="T114" i="24"/>
  <c r="D116" i="38"/>
  <c r="D130" i="38"/>
  <c r="T128" i="24"/>
  <c r="D131" i="38"/>
  <c r="S173" i="38"/>
  <c r="T173" i="38" s="1"/>
  <c r="T161" i="24"/>
  <c r="D73" i="38"/>
  <c r="T73" i="24"/>
  <c r="D109" i="38"/>
  <c r="T106" i="24"/>
  <c r="D108" i="38"/>
  <c r="D35" i="38"/>
  <c r="T35" i="24"/>
  <c r="D17" i="38"/>
  <c r="T53" i="24"/>
  <c r="D53" i="38"/>
  <c r="D204" i="38"/>
  <c r="T202" i="24"/>
  <c r="D72" i="38"/>
  <c r="T72" i="24"/>
  <c r="D10" i="38"/>
  <c r="T10" i="24"/>
  <c r="D161" i="38"/>
  <c r="T159" i="24"/>
  <c r="D45" i="38"/>
  <c r="T45" i="24"/>
  <c r="T99" i="24"/>
  <c r="T126" i="24"/>
  <c r="T178" i="24"/>
  <c r="T179" i="24"/>
  <c r="D115" i="38"/>
  <c r="D37" i="38"/>
  <c r="T37" i="24"/>
  <c r="D193" i="38"/>
  <c r="T191" i="24"/>
  <c r="D138" i="38"/>
  <c r="T136" i="24"/>
  <c r="D207" i="38"/>
  <c r="T205" i="24"/>
  <c r="D103" i="38"/>
  <c r="T101" i="24"/>
  <c r="D29" i="38"/>
  <c r="T29" i="24"/>
  <c r="E101" i="38"/>
  <c r="F101" i="38" s="1"/>
  <c r="G101" i="38" s="1"/>
  <c r="H101" i="38" s="1"/>
  <c r="I101" i="38" s="1"/>
  <c r="J101" i="38" s="1"/>
  <c r="K101" i="38" s="1"/>
  <c r="L101" i="38" s="1"/>
  <c r="M101" i="38" s="1"/>
  <c r="N101" i="38" s="1"/>
  <c r="O101" i="38" s="1"/>
  <c r="P101" i="38" s="1"/>
  <c r="S101" i="38"/>
  <c r="D149" i="38"/>
  <c r="T147" i="24"/>
  <c r="T140" i="24"/>
  <c r="D142" i="38"/>
  <c r="D81" i="38"/>
  <c r="T81" i="24"/>
  <c r="D48" i="38"/>
  <c r="T48" i="24"/>
  <c r="D200" i="38"/>
  <c r="T198" i="24"/>
  <c r="T142" i="24"/>
  <c r="S144" i="38"/>
  <c r="T144" i="38" s="1"/>
  <c r="T124" i="24"/>
  <c r="D104" i="105"/>
  <c r="S104" i="105" s="1"/>
  <c r="D104" i="119" s="1"/>
  <c r="S104" i="119" s="1"/>
  <c r="D104" i="134" s="1"/>
  <c r="S104" i="134" s="1"/>
  <c r="D104" i="147" s="1"/>
  <c r="S104" i="147" s="1"/>
  <c r="D104" i="159" s="1"/>
  <c r="S104" i="159" s="1"/>
  <c r="D104" i="172" s="1"/>
  <c r="T104" i="92"/>
  <c r="T82" i="24"/>
  <c r="S3" i="38"/>
  <c r="T3" i="38" s="1"/>
  <c r="T176" i="24"/>
  <c r="S87" i="24"/>
  <c r="T87" i="24" s="1"/>
  <c r="R217" i="38"/>
  <c r="T104" i="79"/>
  <c r="S11" i="24"/>
  <c r="S85" i="24"/>
  <c r="T85" i="24" s="1"/>
  <c r="T110" i="24"/>
  <c r="S90" i="24"/>
  <c r="T90" i="24" s="1"/>
  <c r="T119" i="79"/>
  <c r="S208" i="38"/>
  <c r="T162" i="24"/>
  <c r="S88" i="24"/>
  <c r="T88" i="24" s="1"/>
  <c r="S89" i="24"/>
  <c r="R216" i="66"/>
  <c r="Q219" i="134"/>
  <c r="S87" i="38"/>
  <c r="T104" i="66"/>
  <c r="Q216" i="105"/>
  <c r="S109" i="159"/>
  <c r="D109" i="172" s="1"/>
  <c r="R219" i="147"/>
  <c r="R219" i="159"/>
  <c r="T112" i="38"/>
  <c r="D112" i="51"/>
  <c r="D170" i="38"/>
  <c r="T168" i="24"/>
  <c r="D43" i="38"/>
  <c r="T43" i="24"/>
  <c r="T181" i="24"/>
  <c r="D183" i="38"/>
  <c r="D62" i="38"/>
  <c r="T62" i="24"/>
  <c r="D83" i="38"/>
  <c r="T83" i="24"/>
  <c r="T97" i="24"/>
  <c r="D99" i="38"/>
  <c r="D173" i="51"/>
  <c r="D211" i="38"/>
  <c r="T209" i="24"/>
  <c r="D67" i="38"/>
  <c r="D68" i="38"/>
  <c r="T68" i="24"/>
  <c r="D14" i="66"/>
  <c r="D137" i="51"/>
  <c r="S144" i="51"/>
  <c r="E144" i="51"/>
  <c r="F144" i="51" s="1"/>
  <c r="G144" i="51" s="1"/>
  <c r="H144" i="51" s="1"/>
  <c r="I144" i="51" s="1"/>
  <c r="J144" i="51" s="1"/>
  <c r="K144" i="51" s="1"/>
  <c r="L144" i="51" s="1"/>
  <c r="M144" i="51" s="1"/>
  <c r="N144" i="51" s="1"/>
  <c r="O144" i="51" s="1"/>
  <c r="P144" i="51" s="1"/>
  <c r="D144" i="66" s="1"/>
  <c r="T136" i="38"/>
  <c r="D56" i="51"/>
  <c r="D50" i="51"/>
  <c r="T50" i="38"/>
  <c r="S25" i="51"/>
  <c r="E25" i="51"/>
  <c r="F25" i="51" s="1"/>
  <c r="G25" i="51" s="1"/>
  <c r="H25" i="51" s="1"/>
  <c r="I25" i="51" s="1"/>
  <c r="J25" i="51" s="1"/>
  <c r="K25" i="51" s="1"/>
  <c r="L25" i="51" s="1"/>
  <c r="M25" i="51" s="1"/>
  <c r="N25" i="51" s="1"/>
  <c r="O25" i="51" s="1"/>
  <c r="P25" i="51" s="1"/>
  <c r="D25" i="66" s="1"/>
  <c r="S167" i="51"/>
  <c r="E167" i="51"/>
  <c r="F167" i="51" s="1"/>
  <c r="G167" i="51" s="1"/>
  <c r="H167" i="51" s="1"/>
  <c r="I167" i="51" s="1"/>
  <c r="J167" i="51" s="1"/>
  <c r="K167" i="51" s="1"/>
  <c r="L167" i="51" s="1"/>
  <c r="M167" i="51" s="1"/>
  <c r="N167" i="51" s="1"/>
  <c r="O167" i="51" s="1"/>
  <c r="P167" i="51" s="1"/>
  <c r="D167" i="66" s="1"/>
  <c r="D18" i="51"/>
  <c r="D143" i="51"/>
  <c r="D104" i="51"/>
  <c r="E3" i="51"/>
  <c r="S3" i="51"/>
  <c r="D32" i="51"/>
  <c r="T32" i="38"/>
  <c r="S128" i="51"/>
  <c r="S134" i="51"/>
  <c r="E134" i="51"/>
  <c r="F134" i="51" s="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D134" i="66" s="1"/>
  <c r="D158" i="51"/>
  <c r="D97" i="51"/>
  <c r="D184" i="51"/>
  <c r="D168" i="51"/>
  <c r="T168" i="38"/>
  <c r="E63" i="38"/>
  <c r="F63" i="38" s="1"/>
  <c r="G63" i="38" s="1"/>
  <c r="H63" i="38" s="1"/>
  <c r="I63" i="38" s="1"/>
  <c r="J63" i="38" s="1"/>
  <c r="K63" i="38" s="1"/>
  <c r="L63" i="38" s="1"/>
  <c r="M63" i="38" s="1"/>
  <c r="N63" i="38" s="1"/>
  <c r="O63" i="38" s="1"/>
  <c r="P63" i="38" s="1"/>
  <c r="D63" i="51" s="1"/>
  <c r="S63" i="38"/>
  <c r="S55" i="51"/>
  <c r="E28" i="38"/>
  <c r="F28" i="38" s="1"/>
  <c r="G28" i="38" s="1"/>
  <c r="H28" i="38" s="1"/>
  <c r="I28" i="38" s="1"/>
  <c r="J28" i="38" s="1"/>
  <c r="K28" i="38" s="1"/>
  <c r="L28" i="38" s="1"/>
  <c r="M28" i="38" s="1"/>
  <c r="N28" i="38" s="1"/>
  <c r="O28" i="38" s="1"/>
  <c r="P28" i="38" s="1"/>
  <c r="D28" i="51" s="1"/>
  <c r="S28" i="38"/>
  <c r="S102" i="38"/>
  <c r="E102" i="38"/>
  <c r="F102" i="38" s="1"/>
  <c r="G102" i="38" s="1"/>
  <c r="H102" i="38" s="1"/>
  <c r="I102" i="38" s="1"/>
  <c r="J102" i="38" s="1"/>
  <c r="K102" i="38" s="1"/>
  <c r="L102" i="38" s="1"/>
  <c r="M102" i="38" s="1"/>
  <c r="N102" i="38" s="1"/>
  <c r="O102" i="38" s="1"/>
  <c r="P102" i="38" s="1"/>
  <c r="D102" i="51" s="1"/>
  <c r="D178" i="51"/>
  <c r="T178" i="38"/>
  <c r="D101" i="51"/>
  <c r="D105" i="51"/>
  <c r="S31" i="38"/>
  <c r="E31" i="38"/>
  <c r="F31" i="38" s="1"/>
  <c r="G31" i="38" s="1"/>
  <c r="H31" i="38" s="1"/>
  <c r="I31" i="38" s="1"/>
  <c r="J31" i="38" s="1"/>
  <c r="K31" i="38" s="1"/>
  <c r="L31" i="38" s="1"/>
  <c r="M31" i="38" s="1"/>
  <c r="N31" i="38" s="1"/>
  <c r="O31" i="38" s="1"/>
  <c r="P31" i="38" s="1"/>
  <c r="D31" i="51" s="1"/>
  <c r="T167" i="24"/>
  <c r="D169" i="38"/>
  <c r="T194" i="38"/>
  <c r="T59" i="38"/>
  <c r="D85" i="51"/>
  <c r="T85" i="38"/>
  <c r="D181" i="51"/>
  <c r="T181" i="38"/>
  <c r="S139" i="38"/>
  <c r="E190" i="51"/>
  <c r="F190" i="51" s="1"/>
  <c r="G190" i="51" s="1"/>
  <c r="H190" i="51" s="1"/>
  <c r="I190" i="51" s="1"/>
  <c r="J190" i="51" s="1"/>
  <c r="K190" i="51" s="1"/>
  <c r="L190" i="51" s="1"/>
  <c r="M190" i="51" s="1"/>
  <c r="N190" i="51" s="1"/>
  <c r="O190" i="51" s="1"/>
  <c r="P190" i="51" s="1"/>
  <c r="D190" i="66" s="1"/>
  <c r="D114" i="38"/>
  <c r="T112" i="24"/>
  <c r="D172" i="38"/>
  <c r="T170" i="24"/>
  <c r="D209" i="38"/>
  <c r="T207" i="24"/>
  <c r="S191" i="38"/>
  <c r="E191" i="38"/>
  <c r="F191" i="38" s="1"/>
  <c r="G191" i="38" s="1"/>
  <c r="H191" i="38" s="1"/>
  <c r="I191" i="38" s="1"/>
  <c r="J191" i="38" s="1"/>
  <c r="K191" i="38" s="1"/>
  <c r="L191" i="38" s="1"/>
  <c r="M191" i="38" s="1"/>
  <c r="N191" i="38" s="1"/>
  <c r="O191" i="38" s="1"/>
  <c r="P191" i="38" s="1"/>
  <c r="D191" i="51" s="1"/>
  <c r="D176" i="38"/>
  <c r="T174" i="24"/>
  <c r="D141" i="38"/>
  <c r="T139" i="24"/>
  <c r="D61" i="38"/>
  <c r="D95" i="38"/>
  <c r="T93" i="24"/>
  <c r="D64" i="38"/>
  <c r="T64" i="24"/>
  <c r="E192" i="38"/>
  <c r="F192" i="38" s="1"/>
  <c r="G192" i="38" s="1"/>
  <c r="H192" i="38" s="1"/>
  <c r="I192" i="38" s="1"/>
  <c r="J192" i="38" s="1"/>
  <c r="K192" i="38" s="1"/>
  <c r="L192" i="38" s="1"/>
  <c r="M192" i="38" s="1"/>
  <c r="N192" i="38" s="1"/>
  <c r="O192" i="38" s="1"/>
  <c r="P192" i="38" s="1"/>
  <c r="D192" i="51" s="1"/>
  <c r="S192" i="38"/>
  <c r="D98" i="38"/>
  <c r="T96" i="24"/>
  <c r="D135" i="38"/>
  <c r="T133" i="24"/>
  <c r="S210" i="38"/>
  <c r="E210" i="38"/>
  <c r="F210" i="38" s="1"/>
  <c r="G210" i="38" s="1"/>
  <c r="H210" i="38" s="1"/>
  <c r="I210" i="38" s="1"/>
  <c r="J210" i="38" s="1"/>
  <c r="K210" i="38" s="1"/>
  <c r="L210" i="38" s="1"/>
  <c r="M210" i="38" s="1"/>
  <c r="N210" i="38" s="1"/>
  <c r="O210" i="38" s="1"/>
  <c r="P210" i="38" s="1"/>
  <c r="D210" i="51" s="1"/>
  <c r="T111" i="24"/>
  <c r="D113" i="38"/>
  <c r="T15" i="38"/>
  <c r="D188" i="38"/>
  <c r="T186" i="24"/>
  <c r="T184" i="24"/>
  <c r="D186" i="38"/>
  <c r="T46" i="24"/>
  <c r="E16" i="38"/>
  <c r="F16" i="38" s="1"/>
  <c r="G16" i="38" s="1"/>
  <c r="H16" i="38" s="1"/>
  <c r="I16" i="38" s="1"/>
  <c r="J16" i="38" s="1"/>
  <c r="K16" i="38" s="1"/>
  <c r="L16" i="38" s="1"/>
  <c r="M16" i="38" s="1"/>
  <c r="N16" i="38" s="1"/>
  <c r="O16" i="38" s="1"/>
  <c r="P16" i="38" s="1"/>
  <c r="D16" i="51" s="1"/>
  <c r="S16" i="38"/>
  <c r="T122" i="24"/>
  <c r="D124" i="38"/>
  <c r="D13" i="38"/>
  <c r="T13" i="24"/>
  <c r="T150" i="38"/>
  <c r="D152" i="38"/>
  <c r="T150" i="24"/>
  <c r="D20" i="38"/>
  <c r="T20" i="24"/>
  <c r="D215" i="38"/>
  <c r="T213" i="24"/>
  <c r="D195" i="38"/>
  <c r="T193" i="24"/>
  <c r="D123" i="38"/>
  <c r="T121" i="24"/>
  <c r="T34" i="24"/>
  <c r="D34" i="38"/>
  <c r="D78" i="38"/>
  <c r="T78" i="24"/>
  <c r="D182" i="38"/>
  <c r="T180" i="24"/>
  <c r="D208" i="51"/>
  <c r="T208" i="38"/>
  <c r="E151" i="38"/>
  <c r="F151" i="38" s="1"/>
  <c r="G151" i="38" s="1"/>
  <c r="H151" i="38" s="1"/>
  <c r="I151" i="38" s="1"/>
  <c r="J151" i="38" s="1"/>
  <c r="K151" i="38" s="1"/>
  <c r="L151" i="38" s="1"/>
  <c r="M151" i="38" s="1"/>
  <c r="N151" i="38" s="1"/>
  <c r="O151" i="38" s="1"/>
  <c r="P151" i="38" s="1"/>
  <c r="D76" i="38"/>
  <c r="T76" i="24"/>
  <c r="D206" i="38"/>
  <c r="T204" i="24"/>
  <c r="D127" i="38"/>
  <c r="T125" i="24"/>
  <c r="D160" i="38"/>
  <c r="T158" i="24"/>
  <c r="S162" i="38"/>
  <c r="D174" i="38"/>
  <c r="T172" i="24"/>
  <c r="D94" i="38"/>
  <c r="T92" i="24"/>
  <c r="T109" i="24"/>
  <c r="D111" i="38"/>
  <c r="D179" i="38"/>
  <c r="D100" i="38"/>
  <c r="T98" i="24"/>
  <c r="D121" i="38"/>
  <c r="D96" i="38"/>
  <c r="T94" i="24"/>
  <c r="D129" i="38"/>
  <c r="T127" i="24"/>
  <c r="T74" i="24"/>
  <c r="D74" i="38"/>
  <c r="D36" i="38"/>
  <c r="T36" i="24"/>
  <c r="T145" i="24"/>
  <c r="D147" i="38"/>
  <c r="D70" i="38"/>
  <c r="D69" i="38"/>
  <c r="D44" i="38"/>
  <c r="T44" i="24"/>
  <c r="D47" i="38"/>
  <c r="D24" i="38"/>
  <c r="T24" i="24"/>
  <c r="S54" i="38"/>
  <c r="T58" i="24"/>
  <c r="D58" i="38"/>
  <c r="E180" i="38"/>
  <c r="F180" i="38" s="1"/>
  <c r="G180" i="38" s="1"/>
  <c r="H180" i="38" s="1"/>
  <c r="I180" i="38" s="1"/>
  <c r="J180" i="38" s="1"/>
  <c r="K180" i="38" s="1"/>
  <c r="L180" i="38" s="1"/>
  <c r="M180" i="38" s="1"/>
  <c r="N180" i="38" s="1"/>
  <c r="O180" i="38" s="1"/>
  <c r="P180" i="38" s="1"/>
  <c r="D180" i="51" s="1"/>
  <c r="S180" i="38"/>
  <c r="E75" i="38"/>
  <c r="F75" i="38" s="1"/>
  <c r="G75" i="38" s="1"/>
  <c r="H75" i="38" s="1"/>
  <c r="I75" i="38" s="1"/>
  <c r="J75" i="38" s="1"/>
  <c r="K75" i="38" s="1"/>
  <c r="L75" i="38" s="1"/>
  <c r="M75" i="38" s="1"/>
  <c r="N75" i="38" s="1"/>
  <c r="O75" i="38" s="1"/>
  <c r="P75" i="38" s="1"/>
  <c r="D75" i="51" s="1"/>
  <c r="S75" i="38"/>
  <c r="E207" i="38"/>
  <c r="F207" i="38" s="1"/>
  <c r="G207" i="38" s="1"/>
  <c r="H207" i="38" s="1"/>
  <c r="I207" i="38" s="1"/>
  <c r="J207" i="38" s="1"/>
  <c r="K207" i="38" s="1"/>
  <c r="L207" i="38" s="1"/>
  <c r="M207" i="38" s="1"/>
  <c r="N207" i="38" s="1"/>
  <c r="O207" i="38" s="1"/>
  <c r="P207" i="38" s="1"/>
  <c r="D207" i="51" s="1"/>
  <c r="S207" i="38"/>
  <c r="E185" i="38"/>
  <c r="F185" i="38" s="1"/>
  <c r="G185" i="38" s="1"/>
  <c r="H185" i="38" s="1"/>
  <c r="I185" i="38" s="1"/>
  <c r="J185" i="38" s="1"/>
  <c r="K185" i="38" s="1"/>
  <c r="L185" i="38" s="1"/>
  <c r="M185" i="38" s="1"/>
  <c r="N185" i="38" s="1"/>
  <c r="O185" i="38" s="1"/>
  <c r="P185" i="38" s="1"/>
  <c r="D185" i="51" s="1"/>
  <c r="S185" i="38"/>
  <c r="E12" i="38"/>
  <c r="F12" i="38" s="1"/>
  <c r="G12" i="38" s="1"/>
  <c r="H12" i="38" s="1"/>
  <c r="I12" i="38" s="1"/>
  <c r="J12" i="38" s="1"/>
  <c r="K12" i="38" s="1"/>
  <c r="L12" i="38" s="1"/>
  <c r="M12" i="38" s="1"/>
  <c r="N12" i="38" s="1"/>
  <c r="O12" i="38" s="1"/>
  <c r="P12" i="38" s="1"/>
  <c r="D12" i="51" s="1"/>
  <c r="S12" i="38"/>
  <c r="H7" i="24"/>
  <c r="E120" i="38"/>
  <c r="F120" i="38" s="1"/>
  <c r="G120" i="38" s="1"/>
  <c r="H120" i="38" s="1"/>
  <c r="I120" i="38" s="1"/>
  <c r="J120" i="38" s="1"/>
  <c r="K120" i="38" s="1"/>
  <c r="L120" i="38" s="1"/>
  <c r="M120" i="38" s="1"/>
  <c r="N120" i="38" s="1"/>
  <c r="O120" i="38" s="1"/>
  <c r="P120" i="38" s="1"/>
  <c r="D120" i="51" s="1"/>
  <c r="S120" i="38"/>
  <c r="D159" i="38"/>
  <c r="T157" i="24"/>
  <c r="S21" i="38"/>
  <c r="D118" i="38"/>
  <c r="T116" i="24"/>
  <c r="S175" i="38"/>
  <c r="E175" i="38"/>
  <c r="F175" i="38" s="1"/>
  <c r="G175" i="38" s="1"/>
  <c r="H175" i="38" s="1"/>
  <c r="I175" i="38" s="1"/>
  <c r="J175" i="38" s="1"/>
  <c r="K175" i="38" s="1"/>
  <c r="L175" i="38" s="1"/>
  <c r="M175" i="38" s="1"/>
  <c r="N175" i="38" s="1"/>
  <c r="O175" i="38" s="1"/>
  <c r="P175" i="38" s="1"/>
  <c r="D175" i="51" s="1"/>
  <c r="S71" i="38"/>
  <c r="E71" i="38"/>
  <c r="F71" i="38" s="1"/>
  <c r="G71" i="38" s="1"/>
  <c r="H71" i="38" s="1"/>
  <c r="I71" i="38" s="1"/>
  <c r="J71" i="38" s="1"/>
  <c r="K71" i="38" s="1"/>
  <c r="L71" i="38" s="1"/>
  <c r="M71" i="38" s="1"/>
  <c r="N71" i="38" s="1"/>
  <c r="O71" i="38" s="1"/>
  <c r="P71" i="38" s="1"/>
  <c r="D71" i="51" s="1"/>
  <c r="D202" i="38"/>
  <c r="T200" i="24"/>
  <c r="D157" i="38"/>
  <c r="T155" i="24"/>
  <c r="D80" i="38"/>
  <c r="T80" i="24"/>
  <c r="D90" i="38"/>
  <c r="T30" i="24"/>
  <c r="D30" i="38"/>
  <c r="S199" i="38"/>
  <c r="T11" i="24"/>
  <c r="D11" i="38"/>
  <c r="T123" i="24"/>
  <c r="D125" i="38"/>
  <c r="D153" i="38"/>
  <c r="T151" i="24"/>
  <c r="D66" i="38"/>
  <c r="T66" i="24"/>
  <c r="D132" i="38"/>
  <c r="E4" i="38"/>
  <c r="S4" i="38"/>
  <c r="D156" i="38"/>
  <c r="T154" i="24"/>
  <c r="T105" i="24"/>
  <c r="D107" i="38"/>
  <c r="S6" i="38"/>
  <c r="E6" i="38"/>
  <c r="F6" i="38" s="1"/>
  <c r="G6" i="38" s="1"/>
  <c r="H6" i="38" s="1"/>
  <c r="I6" i="38" s="1"/>
  <c r="J6" i="38" s="1"/>
  <c r="K6" i="38" s="1"/>
  <c r="L6" i="38" s="1"/>
  <c r="M6" i="38" s="1"/>
  <c r="N6" i="38" s="1"/>
  <c r="O6" i="38" s="1"/>
  <c r="P6" i="38" s="1"/>
  <c r="D6" i="51" s="1"/>
  <c r="D122" i="38"/>
  <c r="E193" i="38"/>
  <c r="F193" i="38" s="1"/>
  <c r="G193" i="38" s="1"/>
  <c r="H193" i="38" s="1"/>
  <c r="I193" i="38" s="1"/>
  <c r="J193" i="38" s="1"/>
  <c r="K193" i="38" s="1"/>
  <c r="L193" i="38" s="1"/>
  <c r="M193" i="38" s="1"/>
  <c r="N193" i="38" s="1"/>
  <c r="O193" i="38" s="1"/>
  <c r="P193" i="38" s="1"/>
  <c r="D193" i="51" s="1"/>
  <c r="S193" i="38"/>
  <c r="D189" i="38"/>
  <c r="T187" i="24"/>
  <c r="S138" i="38"/>
  <c r="E138" i="38"/>
  <c r="F138" i="38" s="1"/>
  <c r="G138" i="38" s="1"/>
  <c r="H138" i="38" s="1"/>
  <c r="I138" i="38" s="1"/>
  <c r="J138" i="38" s="1"/>
  <c r="K138" i="38" s="1"/>
  <c r="L138" i="38" s="1"/>
  <c r="M138" i="38" s="1"/>
  <c r="N138" i="38" s="1"/>
  <c r="O138" i="38" s="1"/>
  <c r="P138" i="38" s="1"/>
  <c r="D138" i="51" s="1"/>
  <c r="S77" i="38"/>
  <c r="D117" i="38"/>
  <c r="T115" i="24"/>
  <c r="S91" i="38"/>
  <c r="D155" i="38"/>
  <c r="T153" i="24"/>
  <c r="D110" i="38"/>
  <c r="T108" i="24"/>
  <c r="S33" i="38"/>
  <c r="E33" i="38"/>
  <c r="F33" i="38" s="1"/>
  <c r="G33" i="38" s="1"/>
  <c r="H33" i="38" s="1"/>
  <c r="I33" i="38" s="1"/>
  <c r="J33" i="38" s="1"/>
  <c r="K33" i="38" s="1"/>
  <c r="L33" i="38" s="1"/>
  <c r="M33" i="38" s="1"/>
  <c r="N33" i="38" s="1"/>
  <c r="O33" i="38" s="1"/>
  <c r="P33" i="38" s="1"/>
  <c r="D33" i="51" s="1"/>
  <c r="S164" i="38"/>
  <c r="E164" i="38"/>
  <c r="F164" i="38" s="1"/>
  <c r="G164" i="38" s="1"/>
  <c r="H164" i="38" s="1"/>
  <c r="I164" i="38" s="1"/>
  <c r="J164" i="38" s="1"/>
  <c r="K164" i="38" s="1"/>
  <c r="L164" i="38" s="1"/>
  <c r="M164" i="38" s="1"/>
  <c r="N164" i="38" s="1"/>
  <c r="O164" i="38" s="1"/>
  <c r="P164" i="38" s="1"/>
  <c r="D164" i="51" s="1"/>
  <c r="S40" i="38"/>
  <c r="E40" i="38"/>
  <c r="F40" i="38" s="1"/>
  <c r="G40" i="38" s="1"/>
  <c r="H40" i="38" s="1"/>
  <c r="I40" i="38" s="1"/>
  <c r="J40" i="38" s="1"/>
  <c r="K40" i="38" s="1"/>
  <c r="L40" i="38" s="1"/>
  <c r="M40" i="38" s="1"/>
  <c r="N40" i="38" s="1"/>
  <c r="O40" i="38" s="1"/>
  <c r="P40" i="38" s="1"/>
  <c r="D40" i="51" s="1"/>
  <c r="S42" i="38"/>
  <c r="E42" i="38"/>
  <c r="F42" i="38" s="1"/>
  <c r="G42" i="38" s="1"/>
  <c r="H42" i="38" s="1"/>
  <c r="I42" i="38" s="1"/>
  <c r="J42" i="38" s="1"/>
  <c r="K42" i="38" s="1"/>
  <c r="L42" i="38" s="1"/>
  <c r="M42" i="38" s="1"/>
  <c r="N42" i="38" s="1"/>
  <c r="O42" i="38" s="1"/>
  <c r="P42" i="38" s="1"/>
  <c r="D42" i="51" s="1"/>
  <c r="D9" i="38"/>
  <c r="T9" i="24"/>
  <c r="E92" i="38"/>
  <c r="F92" i="38" s="1"/>
  <c r="G92" i="38" s="1"/>
  <c r="H92" i="38" s="1"/>
  <c r="I92" i="38" s="1"/>
  <c r="J92" i="38" s="1"/>
  <c r="K92" i="38" s="1"/>
  <c r="L92" i="38" s="1"/>
  <c r="M92" i="38" s="1"/>
  <c r="N92" i="38" s="1"/>
  <c r="O92" i="38" s="1"/>
  <c r="P92" i="38" s="1"/>
  <c r="D92" i="51" s="1"/>
  <c r="S92" i="38"/>
  <c r="E88" i="38"/>
  <c r="F88" i="38" s="1"/>
  <c r="G88" i="38" s="1"/>
  <c r="H88" i="38" s="1"/>
  <c r="I88" i="38" s="1"/>
  <c r="J88" i="38" s="1"/>
  <c r="K88" i="38" s="1"/>
  <c r="L88" i="38" s="1"/>
  <c r="M88" i="38" s="1"/>
  <c r="N88" i="38" s="1"/>
  <c r="O88" i="38" s="1"/>
  <c r="P88" i="38" s="1"/>
  <c r="D88" i="51" s="1"/>
  <c r="S88" i="38"/>
  <c r="E89" i="51"/>
  <c r="F89" i="51" s="1"/>
  <c r="G89" i="51" s="1"/>
  <c r="H89" i="51" s="1"/>
  <c r="I89" i="51" s="1"/>
  <c r="J89" i="51" s="1"/>
  <c r="K89" i="51" s="1"/>
  <c r="L89" i="51" s="1"/>
  <c r="M89" i="51" s="1"/>
  <c r="N89" i="51" s="1"/>
  <c r="O89" i="51" s="1"/>
  <c r="P89" i="51" s="1"/>
  <c r="D89" i="66" s="1"/>
  <c r="E8" i="38"/>
  <c r="F8" i="38" s="1"/>
  <c r="G8" i="38" s="1"/>
  <c r="H8" i="38" s="1"/>
  <c r="I8" i="38" s="1"/>
  <c r="J8" i="38" s="1"/>
  <c r="K8" i="38" s="1"/>
  <c r="L8" i="38" s="1"/>
  <c r="M8" i="38" s="1"/>
  <c r="N8" i="38" s="1"/>
  <c r="O8" i="38" s="1"/>
  <c r="P8" i="38" s="1"/>
  <c r="D8" i="51" s="1"/>
  <c r="S8" i="38"/>
  <c r="E86" i="38"/>
  <c r="F86" i="38" s="1"/>
  <c r="G86" i="38" s="1"/>
  <c r="H86" i="38" s="1"/>
  <c r="I86" i="38" s="1"/>
  <c r="J86" i="38" s="1"/>
  <c r="K86" i="38" s="1"/>
  <c r="L86" i="38" s="1"/>
  <c r="M86" i="38" s="1"/>
  <c r="N86" i="38" s="1"/>
  <c r="O86" i="38" s="1"/>
  <c r="P86" i="38" s="1"/>
  <c r="D86" i="51" s="1"/>
  <c r="S86" i="38"/>
  <c r="E87" i="51"/>
  <c r="F87" i="51" s="1"/>
  <c r="G87" i="51" s="1"/>
  <c r="H87" i="51" s="1"/>
  <c r="I87" i="51" s="1"/>
  <c r="J87" i="51" s="1"/>
  <c r="K87" i="51" s="1"/>
  <c r="L87" i="51" s="1"/>
  <c r="M87" i="51" s="1"/>
  <c r="N87" i="51" s="1"/>
  <c r="O87" i="51" s="1"/>
  <c r="P87" i="51" s="1"/>
  <c r="D87" i="66" s="1"/>
  <c r="S87" i="51"/>
  <c r="E82" i="38"/>
  <c r="F82" i="38" s="1"/>
  <c r="G82" i="38" s="1"/>
  <c r="H82" i="38" s="1"/>
  <c r="I82" i="38" s="1"/>
  <c r="J82" i="38" s="1"/>
  <c r="K82" i="38" s="1"/>
  <c r="L82" i="38" s="1"/>
  <c r="M82" i="38" s="1"/>
  <c r="N82" i="38" s="1"/>
  <c r="O82" i="38" s="1"/>
  <c r="P82" i="38" s="1"/>
  <c r="D82" i="51" s="1"/>
  <c r="S82" i="38"/>
  <c r="Q215" i="24"/>
  <c r="S110" i="147"/>
  <c r="D110" i="159" s="1"/>
  <c r="E110" i="147"/>
  <c r="F110" i="147" s="1"/>
  <c r="G110" i="147" s="1"/>
  <c r="H110" i="147" s="1"/>
  <c r="I110" i="147" s="1"/>
  <c r="J110" i="147" s="1"/>
  <c r="K110" i="147" s="1"/>
  <c r="L110" i="147" s="1"/>
  <c r="M110" i="147" s="1"/>
  <c r="N110" i="147" s="1"/>
  <c r="O110" i="147" s="1"/>
  <c r="P110" i="147" s="1"/>
  <c r="D119" i="105"/>
  <c r="S119" i="105" s="1"/>
  <c r="D119" i="119" s="1"/>
  <c r="S119" i="119" s="1"/>
  <c r="D121" i="134" s="1"/>
  <c r="S121" i="134" s="1"/>
  <c r="D121" i="147" s="1"/>
  <c r="S121" i="147" s="1"/>
  <c r="D121" i="159" s="1"/>
  <c r="S121" i="159" s="1"/>
  <c r="D121" i="172" s="1"/>
  <c r="S130" i="147"/>
  <c r="D130" i="159" s="1"/>
  <c r="E130" i="147"/>
  <c r="F130" i="147" s="1"/>
  <c r="G130" i="147" s="1"/>
  <c r="H130" i="147" s="1"/>
  <c r="I130" i="147" s="1"/>
  <c r="J130" i="147" s="1"/>
  <c r="K130" i="147" s="1"/>
  <c r="L130" i="147" s="1"/>
  <c r="M130" i="147" s="1"/>
  <c r="N130" i="147" s="1"/>
  <c r="O130" i="147" s="1"/>
  <c r="P130" i="147" s="1"/>
  <c r="E130" i="159" l="1"/>
  <c r="F130" i="159" s="1"/>
  <c r="G130" i="159" s="1"/>
  <c r="H130" i="159" s="1"/>
  <c r="I130" i="159" s="1"/>
  <c r="J130" i="159" s="1"/>
  <c r="K130" i="159" s="1"/>
  <c r="L130" i="159" s="1"/>
  <c r="M130" i="159" s="1"/>
  <c r="N130" i="159" s="1"/>
  <c r="O130" i="159" s="1"/>
  <c r="P130" i="159" s="1"/>
  <c r="S130" i="159"/>
  <c r="E121" i="172"/>
  <c r="F121" i="172" s="1"/>
  <c r="G121" i="172" s="1"/>
  <c r="H121" i="172" s="1"/>
  <c r="I121" i="172" s="1"/>
  <c r="J121" i="172" s="1"/>
  <c r="K121" i="172" s="1"/>
  <c r="L121" i="172" s="1"/>
  <c r="M121" i="172" s="1"/>
  <c r="N121" i="172" s="1"/>
  <c r="O121" i="172" s="1"/>
  <c r="P121" i="172" s="1"/>
  <c r="S121" i="172"/>
  <c r="E109" i="172"/>
  <c r="F109" i="172" s="1"/>
  <c r="G109" i="172" s="1"/>
  <c r="H109" i="172" s="1"/>
  <c r="I109" i="172" s="1"/>
  <c r="J109" i="172" s="1"/>
  <c r="K109" i="172" s="1"/>
  <c r="L109" i="172" s="1"/>
  <c r="M109" i="172" s="1"/>
  <c r="N109" i="172" s="1"/>
  <c r="O109" i="172" s="1"/>
  <c r="P109" i="172" s="1"/>
  <c r="S109" i="172"/>
  <c r="S104" i="172"/>
  <c r="T101" i="38"/>
  <c r="E163" i="38"/>
  <c r="F163" i="38" s="1"/>
  <c r="G163" i="38" s="1"/>
  <c r="H163" i="38" s="1"/>
  <c r="I163" i="38" s="1"/>
  <c r="J163" i="38" s="1"/>
  <c r="K163" i="38" s="1"/>
  <c r="L163" i="38" s="1"/>
  <c r="M163" i="38" s="1"/>
  <c r="N163" i="38" s="1"/>
  <c r="O163" i="38" s="1"/>
  <c r="P163" i="38" s="1"/>
  <c r="D163" i="51" s="1"/>
  <c r="S163" i="38"/>
  <c r="E187" i="38"/>
  <c r="F187" i="38" s="1"/>
  <c r="G187" i="38" s="1"/>
  <c r="H187" i="38" s="1"/>
  <c r="I187" i="38" s="1"/>
  <c r="J187" i="38" s="1"/>
  <c r="K187" i="38" s="1"/>
  <c r="L187" i="38" s="1"/>
  <c r="M187" i="38" s="1"/>
  <c r="N187" i="38" s="1"/>
  <c r="O187" i="38" s="1"/>
  <c r="P187" i="38" s="1"/>
  <c r="S187" i="38"/>
  <c r="T143" i="38"/>
  <c r="T158" i="38"/>
  <c r="T104" i="38"/>
  <c r="T97" i="38"/>
  <c r="T137" i="38"/>
  <c r="T14" i="51"/>
  <c r="T89" i="51"/>
  <c r="R216" i="51"/>
  <c r="T184" i="38"/>
  <c r="R216" i="79"/>
  <c r="F138" i="24"/>
  <c r="E215" i="24"/>
  <c r="D201" i="38"/>
  <c r="T199" i="24"/>
  <c r="D39" i="38"/>
  <c r="T39" i="24"/>
  <c r="D146" i="38"/>
  <c r="T144" i="24"/>
  <c r="E196" i="38"/>
  <c r="F196" i="38" s="1"/>
  <c r="G196" i="38" s="1"/>
  <c r="H196" i="38" s="1"/>
  <c r="I196" i="38" s="1"/>
  <c r="J196" i="38" s="1"/>
  <c r="K196" i="38" s="1"/>
  <c r="L196" i="38" s="1"/>
  <c r="M196" i="38" s="1"/>
  <c r="N196" i="38" s="1"/>
  <c r="O196" i="38" s="1"/>
  <c r="P196" i="38" s="1"/>
  <c r="D196" i="51" s="1"/>
  <c r="S196" i="38"/>
  <c r="E49" i="38"/>
  <c r="F49" i="38" s="1"/>
  <c r="G49" i="38" s="1"/>
  <c r="H49" i="38" s="1"/>
  <c r="I49" i="38" s="1"/>
  <c r="J49" i="38" s="1"/>
  <c r="K49" i="38" s="1"/>
  <c r="L49" i="38" s="1"/>
  <c r="M49" i="38" s="1"/>
  <c r="N49" i="38" s="1"/>
  <c r="O49" i="38" s="1"/>
  <c r="P49" i="38" s="1"/>
  <c r="D49" i="51" s="1"/>
  <c r="S49" i="38"/>
  <c r="T42" i="38"/>
  <c r="T164" i="38"/>
  <c r="T33" i="38"/>
  <c r="T138" i="38"/>
  <c r="T89" i="24"/>
  <c r="R215" i="24"/>
  <c r="S56" i="38"/>
  <c r="T56" i="38" s="1"/>
  <c r="T52" i="51"/>
  <c r="T63" i="38"/>
  <c r="S57" i="38"/>
  <c r="E57" i="38"/>
  <c r="F57" i="38" s="1"/>
  <c r="G57" i="38" s="1"/>
  <c r="H57" i="38" s="1"/>
  <c r="I57" i="38" s="1"/>
  <c r="J57" i="38" s="1"/>
  <c r="K57" i="38" s="1"/>
  <c r="L57" i="38" s="1"/>
  <c r="M57" i="38" s="1"/>
  <c r="N57" i="38" s="1"/>
  <c r="O57" i="38" s="1"/>
  <c r="P57" i="38" s="1"/>
  <c r="D57" i="51" s="1"/>
  <c r="E57" i="51" s="1"/>
  <c r="F57" i="51" s="1"/>
  <c r="G57" i="51" s="1"/>
  <c r="H57" i="51" s="1"/>
  <c r="I57" i="51" s="1"/>
  <c r="J57" i="51" s="1"/>
  <c r="K57" i="51" s="1"/>
  <c r="L57" i="51" s="1"/>
  <c r="M57" i="51" s="1"/>
  <c r="N57" i="51" s="1"/>
  <c r="O57" i="51" s="1"/>
  <c r="P57" i="51" s="1"/>
  <c r="D57" i="66" s="1"/>
  <c r="T126" i="38"/>
  <c r="D126" i="51"/>
  <c r="S22" i="38"/>
  <c r="E22" i="38"/>
  <c r="F22" i="38" s="1"/>
  <c r="G22" i="38" s="1"/>
  <c r="H22" i="38" s="1"/>
  <c r="I22" i="38" s="1"/>
  <c r="J22" i="38" s="1"/>
  <c r="K22" i="38" s="1"/>
  <c r="L22" i="38" s="1"/>
  <c r="M22" i="38" s="1"/>
  <c r="N22" i="38" s="1"/>
  <c r="O22" i="38" s="1"/>
  <c r="P22" i="38" s="1"/>
  <c r="D22" i="51" s="1"/>
  <c r="E22" i="51" s="1"/>
  <c r="F22" i="51" s="1"/>
  <c r="G22" i="51" s="1"/>
  <c r="H22" i="51" s="1"/>
  <c r="I22" i="51" s="1"/>
  <c r="J22" i="51" s="1"/>
  <c r="K22" i="51" s="1"/>
  <c r="L22" i="51" s="1"/>
  <c r="M22" i="51" s="1"/>
  <c r="N22" i="51" s="1"/>
  <c r="O22" i="51" s="1"/>
  <c r="P22" i="51" s="1"/>
  <c r="D22" i="66" s="1"/>
  <c r="S27" i="38"/>
  <c r="E27" i="38"/>
  <c r="F27" i="38" s="1"/>
  <c r="G27" i="38" s="1"/>
  <c r="H27" i="38" s="1"/>
  <c r="I27" i="38" s="1"/>
  <c r="J27" i="38" s="1"/>
  <c r="K27" i="38" s="1"/>
  <c r="L27" i="38" s="1"/>
  <c r="M27" i="38" s="1"/>
  <c r="N27" i="38" s="1"/>
  <c r="O27" i="38" s="1"/>
  <c r="P27" i="38" s="1"/>
  <c r="D27" i="51" s="1"/>
  <c r="E65" i="38"/>
  <c r="F65" i="38" s="1"/>
  <c r="G65" i="38" s="1"/>
  <c r="H65" i="38" s="1"/>
  <c r="I65" i="38" s="1"/>
  <c r="J65" i="38" s="1"/>
  <c r="K65" i="38" s="1"/>
  <c r="L65" i="38" s="1"/>
  <c r="M65" i="38" s="1"/>
  <c r="N65" i="38" s="1"/>
  <c r="O65" i="38" s="1"/>
  <c r="P65" i="38" s="1"/>
  <c r="S65" i="38"/>
  <c r="S19" i="38"/>
  <c r="E19" i="38"/>
  <c r="F19" i="38" s="1"/>
  <c r="G19" i="38" s="1"/>
  <c r="H19" i="38" s="1"/>
  <c r="I19" i="38" s="1"/>
  <c r="J19" i="38" s="1"/>
  <c r="K19" i="38" s="1"/>
  <c r="L19" i="38" s="1"/>
  <c r="M19" i="38" s="1"/>
  <c r="N19" i="38" s="1"/>
  <c r="O19" i="38" s="1"/>
  <c r="P19" i="38" s="1"/>
  <c r="D19" i="51" s="1"/>
  <c r="E45" i="38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D45" i="51" s="1"/>
  <c r="S45" i="38"/>
  <c r="S10" i="38"/>
  <c r="E10" i="38"/>
  <c r="F10" i="38" s="1"/>
  <c r="G10" i="38" s="1"/>
  <c r="H10" i="38" s="1"/>
  <c r="I10" i="38" s="1"/>
  <c r="J10" i="38" s="1"/>
  <c r="K10" i="38" s="1"/>
  <c r="L10" i="38" s="1"/>
  <c r="M10" i="38" s="1"/>
  <c r="N10" i="38" s="1"/>
  <c r="O10" i="38" s="1"/>
  <c r="P10" i="38" s="1"/>
  <c r="D10" i="51" s="1"/>
  <c r="E10" i="51" s="1"/>
  <c r="F10" i="51" s="1"/>
  <c r="G10" i="51" s="1"/>
  <c r="H10" i="51" s="1"/>
  <c r="I10" i="51" s="1"/>
  <c r="J10" i="51" s="1"/>
  <c r="K10" i="51" s="1"/>
  <c r="L10" i="51" s="1"/>
  <c r="M10" i="51" s="1"/>
  <c r="N10" i="51" s="1"/>
  <c r="O10" i="51" s="1"/>
  <c r="P10" i="51" s="1"/>
  <c r="D10" i="66" s="1"/>
  <c r="E204" i="38"/>
  <c r="F204" i="38" s="1"/>
  <c r="G204" i="38" s="1"/>
  <c r="H204" i="38" s="1"/>
  <c r="I204" i="38" s="1"/>
  <c r="J204" i="38" s="1"/>
  <c r="K204" i="38" s="1"/>
  <c r="L204" i="38" s="1"/>
  <c r="M204" i="38" s="1"/>
  <c r="N204" i="38" s="1"/>
  <c r="O204" i="38" s="1"/>
  <c r="P204" i="38" s="1"/>
  <c r="S204" i="38"/>
  <c r="S17" i="38"/>
  <c r="E17" i="38"/>
  <c r="F17" i="38" s="1"/>
  <c r="G17" i="38" s="1"/>
  <c r="H17" i="38" s="1"/>
  <c r="I17" i="38" s="1"/>
  <c r="J17" i="38" s="1"/>
  <c r="K17" i="38" s="1"/>
  <c r="L17" i="38" s="1"/>
  <c r="M17" i="38" s="1"/>
  <c r="N17" i="38" s="1"/>
  <c r="O17" i="38" s="1"/>
  <c r="P17" i="38" s="1"/>
  <c r="D17" i="51" s="1"/>
  <c r="S17" i="51" s="1"/>
  <c r="E109" i="38"/>
  <c r="F109" i="38" s="1"/>
  <c r="G109" i="38" s="1"/>
  <c r="H109" i="38" s="1"/>
  <c r="I109" i="38" s="1"/>
  <c r="J109" i="38" s="1"/>
  <c r="K109" i="38" s="1"/>
  <c r="L109" i="38" s="1"/>
  <c r="M109" i="38" s="1"/>
  <c r="N109" i="38" s="1"/>
  <c r="O109" i="38" s="1"/>
  <c r="P109" i="38" s="1"/>
  <c r="D109" i="51" s="1"/>
  <c r="S109" i="38"/>
  <c r="E130" i="38"/>
  <c r="F130" i="38" s="1"/>
  <c r="G130" i="38" s="1"/>
  <c r="H130" i="38" s="1"/>
  <c r="I130" i="38" s="1"/>
  <c r="J130" i="38" s="1"/>
  <c r="K130" i="38" s="1"/>
  <c r="L130" i="38" s="1"/>
  <c r="M130" i="38" s="1"/>
  <c r="N130" i="38" s="1"/>
  <c r="O130" i="38" s="1"/>
  <c r="P130" i="38" s="1"/>
  <c r="D130" i="51" s="1"/>
  <c r="S130" i="38"/>
  <c r="E205" i="38"/>
  <c r="F205" i="38" s="1"/>
  <c r="G205" i="38" s="1"/>
  <c r="H205" i="38" s="1"/>
  <c r="I205" i="38" s="1"/>
  <c r="J205" i="38" s="1"/>
  <c r="K205" i="38" s="1"/>
  <c r="L205" i="38" s="1"/>
  <c r="M205" i="38" s="1"/>
  <c r="N205" i="38" s="1"/>
  <c r="O205" i="38" s="1"/>
  <c r="P205" i="38" s="1"/>
  <c r="S205" i="38"/>
  <c r="E198" i="38"/>
  <c r="F198" i="38" s="1"/>
  <c r="G198" i="38" s="1"/>
  <c r="H198" i="38" s="1"/>
  <c r="I198" i="38" s="1"/>
  <c r="J198" i="38" s="1"/>
  <c r="K198" i="38" s="1"/>
  <c r="L198" i="38" s="1"/>
  <c r="M198" i="38" s="1"/>
  <c r="N198" i="38" s="1"/>
  <c r="O198" i="38" s="1"/>
  <c r="P198" i="38" s="1"/>
  <c r="D198" i="51" s="1"/>
  <c r="S198" i="38"/>
  <c r="S106" i="38"/>
  <c r="E106" i="38"/>
  <c r="F106" i="38" s="1"/>
  <c r="G106" i="38" s="1"/>
  <c r="H106" i="38" s="1"/>
  <c r="I106" i="38" s="1"/>
  <c r="J106" i="38" s="1"/>
  <c r="K106" i="38" s="1"/>
  <c r="L106" i="38" s="1"/>
  <c r="M106" i="38" s="1"/>
  <c r="N106" i="38" s="1"/>
  <c r="O106" i="38" s="1"/>
  <c r="P106" i="38" s="1"/>
  <c r="D106" i="51" s="1"/>
  <c r="E106" i="51" s="1"/>
  <c r="F106" i="51" s="1"/>
  <c r="G106" i="51" s="1"/>
  <c r="H106" i="51" s="1"/>
  <c r="I106" i="51" s="1"/>
  <c r="J106" i="51" s="1"/>
  <c r="K106" i="51" s="1"/>
  <c r="L106" i="51" s="1"/>
  <c r="M106" i="51" s="1"/>
  <c r="N106" i="51" s="1"/>
  <c r="O106" i="51" s="1"/>
  <c r="P106" i="51" s="1"/>
  <c r="D106" i="66" s="1"/>
  <c r="S214" i="38"/>
  <c r="E214" i="38"/>
  <c r="F214" i="38" s="1"/>
  <c r="G214" i="38" s="1"/>
  <c r="H214" i="38" s="1"/>
  <c r="I214" i="38" s="1"/>
  <c r="J214" i="38" s="1"/>
  <c r="K214" i="38" s="1"/>
  <c r="L214" i="38" s="1"/>
  <c r="M214" i="38" s="1"/>
  <c r="N214" i="38" s="1"/>
  <c r="O214" i="38" s="1"/>
  <c r="P214" i="38" s="1"/>
  <c r="D213" i="51" s="1"/>
  <c r="E213" i="51" s="1"/>
  <c r="F213" i="51" s="1"/>
  <c r="G213" i="51" s="1"/>
  <c r="H213" i="51" s="1"/>
  <c r="I213" i="51" s="1"/>
  <c r="J213" i="51" s="1"/>
  <c r="K213" i="51" s="1"/>
  <c r="L213" i="51" s="1"/>
  <c r="M213" i="51" s="1"/>
  <c r="N213" i="51" s="1"/>
  <c r="O213" i="51" s="1"/>
  <c r="P213" i="51" s="1"/>
  <c r="D213" i="66" s="1"/>
  <c r="T166" i="38"/>
  <c r="D166" i="51"/>
  <c r="S148" i="51"/>
  <c r="E148" i="51"/>
  <c r="F148" i="51" s="1"/>
  <c r="G148" i="51" s="1"/>
  <c r="H148" i="51" s="1"/>
  <c r="I148" i="51" s="1"/>
  <c r="J148" i="51" s="1"/>
  <c r="K148" i="51" s="1"/>
  <c r="L148" i="51" s="1"/>
  <c r="M148" i="51" s="1"/>
  <c r="N148" i="51" s="1"/>
  <c r="O148" i="51" s="1"/>
  <c r="P148" i="51" s="1"/>
  <c r="D148" i="66" s="1"/>
  <c r="E148" i="66" s="1"/>
  <c r="F148" i="66" s="1"/>
  <c r="G148" i="66" s="1"/>
  <c r="H148" i="66" s="1"/>
  <c r="I148" i="66" s="1"/>
  <c r="J148" i="66" s="1"/>
  <c r="K148" i="66" s="1"/>
  <c r="L148" i="66" s="1"/>
  <c r="M148" i="66" s="1"/>
  <c r="N148" i="66" s="1"/>
  <c r="O148" i="66" s="1"/>
  <c r="P148" i="66" s="1"/>
  <c r="D148" i="79" s="1"/>
  <c r="E84" i="38"/>
  <c r="F84" i="38" s="1"/>
  <c r="G84" i="38" s="1"/>
  <c r="H84" i="38" s="1"/>
  <c r="I84" i="38" s="1"/>
  <c r="J84" i="38" s="1"/>
  <c r="K84" i="38" s="1"/>
  <c r="L84" i="38" s="1"/>
  <c r="M84" i="38" s="1"/>
  <c r="N84" i="38" s="1"/>
  <c r="O84" i="38" s="1"/>
  <c r="P84" i="38" s="1"/>
  <c r="D84" i="51" s="1"/>
  <c r="S84" i="38"/>
  <c r="S5" i="38"/>
  <c r="E5" i="38"/>
  <c r="F5" i="38" s="1"/>
  <c r="G5" i="38" s="1"/>
  <c r="H5" i="38" s="1"/>
  <c r="I5" i="38" s="1"/>
  <c r="J5" i="38" s="1"/>
  <c r="K5" i="38" s="1"/>
  <c r="L5" i="38" s="1"/>
  <c r="M5" i="38" s="1"/>
  <c r="N5" i="38" s="1"/>
  <c r="O5" i="38" s="1"/>
  <c r="P5" i="38" s="1"/>
  <c r="D5" i="51" s="1"/>
  <c r="E5" i="51" s="1"/>
  <c r="F5" i="51" s="1"/>
  <c r="G5" i="51" s="1"/>
  <c r="H5" i="51" s="1"/>
  <c r="I5" i="51" s="1"/>
  <c r="J5" i="51" s="1"/>
  <c r="K5" i="51" s="1"/>
  <c r="L5" i="51" s="1"/>
  <c r="M5" i="51" s="1"/>
  <c r="N5" i="51" s="1"/>
  <c r="O5" i="51" s="1"/>
  <c r="P5" i="51" s="1"/>
  <c r="D5" i="66" s="1"/>
  <c r="S37" i="147"/>
  <c r="D37" i="159" s="1"/>
  <c r="E37" i="147"/>
  <c r="F37" i="147" s="1"/>
  <c r="G37" i="147" s="1"/>
  <c r="H37" i="147" s="1"/>
  <c r="I37" i="147" s="1"/>
  <c r="J37" i="147" s="1"/>
  <c r="K37" i="147" s="1"/>
  <c r="L37" i="147" s="1"/>
  <c r="M37" i="147" s="1"/>
  <c r="N37" i="147" s="1"/>
  <c r="O37" i="147" s="1"/>
  <c r="P37" i="147" s="1"/>
  <c r="S177" i="38"/>
  <c r="E177" i="38"/>
  <c r="F177" i="38" s="1"/>
  <c r="G177" i="38" s="1"/>
  <c r="H177" i="38" s="1"/>
  <c r="I177" i="38" s="1"/>
  <c r="J177" i="38" s="1"/>
  <c r="K177" i="38" s="1"/>
  <c r="L177" i="38" s="1"/>
  <c r="M177" i="38" s="1"/>
  <c r="N177" i="38" s="1"/>
  <c r="O177" i="38" s="1"/>
  <c r="P177" i="38" s="1"/>
  <c r="D177" i="51" s="1"/>
  <c r="T16" i="38"/>
  <c r="T167" i="51"/>
  <c r="E48" i="38"/>
  <c r="F48" i="38" s="1"/>
  <c r="G48" i="38" s="1"/>
  <c r="H48" i="38" s="1"/>
  <c r="I48" i="38" s="1"/>
  <c r="J48" i="38" s="1"/>
  <c r="K48" i="38" s="1"/>
  <c r="L48" i="38" s="1"/>
  <c r="M48" i="38" s="1"/>
  <c r="N48" i="38" s="1"/>
  <c r="O48" i="38" s="1"/>
  <c r="P48" i="38" s="1"/>
  <c r="D48" i="51" s="1"/>
  <c r="S48" i="38"/>
  <c r="T48" i="38" s="1"/>
  <c r="S103" i="38"/>
  <c r="E103" i="38"/>
  <c r="F103" i="38" s="1"/>
  <c r="G103" i="38" s="1"/>
  <c r="H103" i="38" s="1"/>
  <c r="I103" i="38" s="1"/>
  <c r="J103" i="38" s="1"/>
  <c r="K103" i="38" s="1"/>
  <c r="L103" i="38" s="1"/>
  <c r="M103" i="38" s="1"/>
  <c r="N103" i="38" s="1"/>
  <c r="O103" i="38" s="1"/>
  <c r="P103" i="38" s="1"/>
  <c r="D103" i="51" s="1"/>
  <c r="E103" i="51" s="1"/>
  <c r="F103" i="51" s="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D103" i="66" s="1"/>
  <c r="E37" i="38"/>
  <c r="F37" i="38" s="1"/>
  <c r="G37" i="38" s="1"/>
  <c r="H37" i="38" s="1"/>
  <c r="I37" i="38" s="1"/>
  <c r="J37" i="38" s="1"/>
  <c r="K37" i="38" s="1"/>
  <c r="L37" i="38" s="1"/>
  <c r="M37" i="38" s="1"/>
  <c r="N37" i="38" s="1"/>
  <c r="O37" i="38" s="1"/>
  <c r="P37" i="38" s="1"/>
  <c r="D37" i="51" s="1"/>
  <c r="S37" i="38"/>
  <c r="T37" i="38" s="1"/>
  <c r="S41" i="38"/>
  <c r="E41" i="38"/>
  <c r="F41" i="38" s="1"/>
  <c r="G41" i="38" s="1"/>
  <c r="H41" i="38" s="1"/>
  <c r="I41" i="38" s="1"/>
  <c r="J41" i="38" s="1"/>
  <c r="K41" i="38" s="1"/>
  <c r="L41" i="38" s="1"/>
  <c r="M41" i="38" s="1"/>
  <c r="N41" i="38" s="1"/>
  <c r="O41" i="38" s="1"/>
  <c r="P41" i="38" s="1"/>
  <c r="D41" i="51" s="1"/>
  <c r="E41" i="51" s="1"/>
  <c r="F41" i="51" s="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D41" i="66" s="1"/>
  <c r="E197" i="38"/>
  <c r="F197" i="38" s="1"/>
  <c r="G197" i="38" s="1"/>
  <c r="H197" i="38" s="1"/>
  <c r="I197" i="38" s="1"/>
  <c r="J197" i="38" s="1"/>
  <c r="K197" i="38" s="1"/>
  <c r="L197" i="38" s="1"/>
  <c r="M197" i="38" s="1"/>
  <c r="N197" i="38" s="1"/>
  <c r="O197" i="38" s="1"/>
  <c r="P197" i="38" s="1"/>
  <c r="D197" i="51" s="1"/>
  <c r="S197" i="38"/>
  <c r="S26" i="38"/>
  <c r="E26" i="38"/>
  <c r="F26" i="38" s="1"/>
  <c r="G26" i="38" s="1"/>
  <c r="H26" i="38" s="1"/>
  <c r="I26" i="38" s="1"/>
  <c r="J26" i="38" s="1"/>
  <c r="K26" i="38" s="1"/>
  <c r="L26" i="38" s="1"/>
  <c r="M26" i="38" s="1"/>
  <c r="N26" i="38" s="1"/>
  <c r="O26" i="38" s="1"/>
  <c r="P26" i="38" s="1"/>
  <c r="D26" i="51" s="1"/>
  <c r="S60" i="38"/>
  <c r="E60" i="38"/>
  <c r="F60" i="38" s="1"/>
  <c r="G60" i="38" s="1"/>
  <c r="H60" i="38" s="1"/>
  <c r="I60" i="38" s="1"/>
  <c r="J60" i="38" s="1"/>
  <c r="K60" i="38" s="1"/>
  <c r="L60" i="38" s="1"/>
  <c r="M60" i="38" s="1"/>
  <c r="N60" i="38" s="1"/>
  <c r="O60" i="38" s="1"/>
  <c r="P60" i="38" s="1"/>
  <c r="D60" i="51" s="1"/>
  <c r="S38" i="38"/>
  <c r="E38" i="38"/>
  <c r="F38" i="38" s="1"/>
  <c r="G38" i="38" s="1"/>
  <c r="H38" i="38" s="1"/>
  <c r="I38" i="38" s="1"/>
  <c r="J38" i="38" s="1"/>
  <c r="K38" i="38" s="1"/>
  <c r="L38" i="38" s="1"/>
  <c r="M38" i="38" s="1"/>
  <c r="N38" i="38" s="1"/>
  <c r="O38" i="38" s="1"/>
  <c r="P38" i="38" s="1"/>
  <c r="D38" i="51" s="1"/>
  <c r="E145" i="38"/>
  <c r="F145" i="38" s="1"/>
  <c r="G145" i="38" s="1"/>
  <c r="H145" i="38" s="1"/>
  <c r="I145" i="38" s="1"/>
  <c r="J145" i="38" s="1"/>
  <c r="K145" i="38" s="1"/>
  <c r="L145" i="38" s="1"/>
  <c r="M145" i="38" s="1"/>
  <c r="N145" i="38" s="1"/>
  <c r="O145" i="38" s="1"/>
  <c r="P145" i="38" s="1"/>
  <c r="S145" i="38"/>
  <c r="S171" i="38"/>
  <c r="E171" i="38"/>
  <c r="F171" i="38" s="1"/>
  <c r="G171" i="38" s="1"/>
  <c r="H171" i="38" s="1"/>
  <c r="I171" i="38" s="1"/>
  <c r="J171" i="38" s="1"/>
  <c r="K171" i="38" s="1"/>
  <c r="L171" i="38" s="1"/>
  <c r="M171" i="38" s="1"/>
  <c r="N171" i="38" s="1"/>
  <c r="O171" i="38" s="1"/>
  <c r="P171" i="38" s="1"/>
  <c r="D171" i="51" s="1"/>
  <c r="S171" i="51" s="1"/>
  <c r="S215" i="24"/>
  <c r="T128" i="38"/>
  <c r="T55" i="38"/>
  <c r="S142" i="38"/>
  <c r="E142" i="38"/>
  <c r="F142" i="38" s="1"/>
  <c r="G142" i="38" s="1"/>
  <c r="H142" i="38" s="1"/>
  <c r="I142" i="38" s="1"/>
  <c r="J142" i="38" s="1"/>
  <c r="K142" i="38" s="1"/>
  <c r="L142" i="38" s="1"/>
  <c r="M142" i="38" s="1"/>
  <c r="N142" i="38" s="1"/>
  <c r="O142" i="38" s="1"/>
  <c r="P142" i="38" s="1"/>
  <c r="D142" i="51" s="1"/>
  <c r="E161" i="38"/>
  <c r="F161" i="38" s="1"/>
  <c r="G161" i="38" s="1"/>
  <c r="H161" i="38" s="1"/>
  <c r="I161" i="38" s="1"/>
  <c r="J161" i="38" s="1"/>
  <c r="K161" i="38" s="1"/>
  <c r="L161" i="38" s="1"/>
  <c r="M161" i="38" s="1"/>
  <c r="N161" i="38" s="1"/>
  <c r="O161" i="38" s="1"/>
  <c r="P161" i="38" s="1"/>
  <c r="D161" i="51" s="1"/>
  <c r="S161" i="38"/>
  <c r="S72" i="38"/>
  <c r="E72" i="38"/>
  <c r="F72" i="38" s="1"/>
  <c r="G72" i="38" s="1"/>
  <c r="H72" i="38" s="1"/>
  <c r="I72" i="38" s="1"/>
  <c r="J72" i="38" s="1"/>
  <c r="K72" i="38" s="1"/>
  <c r="L72" i="38" s="1"/>
  <c r="M72" i="38" s="1"/>
  <c r="N72" i="38" s="1"/>
  <c r="O72" i="38" s="1"/>
  <c r="P72" i="38" s="1"/>
  <c r="D72" i="51" s="1"/>
  <c r="E35" i="38"/>
  <c r="F35" i="38" s="1"/>
  <c r="G35" i="38" s="1"/>
  <c r="H35" i="38" s="1"/>
  <c r="I35" i="38" s="1"/>
  <c r="J35" i="38" s="1"/>
  <c r="K35" i="38" s="1"/>
  <c r="L35" i="38" s="1"/>
  <c r="M35" i="38" s="1"/>
  <c r="N35" i="38" s="1"/>
  <c r="O35" i="38" s="1"/>
  <c r="P35" i="38" s="1"/>
  <c r="D35" i="51" s="1"/>
  <c r="E35" i="51" s="1"/>
  <c r="F35" i="51" s="1"/>
  <c r="G35" i="51" s="1"/>
  <c r="H35" i="51" s="1"/>
  <c r="I35" i="51" s="1"/>
  <c r="J35" i="51" s="1"/>
  <c r="K35" i="51" s="1"/>
  <c r="L35" i="51" s="1"/>
  <c r="M35" i="51" s="1"/>
  <c r="N35" i="51" s="1"/>
  <c r="O35" i="51" s="1"/>
  <c r="P35" i="51" s="1"/>
  <c r="D35" i="66" s="1"/>
  <c r="S35" i="38"/>
  <c r="S73" i="38"/>
  <c r="E73" i="38"/>
  <c r="F73" i="38" s="1"/>
  <c r="G73" i="38" s="1"/>
  <c r="H73" i="38" s="1"/>
  <c r="I73" i="38" s="1"/>
  <c r="J73" i="38" s="1"/>
  <c r="K73" i="38" s="1"/>
  <c r="L73" i="38" s="1"/>
  <c r="M73" i="38" s="1"/>
  <c r="N73" i="38" s="1"/>
  <c r="O73" i="38" s="1"/>
  <c r="P73" i="38" s="1"/>
  <c r="D73" i="51" s="1"/>
  <c r="S131" i="38"/>
  <c r="E131" i="38"/>
  <c r="F131" i="38" s="1"/>
  <c r="G131" i="38" s="1"/>
  <c r="H131" i="38" s="1"/>
  <c r="I131" i="38" s="1"/>
  <c r="J131" i="38" s="1"/>
  <c r="K131" i="38" s="1"/>
  <c r="L131" i="38" s="1"/>
  <c r="M131" i="38" s="1"/>
  <c r="N131" i="38" s="1"/>
  <c r="O131" i="38" s="1"/>
  <c r="P131" i="38" s="1"/>
  <c r="D131" i="51" s="1"/>
  <c r="S93" i="38"/>
  <c r="E93" i="38"/>
  <c r="F93" i="38" s="1"/>
  <c r="G93" i="38" s="1"/>
  <c r="H93" i="38" s="1"/>
  <c r="I93" i="38" s="1"/>
  <c r="J93" i="38" s="1"/>
  <c r="K93" i="38" s="1"/>
  <c r="L93" i="38" s="1"/>
  <c r="M93" i="38" s="1"/>
  <c r="N93" i="38" s="1"/>
  <c r="O93" i="38" s="1"/>
  <c r="P93" i="38" s="1"/>
  <c r="D93" i="51" s="1"/>
  <c r="E23" i="38"/>
  <c r="F23" i="38" s="1"/>
  <c r="G23" i="38" s="1"/>
  <c r="H23" i="38" s="1"/>
  <c r="I23" i="38" s="1"/>
  <c r="J23" i="38" s="1"/>
  <c r="K23" i="38" s="1"/>
  <c r="L23" i="38" s="1"/>
  <c r="M23" i="38" s="1"/>
  <c r="N23" i="38" s="1"/>
  <c r="O23" i="38" s="1"/>
  <c r="P23" i="38" s="1"/>
  <c r="D23" i="51" s="1"/>
  <c r="E23" i="51" s="1"/>
  <c r="F23" i="51" s="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D23" i="66" s="1"/>
  <c r="S23" i="38"/>
  <c r="E52" i="66"/>
  <c r="F52" i="66" s="1"/>
  <c r="G52" i="66" s="1"/>
  <c r="H52" i="66" s="1"/>
  <c r="I52" i="66" s="1"/>
  <c r="J52" i="66" s="1"/>
  <c r="K52" i="66" s="1"/>
  <c r="L52" i="66" s="1"/>
  <c r="M52" i="66" s="1"/>
  <c r="N52" i="66" s="1"/>
  <c r="O52" i="66" s="1"/>
  <c r="P52" i="66" s="1"/>
  <c r="D52" i="79" s="1"/>
  <c r="S52" i="79" s="1"/>
  <c r="S52" i="66"/>
  <c r="S194" i="51"/>
  <c r="E194" i="51"/>
  <c r="F194" i="51" s="1"/>
  <c r="G194" i="51" s="1"/>
  <c r="H194" i="51" s="1"/>
  <c r="I194" i="51" s="1"/>
  <c r="J194" i="51" s="1"/>
  <c r="K194" i="51" s="1"/>
  <c r="L194" i="51" s="1"/>
  <c r="M194" i="51" s="1"/>
  <c r="N194" i="51" s="1"/>
  <c r="O194" i="51" s="1"/>
  <c r="P194" i="51" s="1"/>
  <c r="D194" i="66" s="1"/>
  <c r="S213" i="38"/>
  <c r="E213" i="38"/>
  <c r="F213" i="38" s="1"/>
  <c r="G213" i="38" s="1"/>
  <c r="H213" i="38" s="1"/>
  <c r="I213" i="38" s="1"/>
  <c r="J213" i="38" s="1"/>
  <c r="K213" i="38" s="1"/>
  <c r="L213" i="38" s="1"/>
  <c r="M213" i="38" s="1"/>
  <c r="N213" i="38" s="1"/>
  <c r="O213" i="38" s="1"/>
  <c r="P213" i="38" s="1"/>
  <c r="D212" i="51" s="1"/>
  <c r="S203" i="51"/>
  <c r="E203" i="51"/>
  <c r="F203" i="51" s="1"/>
  <c r="G203" i="51" s="1"/>
  <c r="H203" i="51" s="1"/>
  <c r="I203" i="51" s="1"/>
  <c r="J203" i="51" s="1"/>
  <c r="K203" i="51" s="1"/>
  <c r="L203" i="51" s="1"/>
  <c r="M203" i="51" s="1"/>
  <c r="N203" i="51" s="1"/>
  <c r="O203" i="51" s="1"/>
  <c r="P203" i="51" s="1"/>
  <c r="D203" i="66" s="1"/>
  <c r="T6" i="38"/>
  <c r="T175" i="38"/>
  <c r="T21" i="38"/>
  <c r="T54" i="38"/>
  <c r="T139" i="38"/>
  <c r="T31" i="38"/>
  <c r="T28" i="38"/>
  <c r="T25" i="51"/>
  <c r="T148" i="38"/>
  <c r="T134" i="38"/>
  <c r="E200" i="38"/>
  <c r="F200" i="38" s="1"/>
  <c r="G200" i="38" s="1"/>
  <c r="H200" i="38" s="1"/>
  <c r="I200" i="38" s="1"/>
  <c r="J200" i="38" s="1"/>
  <c r="K200" i="38" s="1"/>
  <c r="L200" i="38" s="1"/>
  <c r="M200" i="38" s="1"/>
  <c r="N200" i="38" s="1"/>
  <c r="O200" i="38" s="1"/>
  <c r="P200" i="38" s="1"/>
  <c r="D200" i="51" s="1"/>
  <c r="E200" i="51" s="1"/>
  <c r="F200" i="51" s="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D200" i="66" s="1"/>
  <c r="S200" i="38"/>
  <c r="E81" i="38"/>
  <c r="F81" i="38" s="1"/>
  <c r="G81" i="38" s="1"/>
  <c r="H81" i="38" s="1"/>
  <c r="I81" i="38" s="1"/>
  <c r="J81" i="38" s="1"/>
  <c r="K81" i="38" s="1"/>
  <c r="L81" i="38" s="1"/>
  <c r="M81" i="38" s="1"/>
  <c r="N81" i="38" s="1"/>
  <c r="O81" i="38" s="1"/>
  <c r="P81" i="38" s="1"/>
  <c r="D81" i="51" s="1"/>
  <c r="E81" i="51" s="1"/>
  <c r="F81" i="51" s="1"/>
  <c r="G81" i="51" s="1"/>
  <c r="H81" i="51" s="1"/>
  <c r="I81" i="51" s="1"/>
  <c r="J81" i="51" s="1"/>
  <c r="K81" i="51" s="1"/>
  <c r="L81" i="51" s="1"/>
  <c r="M81" i="51" s="1"/>
  <c r="N81" i="51" s="1"/>
  <c r="O81" i="51" s="1"/>
  <c r="P81" i="51" s="1"/>
  <c r="D81" i="66" s="1"/>
  <c r="S81" i="38"/>
  <c r="S149" i="38"/>
  <c r="E149" i="38"/>
  <c r="F149" i="38" s="1"/>
  <c r="G149" i="38" s="1"/>
  <c r="H149" i="38" s="1"/>
  <c r="I149" i="38" s="1"/>
  <c r="J149" i="38" s="1"/>
  <c r="K149" i="38" s="1"/>
  <c r="L149" i="38" s="1"/>
  <c r="M149" i="38" s="1"/>
  <c r="N149" i="38" s="1"/>
  <c r="O149" i="38" s="1"/>
  <c r="P149" i="38" s="1"/>
  <c r="D149" i="51" s="1"/>
  <c r="E29" i="38"/>
  <c r="F29" i="38" s="1"/>
  <c r="G29" i="38" s="1"/>
  <c r="H29" i="38" s="1"/>
  <c r="I29" i="38" s="1"/>
  <c r="J29" i="38" s="1"/>
  <c r="K29" i="38" s="1"/>
  <c r="L29" i="38" s="1"/>
  <c r="M29" i="38" s="1"/>
  <c r="N29" i="38" s="1"/>
  <c r="O29" i="38" s="1"/>
  <c r="P29" i="38" s="1"/>
  <c r="D29" i="51" s="1"/>
  <c r="S29" i="38"/>
  <c r="E115" i="38"/>
  <c r="F115" i="38" s="1"/>
  <c r="G115" i="38" s="1"/>
  <c r="H115" i="38" s="1"/>
  <c r="I115" i="38" s="1"/>
  <c r="J115" i="38" s="1"/>
  <c r="K115" i="38" s="1"/>
  <c r="L115" i="38" s="1"/>
  <c r="M115" i="38" s="1"/>
  <c r="N115" i="38" s="1"/>
  <c r="O115" i="38" s="1"/>
  <c r="P115" i="38" s="1"/>
  <c r="D115" i="51" s="1"/>
  <c r="S115" i="38"/>
  <c r="E53" i="38"/>
  <c r="F53" i="38" s="1"/>
  <c r="G53" i="38" s="1"/>
  <c r="H53" i="38" s="1"/>
  <c r="I53" i="38" s="1"/>
  <c r="J53" i="38" s="1"/>
  <c r="K53" i="38" s="1"/>
  <c r="L53" i="38" s="1"/>
  <c r="M53" i="38" s="1"/>
  <c r="N53" i="38" s="1"/>
  <c r="O53" i="38" s="1"/>
  <c r="P53" i="38" s="1"/>
  <c r="D53" i="51" s="1"/>
  <c r="E53" i="51" s="1"/>
  <c r="F53" i="51" s="1"/>
  <c r="G53" i="51" s="1"/>
  <c r="H53" i="51" s="1"/>
  <c r="I53" i="51" s="1"/>
  <c r="J53" i="51" s="1"/>
  <c r="K53" i="51" s="1"/>
  <c r="L53" i="51" s="1"/>
  <c r="M53" i="51" s="1"/>
  <c r="N53" i="51" s="1"/>
  <c r="O53" i="51" s="1"/>
  <c r="P53" i="51" s="1"/>
  <c r="D53" i="66" s="1"/>
  <c r="S53" i="38"/>
  <c r="S108" i="38"/>
  <c r="E108" i="38"/>
  <c r="F108" i="38" s="1"/>
  <c r="G108" i="38" s="1"/>
  <c r="H108" i="38" s="1"/>
  <c r="I108" i="38" s="1"/>
  <c r="J108" i="38" s="1"/>
  <c r="K108" i="38" s="1"/>
  <c r="L108" i="38" s="1"/>
  <c r="M108" i="38" s="1"/>
  <c r="N108" i="38" s="1"/>
  <c r="O108" i="38" s="1"/>
  <c r="P108" i="38" s="1"/>
  <c r="D108" i="51" s="1"/>
  <c r="E116" i="38"/>
  <c r="F116" i="38" s="1"/>
  <c r="G116" i="38" s="1"/>
  <c r="H116" i="38" s="1"/>
  <c r="I116" i="38" s="1"/>
  <c r="J116" i="38" s="1"/>
  <c r="K116" i="38" s="1"/>
  <c r="L116" i="38" s="1"/>
  <c r="M116" i="38" s="1"/>
  <c r="N116" i="38" s="1"/>
  <c r="O116" i="38" s="1"/>
  <c r="P116" i="38" s="1"/>
  <c r="D116" i="51" s="1"/>
  <c r="S116" i="38"/>
  <c r="S133" i="38"/>
  <c r="E133" i="38"/>
  <c r="F133" i="38" s="1"/>
  <c r="G133" i="38" s="1"/>
  <c r="H133" i="38" s="1"/>
  <c r="I133" i="38" s="1"/>
  <c r="J133" i="38" s="1"/>
  <c r="K133" i="38" s="1"/>
  <c r="L133" i="38" s="1"/>
  <c r="M133" i="38" s="1"/>
  <c r="N133" i="38" s="1"/>
  <c r="O133" i="38" s="1"/>
  <c r="P133" i="38" s="1"/>
  <c r="D133" i="51" s="1"/>
  <c r="T165" i="38"/>
  <c r="D165" i="51"/>
  <c r="E119" i="38"/>
  <c r="F119" i="38" s="1"/>
  <c r="G119" i="38" s="1"/>
  <c r="H119" i="38" s="1"/>
  <c r="I119" i="38" s="1"/>
  <c r="J119" i="38" s="1"/>
  <c r="K119" i="38" s="1"/>
  <c r="L119" i="38" s="1"/>
  <c r="M119" i="38" s="1"/>
  <c r="N119" i="38" s="1"/>
  <c r="O119" i="38" s="1"/>
  <c r="P119" i="38" s="1"/>
  <c r="D119" i="51" s="1"/>
  <c r="S119" i="51" s="1"/>
  <c r="T119" i="51" s="1"/>
  <c r="S119" i="38"/>
  <c r="T79" i="38"/>
  <c r="D79" i="51"/>
  <c r="E51" i="38"/>
  <c r="F51" i="38" s="1"/>
  <c r="G51" i="38" s="1"/>
  <c r="H51" i="38" s="1"/>
  <c r="I51" i="38" s="1"/>
  <c r="J51" i="38" s="1"/>
  <c r="K51" i="38" s="1"/>
  <c r="L51" i="38" s="1"/>
  <c r="M51" i="38" s="1"/>
  <c r="N51" i="38" s="1"/>
  <c r="O51" i="38" s="1"/>
  <c r="P51" i="38" s="1"/>
  <c r="S51" i="38"/>
  <c r="T25" i="38"/>
  <c r="E89" i="66"/>
  <c r="F89" i="66" s="1"/>
  <c r="G89" i="66" s="1"/>
  <c r="H89" i="66" s="1"/>
  <c r="I89" i="66" s="1"/>
  <c r="J89" i="66" s="1"/>
  <c r="K89" i="66" s="1"/>
  <c r="L89" i="66" s="1"/>
  <c r="M89" i="66" s="1"/>
  <c r="N89" i="66" s="1"/>
  <c r="O89" i="66" s="1"/>
  <c r="P89" i="66" s="1"/>
  <c r="D89" i="79" s="1"/>
  <c r="S89" i="66"/>
  <c r="E42" i="51"/>
  <c r="F42" i="51" s="1"/>
  <c r="G42" i="51" s="1"/>
  <c r="H42" i="51" s="1"/>
  <c r="I42" i="51" s="1"/>
  <c r="J42" i="51" s="1"/>
  <c r="K42" i="51" s="1"/>
  <c r="L42" i="51" s="1"/>
  <c r="M42" i="51" s="1"/>
  <c r="N42" i="51" s="1"/>
  <c r="O42" i="51" s="1"/>
  <c r="P42" i="51" s="1"/>
  <c r="D42" i="66" s="1"/>
  <c r="S42" i="51"/>
  <c r="S164" i="51"/>
  <c r="E164" i="51"/>
  <c r="F164" i="51" s="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D164" i="66" s="1"/>
  <c r="E122" i="38"/>
  <c r="F122" i="38" s="1"/>
  <c r="G122" i="38" s="1"/>
  <c r="H122" i="38" s="1"/>
  <c r="I122" i="38" s="1"/>
  <c r="J122" i="38" s="1"/>
  <c r="K122" i="38" s="1"/>
  <c r="L122" i="38" s="1"/>
  <c r="M122" i="38" s="1"/>
  <c r="N122" i="38" s="1"/>
  <c r="O122" i="38" s="1"/>
  <c r="P122" i="38" s="1"/>
  <c r="D122" i="51" s="1"/>
  <c r="S122" i="38"/>
  <c r="F4" i="38"/>
  <c r="S66" i="38"/>
  <c r="E66" i="38"/>
  <c r="F66" i="38" s="1"/>
  <c r="G66" i="38" s="1"/>
  <c r="H66" i="38" s="1"/>
  <c r="I66" i="38" s="1"/>
  <c r="J66" i="38" s="1"/>
  <c r="K66" i="38" s="1"/>
  <c r="L66" i="38" s="1"/>
  <c r="M66" i="38" s="1"/>
  <c r="N66" i="38" s="1"/>
  <c r="O66" i="38" s="1"/>
  <c r="P66" i="38" s="1"/>
  <c r="D66" i="51" s="1"/>
  <c r="E90" i="38"/>
  <c r="F90" i="38" s="1"/>
  <c r="G90" i="38" s="1"/>
  <c r="H90" i="38" s="1"/>
  <c r="I90" i="38" s="1"/>
  <c r="J90" i="38" s="1"/>
  <c r="K90" i="38" s="1"/>
  <c r="L90" i="38" s="1"/>
  <c r="M90" i="38" s="1"/>
  <c r="N90" i="38" s="1"/>
  <c r="O90" i="38" s="1"/>
  <c r="P90" i="38" s="1"/>
  <c r="D90" i="51" s="1"/>
  <c r="S90" i="38"/>
  <c r="E157" i="38"/>
  <c r="F157" i="38" s="1"/>
  <c r="G157" i="38" s="1"/>
  <c r="H157" i="38" s="1"/>
  <c r="I157" i="38" s="1"/>
  <c r="J157" i="38" s="1"/>
  <c r="K157" i="38" s="1"/>
  <c r="L157" i="38" s="1"/>
  <c r="M157" i="38" s="1"/>
  <c r="N157" i="38" s="1"/>
  <c r="O157" i="38" s="1"/>
  <c r="P157" i="38" s="1"/>
  <c r="D157" i="51" s="1"/>
  <c r="S157" i="38"/>
  <c r="E118" i="38"/>
  <c r="F118" i="38" s="1"/>
  <c r="G118" i="38" s="1"/>
  <c r="H118" i="38" s="1"/>
  <c r="I118" i="38" s="1"/>
  <c r="J118" i="38" s="1"/>
  <c r="K118" i="38" s="1"/>
  <c r="L118" i="38" s="1"/>
  <c r="M118" i="38" s="1"/>
  <c r="N118" i="38" s="1"/>
  <c r="O118" i="38" s="1"/>
  <c r="P118" i="38" s="1"/>
  <c r="D118" i="51" s="1"/>
  <c r="S118" i="38"/>
  <c r="E159" i="38"/>
  <c r="F159" i="38" s="1"/>
  <c r="G159" i="38" s="1"/>
  <c r="H159" i="38" s="1"/>
  <c r="I159" i="38" s="1"/>
  <c r="J159" i="38" s="1"/>
  <c r="K159" i="38" s="1"/>
  <c r="L159" i="38" s="1"/>
  <c r="M159" i="38" s="1"/>
  <c r="N159" i="38" s="1"/>
  <c r="O159" i="38" s="1"/>
  <c r="P159" i="38" s="1"/>
  <c r="D159" i="51" s="1"/>
  <c r="S159" i="38"/>
  <c r="I7" i="24"/>
  <c r="S185" i="51"/>
  <c r="E185" i="51"/>
  <c r="F185" i="51" s="1"/>
  <c r="G185" i="51" s="1"/>
  <c r="H185" i="51" s="1"/>
  <c r="I185" i="51" s="1"/>
  <c r="J185" i="51" s="1"/>
  <c r="K185" i="51" s="1"/>
  <c r="L185" i="51" s="1"/>
  <c r="M185" i="51" s="1"/>
  <c r="N185" i="51" s="1"/>
  <c r="O185" i="51" s="1"/>
  <c r="P185" i="51" s="1"/>
  <c r="D185" i="66" s="1"/>
  <c r="E75" i="51"/>
  <c r="F75" i="51" s="1"/>
  <c r="G75" i="51" s="1"/>
  <c r="H75" i="51" s="1"/>
  <c r="I75" i="51" s="1"/>
  <c r="J75" i="51" s="1"/>
  <c r="K75" i="51" s="1"/>
  <c r="L75" i="51" s="1"/>
  <c r="M75" i="51" s="1"/>
  <c r="N75" i="51" s="1"/>
  <c r="O75" i="51" s="1"/>
  <c r="P75" i="51" s="1"/>
  <c r="D75" i="66" s="1"/>
  <c r="S75" i="51"/>
  <c r="S24" i="38"/>
  <c r="E24" i="38"/>
  <c r="F24" i="38" s="1"/>
  <c r="G24" i="38" s="1"/>
  <c r="H24" i="38" s="1"/>
  <c r="I24" i="38" s="1"/>
  <c r="J24" i="38" s="1"/>
  <c r="K24" i="38" s="1"/>
  <c r="L24" i="38" s="1"/>
  <c r="M24" i="38" s="1"/>
  <c r="N24" i="38" s="1"/>
  <c r="O24" i="38" s="1"/>
  <c r="P24" i="38" s="1"/>
  <c r="D24" i="51" s="1"/>
  <c r="S69" i="38"/>
  <c r="E69" i="38"/>
  <c r="F69" i="38" s="1"/>
  <c r="G69" i="38" s="1"/>
  <c r="H69" i="38" s="1"/>
  <c r="I69" i="38" s="1"/>
  <c r="J69" i="38" s="1"/>
  <c r="K69" i="38" s="1"/>
  <c r="L69" i="38" s="1"/>
  <c r="M69" i="38" s="1"/>
  <c r="N69" i="38" s="1"/>
  <c r="O69" i="38" s="1"/>
  <c r="P69" i="38" s="1"/>
  <c r="D69" i="51" s="1"/>
  <c r="E70" i="38"/>
  <c r="F70" i="38" s="1"/>
  <c r="G70" i="38" s="1"/>
  <c r="H70" i="38" s="1"/>
  <c r="I70" i="38" s="1"/>
  <c r="J70" i="38" s="1"/>
  <c r="K70" i="38" s="1"/>
  <c r="L70" i="38" s="1"/>
  <c r="M70" i="38" s="1"/>
  <c r="N70" i="38" s="1"/>
  <c r="O70" i="38" s="1"/>
  <c r="P70" i="38" s="1"/>
  <c r="D70" i="51" s="1"/>
  <c r="S70" i="38"/>
  <c r="E36" i="38"/>
  <c r="F36" i="38" s="1"/>
  <c r="G36" i="38" s="1"/>
  <c r="H36" i="38" s="1"/>
  <c r="I36" i="38" s="1"/>
  <c r="J36" i="38" s="1"/>
  <c r="K36" i="38" s="1"/>
  <c r="L36" i="38" s="1"/>
  <c r="M36" i="38" s="1"/>
  <c r="N36" i="38" s="1"/>
  <c r="O36" i="38" s="1"/>
  <c r="P36" i="38" s="1"/>
  <c r="D36" i="51" s="1"/>
  <c r="S36" i="38"/>
  <c r="S129" i="38"/>
  <c r="E129" i="38"/>
  <c r="F129" i="38" s="1"/>
  <c r="G129" i="38" s="1"/>
  <c r="H129" i="38" s="1"/>
  <c r="I129" i="38" s="1"/>
  <c r="J129" i="38" s="1"/>
  <c r="K129" i="38" s="1"/>
  <c r="L129" i="38" s="1"/>
  <c r="M129" i="38" s="1"/>
  <c r="N129" i="38" s="1"/>
  <c r="O129" i="38" s="1"/>
  <c r="P129" i="38" s="1"/>
  <c r="D129" i="51" s="1"/>
  <c r="E121" i="38"/>
  <c r="F121" i="38" s="1"/>
  <c r="G121" i="38" s="1"/>
  <c r="H121" i="38" s="1"/>
  <c r="I121" i="38" s="1"/>
  <c r="J121" i="38" s="1"/>
  <c r="K121" i="38" s="1"/>
  <c r="L121" i="38" s="1"/>
  <c r="M121" i="38" s="1"/>
  <c r="N121" i="38" s="1"/>
  <c r="O121" i="38" s="1"/>
  <c r="P121" i="38" s="1"/>
  <c r="D121" i="51" s="1"/>
  <c r="S121" i="38"/>
  <c r="E179" i="38"/>
  <c r="F179" i="38" s="1"/>
  <c r="G179" i="38" s="1"/>
  <c r="H179" i="38" s="1"/>
  <c r="I179" i="38" s="1"/>
  <c r="J179" i="38" s="1"/>
  <c r="K179" i="38" s="1"/>
  <c r="L179" i="38" s="1"/>
  <c r="M179" i="38" s="1"/>
  <c r="N179" i="38" s="1"/>
  <c r="O179" i="38" s="1"/>
  <c r="P179" i="38" s="1"/>
  <c r="D179" i="51" s="1"/>
  <c r="S179" i="38"/>
  <c r="S94" i="38"/>
  <c r="E94" i="38"/>
  <c r="F94" i="38" s="1"/>
  <c r="G94" i="38" s="1"/>
  <c r="H94" i="38" s="1"/>
  <c r="I94" i="38" s="1"/>
  <c r="J94" i="38" s="1"/>
  <c r="K94" i="38" s="1"/>
  <c r="L94" i="38" s="1"/>
  <c r="M94" i="38" s="1"/>
  <c r="N94" i="38" s="1"/>
  <c r="O94" i="38" s="1"/>
  <c r="P94" i="38" s="1"/>
  <c r="D94" i="51" s="1"/>
  <c r="S127" i="38"/>
  <c r="E127" i="38"/>
  <c r="F127" i="38" s="1"/>
  <c r="G127" i="38" s="1"/>
  <c r="H127" i="38" s="1"/>
  <c r="I127" i="38" s="1"/>
  <c r="J127" i="38" s="1"/>
  <c r="K127" i="38" s="1"/>
  <c r="L127" i="38" s="1"/>
  <c r="M127" i="38" s="1"/>
  <c r="N127" i="38" s="1"/>
  <c r="O127" i="38" s="1"/>
  <c r="P127" i="38" s="1"/>
  <c r="D127" i="51" s="1"/>
  <c r="S76" i="38"/>
  <c r="E76" i="38"/>
  <c r="F76" i="38" s="1"/>
  <c r="G76" i="38" s="1"/>
  <c r="H76" i="38" s="1"/>
  <c r="I76" i="38" s="1"/>
  <c r="J76" i="38" s="1"/>
  <c r="K76" i="38" s="1"/>
  <c r="L76" i="38" s="1"/>
  <c r="M76" i="38" s="1"/>
  <c r="N76" i="38" s="1"/>
  <c r="O76" i="38" s="1"/>
  <c r="P76" i="38" s="1"/>
  <c r="D76" i="51" s="1"/>
  <c r="E186" i="38"/>
  <c r="F186" i="38" s="1"/>
  <c r="G186" i="38" s="1"/>
  <c r="H186" i="38" s="1"/>
  <c r="I186" i="38" s="1"/>
  <c r="J186" i="38" s="1"/>
  <c r="K186" i="38" s="1"/>
  <c r="L186" i="38" s="1"/>
  <c r="M186" i="38" s="1"/>
  <c r="N186" i="38" s="1"/>
  <c r="O186" i="38" s="1"/>
  <c r="P186" i="38" s="1"/>
  <c r="D186" i="51" s="1"/>
  <c r="S186" i="38"/>
  <c r="E210" i="51"/>
  <c r="F210" i="51" s="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D210" i="66" s="1"/>
  <c r="S210" i="51"/>
  <c r="S191" i="51"/>
  <c r="E191" i="51"/>
  <c r="F191" i="51" s="1"/>
  <c r="G191" i="51" s="1"/>
  <c r="H191" i="51" s="1"/>
  <c r="I191" i="51" s="1"/>
  <c r="J191" i="51" s="1"/>
  <c r="K191" i="51" s="1"/>
  <c r="L191" i="51" s="1"/>
  <c r="M191" i="51" s="1"/>
  <c r="N191" i="51" s="1"/>
  <c r="O191" i="51" s="1"/>
  <c r="P191" i="51" s="1"/>
  <c r="D191" i="66" s="1"/>
  <c r="S190" i="66"/>
  <c r="E190" i="66"/>
  <c r="F190" i="66" s="1"/>
  <c r="G190" i="66" s="1"/>
  <c r="H190" i="66" s="1"/>
  <c r="I190" i="66" s="1"/>
  <c r="J190" i="66" s="1"/>
  <c r="K190" i="66" s="1"/>
  <c r="L190" i="66" s="1"/>
  <c r="M190" i="66" s="1"/>
  <c r="N190" i="66" s="1"/>
  <c r="O190" i="66" s="1"/>
  <c r="P190" i="66" s="1"/>
  <c r="D190" i="79" s="1"/>
  <c r="S105" i="51"/>
  <c r="E105" i="51"/>
  <c r="F105" i="51" s="1"/>
  <c r="G105" i="51" s="1"/>
  <c r="H105" i="51" s="1"/>
  <c r="I105" i="51" s="1"/>
  <c r="J105" i="51" s="1"/>
  <c r="K105" i="51" s="1"/>
  <c r="L105" i="51" s="1"/>
  <c r="M105" i="51" s="1"/>
  <c r="N105" i="51" s="1"/>
  <c r="O105" i="51" s="1"/>
  <c r="P105" i="51" s="1"/>
  <c r="D105" i="66" s="1"/>
  <c r="E102" i="51"/>
  <c r="F102" i="51" s="1"/>
  <c r="G102" i="51" s="1"/>
  <c r="H102" i="51" s="1"/>
  <c r="I102" i="51" s="1"/>
  <c r="J102" i="51" s="1"/>
  <c r="K102" i="51" s="1"/>
  <c r="L102" i="51" s="1"/>
  <c r="M102" i="51" s="1"/>
  <c r="N102" i="51" s="1"/>
  <c r="O102" i="51" s="1"/>
  <c r="P102" i="51" s="1"/>
  <c r="D102" i="66" s="1"/>
  <c r="S102" i="51"/>
  <c r="E55" i="66"/>
  <c r="F55" i="66" s="1"/>
  <c r="G55" i="66" s="1"/>
  <c r="H55" i="66" s="1"/>
  <c r="I55" i="66" s="1"/>
  <c r="J55" i="66" s="1"/>
  <c r="K55" i="66" s="1"/>
  <c r="L55" i="66" s="1"/>
  <c r="M55" i="66" s="1"/>
  <c r="N55" i="66" s="1"/>
  <c r="O55" i="66" s="1"/>
  <c r="P55" i="66" s="1"/>
  <c r="D55" i="79" s="1"/>
  <c r="S55" i="66"/>
  <c r="S196" i="51"/>
  <c r="E196" i="51"/>
  <c r="F196" i="51" s="1"/>
  <c r="G196" i="51" s="1"/>
  <c r="H196" i="51" s="1"/>
  <c r="I196" i="51" s="1"/>
  <c r="J196" i="51" s="1"/>
  <c r="K196" i="51" s="1"/>
  <c r="L196" i="51" s="1"/>
  <c r="M196" i="51" s="1"/>
  <c r="N196" i="51" s="1"/>
  <c r="O196" i="51" s="1"/>
  <c r="P196" i="51" s="1"/>
  <c r="D196" i="66" s="1"/>
  <c r="S56" i="51"/>
  <c r="E56" i="51"/>
  <c r="F56" i="51" s="1"/>
  <c r="G56" i="51" s="1"/>
  <c r="H56" i="51" s="1"/>
  <c r="I56" i="51" s="1"/>
  <c r="J56" i="51" s="1"/>
  <c r="K56" i="51" s="1"/>
  <c r="L56" i="51" s="1"/>
  <c r="M56" i="51" s="1"/>
  <c r="N56" i="51" s="1"/>
  <c r="O56" i="51" s="1"/>
  <c r="P56" i="51" s="1"/>
  <c r="D56" i="66" s="1"/>
  <c r="S137" i="51"/>
  <c r="E137" i="51"/>
  <c r="F137" i="51" s="1"/>
  <c r="G137" i="51" s="1"/>
  <c r="H137" i="51" s="1"/>
  <c r="I137" i="51" s="1"/>
  <c r="J137" i="51" s="1"/>
  <c r="K137" i="51" s="1"/>
  <c r="L137" i="51" s="1"/>
  <c r="M137" i="51" s="1"/>
  <c r="N137" i="51" s="1"/>
  <c r="O137" i="51" s="1"/>
  <c r="P137" i="51" s="1"/>
  <c r="D137" i="66" s="1"/>
  <c r="S5" i="51"/>
  <c r="S68" i="38"/>
  <c r="E68" i="38"/>
  <c r="F68" i="38" s="1"/>
  <c r="G68" i="38" s="1"/>
  <c r="H68" i="38" s="1"/>
  <c r="I68" i="38" s="1"/>
  <c r="J68" i="38" s="1"/>
  <c r="K68" i="38" s="1"/>
  <c r="L68" i="38" s="1"/>
  <c r="M68" i="38" s="1"/>
  <c r="N68" i="38" s="1"/>
  <c r="O68" i="38" s="1"/>
  <c r="P68" i="38" s="1"/>
  <c r="D68" i="51" s="1"/>
  <c r="E211" i="38"/>
  <c r="F211" i="38" s="1"/>
  <c r="G211" i="38" s="1"/>
  <c r="H211" i="38" s="1"/>
  <c r="I211" i="38" s="1"/>
  <c r="J211" i="38" s="1"/>
  <c r="K211" i="38" s="1"/>
  <c r="L211" i="38" s="1"/>
  <c r="M211" i="38" s="1"/>
  <c r="N211" i="38" s="1"/>
  <c r="O211" i="38" s="1"/>
  <c r="P211" i="38" s="1"/>
  <c r="D211" i="51" s="1"/>
  <c r="S211" i="38"/>
  <c r="E83" i="38"/>
  <c r="F83" i="38" s="1"/>
  <c r="G83" i="38" s="1"/>
  <c r="H83" i="38" s="1"/>
  <c r="I83" i="38" s="1"/>
  <c r="J83" i="38" s="1"/>
  <c r="K83" i="38" s="1"/>
  <c r="L83" i="38" s="1"/>
  <c r="M83" i="38" s="1"/>
  <c r="N83" i="38" s="1"/>
  <c r="O83" i="38" s="1"/>
  <c r="P83" i="38" s="1"/>
  <c r="D83" i="51" s="1"/>
  <c r="S83" i="38"/>
  <c r="S10" i="51"/>
  <c r="E170" i="38"/>
  <c r="F170" i="38" s="1"/>
  <c r="G170" i="38" s="1"/>
  <c r="H170" i="38" s="1"/>
  <c r="I170" i="38" s="1"/>
  <c r="J170" i="38" s="1"/>
  <c r="K170" i="38" s="1"/>
  <c r="L170" i="38" s="1"/>
  <c r="M170" i="38" s="1"/>
  <c r="N170" i="38" s="1"/>
  <c r="O170" i="38" s="1"/>
  <c r="P170" i="38" s="1"/>
  <c r="D170" i="51" s="1"/>
  <c r="S170" i="38"/>
  <c r="E52" i="79"/>
  <c r="F52" i="79" s="1"/>
  <c r="G52" i="79" s="1"/>
  <c r="H52" i="79" s="1"/>
  <c r="I52" i="79" s="1"/>
  <c r="J52" i="79" s="1"/>
  <c r="K52" i="79" s="1"/>
  <c r="L52" i="79" s="1"/>
  <c r="M52" i="79" s="1"/>
  <c r="N52" i="79" s="1"/>
  <c r="O52" i="79" s="1"/>
  <c r="P52" i="79" s="1"/>
  <c r="D52" i="92" s="1"/>
  <c r="T82" i="38"/>
  <c r="T86" i="38"/>
  <c r="T92" i="38"/>
  <c r="T91" i="38"/>
  <c r="T77" i="38"/>
  <c r="T199" i="38"/>
  <c r="T71" i="38"/>
  <c r="T162" i="38"/>
  <c r="E87" i="66"/>
  <c r="F87" i="66" s="1"/>
  <c r="G87" i="66" s="1"/>
  <c r="H87" i="66" s="1"/>
  <c r="I87" i="66" s="1"/>
  <c r="J87" i="66" s="1"/>
  <c r="K87" i="66" s="1"/>
  <c r="L87" i="66" s="1"/>
  <c r="M87" i="66" s="1"/>
  <c r="N87" i="66" s="1"/>
  <c r="O87" i="66" s="1"/>
  <c r="P87" i="66" s="1"/>
  <c r="D87" i="79" s="1"/>
  <c r="S87" i="66"/>
  <c r="S8" i="51"/>
  <c r="E8" i="51"/>
  <c r="F8" i="51" s="1"/>
  <c r="G8" i="51" s="1"/>
  <c r="H8" i="51" s="1"/>
  <c r="I8" i="51" s="1"/>
  <c r="J8" i="51" s="1"/>
  <c r="K8" i="51" s="1"/>
  <c r="L8" i="51" s="1"/>
  <c r="M8" i="51" s="1"/>
  <c r="N8" i="51" s="1"/>
  <c r="O8" i="51" s="1"/>
  <c r="P8" i="51" s="1"/>
  <c r="D8" i="66" s="1"/>
  <c r="S88" i="51"/>
  <c r="E88" i="51"/>
  <c r="F88" i="51" s="1"/>
  <c r="G88" i="51" s="1"/>
  <c r="H88" i="51" s="1"/>
  <c r="I88" i="51" s="1"/>
  <c r="J88" i="51" s="1"/>
  <c r="K88" i="51" s="1"/>
  <c r="L88" i="51" s="1"/>
  <c r="M88" i="51" s="1"/>
  <c r="N88" i="51" s="1"/>
  <c r="O88" i="51" s="1"/>
  <c r="P88" i="51" s="1"/>
  <c r="D88" i="66" s="1"/>
  <c r="E9" i="38"/>
  <c r="F9" i="38" s="1"/>
  <c r="G9" i="38" s="1"/>
  <c r="H9" i="38" s="1"/>
  <c r="I9" i="38" s="1"/>
  <c r="J9" i="38" s="1"/>
  <c r="K9" i="38" s="1"/>
  <c r="L9" i="38" s="1"/>
  <c r="M9" i="38" s="1"/>
  <c r="N9" i="38" s="1"/>
  <c r="O9" i="38" s="1"/>
  <c r="P9" i="38" s="1"/>
  <c r="D9" i="51" s="1"/>
  <c r="S9" i="38"/>
  <c r="E155" i="38"/>
  <c r="F155" i="38" s="1"/>
  <c r="G155" i="38" s="1"/>
  <c r="H155" i="38" s="1"/>
  <c r="I155" i="38" s="1"/>
  <c r="J155" i="38" s="1"/>
  <c r="K155" i="38" s="1"/>
  <c r="L155" i="38" s="1"/>
  <c r="M155" i="38" s="1"/>
  <c r="N155" i="38" s="1"/>
  <c r="O155" i="38" s="1"/>
  <c r="P155" i="38" s="1"/>
  <c r="D155" i="51" s="1"/>
  <c r="S155" i="38"/>
  <c r="E117" i="38"/>
  <c r="F117" i="38" s="1"/>
  <c r="G117" i="38" s="1"/>
  <c r="H117" i="38" s="1"/>
  <c r="I117" i="38" s="1"/>
  <c r="J117" i="38" s="1"/>
  <c r="K117" i="38" s="1"/>
  <c r="L117" i="38" s="1"/>
  <c r="M117" i="38" s="1"/>
  <c r="N117" i="38" s="1"/>
  <c r="O117" i="38" s="1"/>
  <c r="P117" i="38" s="1"/>
  <c r="D117" i="51" s="1"/>
  <c r="S117" i="38"/>
  <c r="S193" i="51"/>
  <c r="E193" i="51"/>
  <c r="F193" i="51" s="1"/>
  <c r="G193" i="51" s="1"/>
  <c r="H193" i="51" s="1"/>
  <c r="I193" i="51" s="1"/>
  <c r="J193" i="51" s="1"/>
  <c r="K193" i="51" s="1"/>
  <c r="L193" i="51" s="1"/>
  <c r="M193" i="51" s="1"/>
  <c r="N193" i="51" s="1"/>
  <c r="O193" i="51" s="1"/>
  <c r="P193" i="51" s="1"/>
  <c r="D193" i="66" s="1"/>
  <c r="E107" i="38"/>
  <c r="F107" i="38" s="1"/>
  <c r="G107" i="38" s="1"/>
  <c r="H107" i="38" s="1"/>
  <c r="I107" i="38" s="1"/>
  <c r="J107" i="38" s="1"/>
  <c r="K107" i="38" s="1"/>
  <c r="L107" i="38" s="1"/>
  <c r="M107" i="38" s="1"/>
  <c r="N107" i="38" s="1"/>
  <c r="O107" i="38" s="1"/>
  <c r="P107" i="38" s="1"/>
  <c r="D107" i="51" s="1"/>
  <c r="S107" i="38"/>
  <c r="E125" i="38"/>
  <c r="F125" i="38" s="1"/>
  <c r="G125" i="38" s="1"/>
  <c r="H125" i="38" s="1"/>
  <c r="I125" i="38" s="1"/>
  <c r="J125" i="38" s="1"/>
  <c r="K125" i="38" s="1"/>
  <c r="L125" i="38" s="1"/>
  <c r="M125" i="38" s="1"/>
  <c r="N125" i="38" s="1"/>
  <c r="O125" i="38" s="1"/>
  <c r="P125" i="38" s="1"/>
  <c r="D125" i="51" s="1"/>
  <c r="S125" i="38"/>
  <c r="S199" i="51"/>
  <c r="E199" i="51"/>
  <c r="F199" i="51" s="1"/>
  <c r="G199" i="51" s="1"/>
  <c r="H199" i="51" s="1"/>
  <c r="I199" i="51" s="1"/>
  <c r="J199" i="51" s="1"/>
  <c r="K199" i="51" s="1"/>
  <c r="L199" i="51" s="1"/>
  <c r="M199" i="51" s="1"/>
  <c r="N199" i="51" s="1"/>
  <c r="O199" i="51" s="1"/>
  <c r="P199" i="51" s="1"/>
  <c r="D199" i="66" s="1"/>
  <c r="S71" i="51"/>
  <c r="E71" i="51"/>
  <c r="F71" i="51" s="1"/>
  <c r="G71" i="51" s="1"/>
  <c r="H71" i="51" s="1"/>
  <c r="I71" i="51" s="1"/>
  <c r="J71" i="51" s="1"/>
  <c r="K71" i="51" s="1"/>
  <c r="L71" i="51" s="1"/>
  <c r="M71" i="51" s="1"/>
  <c r="N71" i="51" s="1"/>
  <c r="O71" i="51" s="1"/>
  <c r="P71" i="51" s="1"/>
  <c r="D71" i="66" s="1"/>
  <c r="S58" i="38"/>
  <c r="E58" i="38"/>
  <c r="F58" i="38" s="1"/>
  <c r="G58" i="38" s="1"/>
  <c r="H58" i="38" s="1"/>
  <c r="I58" i="38" s="1"/>
  <c r="J58" i="38" s="1"/>
  <c r="K58" i="38" s="1"/>
  <c r="L58" i="38" s="1"/>
  <c r="M58" i="38" s="1"/>
  <c r="N58" i="38" s="1"/>
  <c r="O58" i="38" s="1"/>
  <c r="P58" i="38" s="1"/>
  <c r="D58" i="51" s="1"/>
  <c r="S162" i="51"/>
  <c r="E162" i="51"/>
  <c r="F162" i="51" s="1"/>
  <c r="G162" i="51" s="1"/>
  <c r="H162" i="51" s="1"/>
  <c r="I162" i="51" s="1"/>
  <c r="J162" i="51" s="1"/>
  <c r="K162" i="51" s="1"/>
  <c r="L162" i="51" s="1"/>
  <c r="M162" i="51" s="1"/>
  <c r="N162" i="51" s="1"/>
  <c r="O162" i="51" s="1"/>
  <c r="P162" i="51" s="1"/>
  <c r="D162" i="66" s="1"/>
  <c r="S208" i="51"/>
  <c r="E208" i="51"/>
  <c r="F208" i="51" s="1"/>
  <c r="G208" i="51" s="1"/>
  <c r="H208" i="51" s="1"/>
  <c r="I208" i="51" s="1"/>
  <c r="J208" i="51" s="1"/>
  <c r="K208" i="51" s="1"/>
  <c r="L208" i="51" s="1"/>
  <c r="M208" i="51" s="1"/>
  <c r="N208" i="51" s="1"/>
  <c r="O208" i="51" s="1"/>
  <c r="P208" i="51" s="1"/>
  <c r="D208" i="66" s="1"/>
  <c r="E182" i="38"/>
  <c r="F182" i="38" s="1"/>
  <c r="G182" i="38" s="1"/>
  <c r="H182" i="38" s="1"/>
  <c r="I182" i="38" s="1"/>
  <c r="J182" i="38" s="1"/>
  <c r="K182" i="38" s="1"/>
  <c r="L182" i="38" s="1"/>
  <c r="M182" i="38" s="1"/>
  <c r="N182" i="38" s="1"/>
  <c r="O182" i="38" s="1"/>
  <c r="P182" i="38" s="1"/>
  <c r="D182" i="51" s="1"/>
  <c r="S182" i="38"/>
  <c r="E195" i="38"/>
  <c r="F195" i="38" s="1"/>
  <c r="G195" i="38" s="1"/>
  <c r="H195" i="38" s="1"/>
  <c r="I195" i="38" s="1"/>
  <c r="J195" i="38" s="1"/>
  <c r="K195" i="38" s="1"/>
  <c r="L195" i="38" s="1"/>
  <c r="M195" i="38" s="1"/>
  <c r="N195" i="38" s="1"/>
  <c r="O195" i="38" s="1"/>
  <c r="P195" i="38" s="1"/>
  <c r="D195" i="51" s="1"/>
  <c r="S195" i="38"/>
  <c r="E20" i="38"/>
  <c r="F20" i="38" s="1"/>
  <c r="G20" i="38" s="1"/>
  <c r="H20" i="38" s="1"/>
  <c r="I20" i="38" s="1"/>
  <c r="J20" i="38" s="1"/>
  <c r="K20" i="38" s="1"/>
  <c r="L20" i="38" s="1"/>
  <c r="M20" i="38" s="1"/>
  <c r="N20" i="38" s="1"/>
  <c r="O20" i="38" s="1"/>
  <c r="P20" i="38" s="1"/>
  <c r="D20" i="51" s="1"/>
  <c r="S20" i="38"/>
  <c r="S150" i="51"/>
  <c r="E150" i="51"/>
  <c r="F150" i="51" s="1"/>
  <c r="G150" i="51" s="1"/>
  <c r="H150" i="51" s="1"/>
  <c r="I150" i="51" s="1"/>
  <c r="J150" i="51" s="1"/>
  <c r="K150" i="51" s="1"/>
  <c r="L150" i="51" s="1"/>
  <c r="M150" i="51" s="1"/>
  <c r="N150" i="51" s="1"/>
  <c r="O150" i="51" s="1"/>
  <c r="P150" i="51" s="1"/>
  <c r="D150" i="66" s="1"/>
  <c r="S200" i="51"/>
  <c r="E46" i="38"/>
  <c r="F46" i="38" s="1"/>
  <c r="G46" i="38" s="1"/>
  <c r="H46" i="38" s="1"/>
  <c r="I46" i="38" s="1"/>
  <c r="J46" i="38" s="1"/>
  <c r="K46" i="38" s="1"/>
  <c r="L46" i="38" s="1"/>
  <c r="M46" i="38" s="1"/>
  <c r="N46" i="38" s="1"/>
  <c r="O46" i="38" s="1"/>
  <c r="P46" i="38" s="1"/>
  <c r="D46" i="51" s="1"/>
  <c r="S46" i="38"/>
  <c r="E188" i="38"/>
  <c r="F188" i="38" s="1"/>
  <c r="G188" i="38" s="1"/>
  <c r="H188" i="38" s="1"/>
  <c r="I188" i="38" s="1"/>
  <c r="J188" i="38" s="1"/>
  <c r="K188" i="38" s="1"/>
  <c r="L188" i="38" s="1"/>
  <c r="M188" i="38" s="1"/>
  <c r="N188" i="38" s="1"/>
  <c r="O188" i="38" s="1"/>
  <c r="P188" i="38" s="1"/>
  <c r="D188" i="51" s="1"/>
  <c r="S188" i="38"/>
  <c r="E135" i="38"/>
  <c r="F135" i="38" s="1"/>
  <c r="G135" i="38" s="1"/>
  <c r="H135" i="38" s="1"/>
  <c r="I135" i="38" s="1"/>
  <c r="J135" i="38" s="1"/>
  <c r="K135" i="38" s="1"/>
  <c r="L135" i="38" s="1"/>
  <c r="M135" i="38" s="1"/>
  <c r="N135" i="38" s="1"/>
  <c r="O135" i="38" s="1"/>
  <c r="P135" i="38" s="1"/>
  <c r="D135" i="51" s="1"/>
  <c r="S135" i="38"/>
  <c r="S192" i="51"/>
  <c r="E192" i="51"/>
  <c r="F192" i="51" s="1"/>
  <c r="G192" i="51" s="1"/>
  <c r="H192" i="51" s="1"/>
  <c r="I192" i="51" s="1"/>
  <c r="J192" i="51" s="1"/>
  <c r="K192" i="51" s="1"/>
  <c r="L192" i="51" s="1"/>
  <c r="M192" i="51" s="1"/>
  <c r="N192" i="51" s="1"/>
  <c r="O192" i="51" s="1"/>
  <c r="P192" i="51" s="1"/>
  <c r="D192" i="66" s="1"/>
  <c r="S84" i="51"/>
  <c r="E84" i="51"/>
  <c r="F84" i="51" s="1"/>
  <c r="G84" i="51" s="1"/>
  <c r="H84" i="51" s="1"/>
  <c r="I84" i="51" s="1"/>
  <c r="J84" i="51" s="1"/>
  <c r="K84" i="51" s="1"/>
  <c r="L84" i="51" s="1"/>
  <c r="M84" i="51" s="1"/>
  <c r="N84" i="51" s="1"/>
  <c r="O84" i="51" s="1"/>
  <c r="P84" i="51" s="1"/>
  <c r="D84" i="66" s="1"/>
  <c r="E176" i="38"/>
  <c r="F176" i="38" s="1"/>
  <c r="G176" i="38" s="1"/>
  <c r="H176" i="38" s="1"/>
  <c r="I176" i="38" s="1"/>
  <c r="J176" i="38" s="1"/>
  <c r="K176" i="38" s="1"/>
  <c r="L176" i="38" s="1"/>
  <c r="M176" i="38" s="1"/>
  <c r="N176" i="38" s="1"/>
  <c r="O176" i="38" s="1"/>
  <c r="P176" i="38" s="1"/>
  <c r="D176" i="51" s="1"/>
  <c r="S176" i="38"/>
  <c r="S209" i="38"/>
  <c r="E209" i="38"/>
  <c r="F209" i="38" s="1"/>
  <c r="G209" i="38" s="1"/>
  <c r="H209" i="38" s="1"/>
  <c r="I209" i="38" s="1"/>
  <c r="J209" i="38" s="1"/>
  <c r="K209" i="38" s="1"/>
  <c r="L209" i="38" s="1"/>
  <c r="M209" i="38" s="1"/>
  <c r="N209" i="38" s="1"/>
  <c r="O209" i="38" s="1"/>
  <c r="P209" i="38" s="1"/>
  <c r="D209" i="51" s="1"/>
  <c r="E114" i="38"/>
  <c r="F114" i="38" s="1"/>
  <c r="G114" i="38" s="1"/>
  <c r="H114" i="38" s="1"/>
  <c r="I114" i="38" s="1"/>
  <c r="J114" i="38" s="1"/>
  <c r="K114" i="38" s="1"/>
  <c r="L114" i="38" s="1"/>
  <c r="M114" i="38" s="1"/>
  <c r="N114" i="38" s="1"/>
  <c r="O114" i="38" s="1"/>
  <c r="P114" i="38" s="1"/>
  <c r="D114" i="51" s="1"/>
  <c r="S114" i="38"/>
  <c r="E139" i="51"/>
  <c r="F139" i="51" s="1"/>
  <c r="G139" i="51" s="1"/>
  <c r="H139" i="51" s="1"/>
  <c r="I139" i="51" s="1"/>
  <c r="J139" i="51" s="1"/>
  <c r="K139" i="51" s="1"/>
  <c r="L139" i="51" s="1"/>
  <c r="M139" i="51" s="1"/>
  <c r="N139" i="51" s="1"/>
  <c r="O139" i="51" s="1"/>
  <c r="P139" i="51" s="1"/>
  <c r="D139" i="66" s="1"/>
  <c r="S139" i="51"/>
  <c r="S85" i="51"/>
  <c r="E85" i="51"/>
  <c r="F85" i="51" s="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D85" i="66" s="1"/>
  <c r="S169" i="38"/>
  <c r="E169" i="38"/>
  <c r="F169" i="38" s="1"/>
  <c r="G169" i="38" s="1"/>
  <c r="H169" i="38" s="1"/>
  <c r="I169" i="38" s="1"/>
  <c r="J169" i="38" s="1"/>
  <c r="K169" i="38" s="1"/>
  <c r="L169" i="38" s="1"/>
  <c r="M169" i="38" s="1"/>
  <c r="N169" i="38" s="1"/>
  <c r="O169" i="38" s="1"/>
  <c r="P169" i="38" s="1"/>
  <c r="D169" i="51" s="1"/>
  <c r="E154" i="51"/>
  <c r="F154" i="51" s="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D154" i="66" s="1"/>
  <c r="S154" i="51"/>
  <c r="S28" i="51"/>
  <c r="E28" i="51"/>
  <c r="F28" i="51" s="1"/>
  <c r="G28" i="51" s="1"/>
  <c r="H28" i="51" s="1"/>
  <c r="I28" i="51" s="1"/>
  <c r="J28" i="51" s="1"/>
  <c r="K28" i="51" s="1"/>
  <c r="L28" i="51" s="1"/>
  <c r="M28" i="51" s="1"/>
  <c r="N28" i="51" s="1"/>
  <c r="O28" i="51" s="1"/>
  <c r="P28" i="51" s="1"/>
  <c r="D28" i="66" s="1"/>
  <c r="S63" i="51"/>
  <c r="E63" i="51"/>
  <c r="F63" i="51" s="1"/>
  <c r="G63" i="51" s="1"/>
  <c r="H63" i="51" s="1"/>
  <c r="I63" i="51" s="1"/>
  <c r="J63" i="51" s="1"/>
  <c r="K63" i="51" s="1"/>
  <c r="L63" i="51" s="1"/>
  <c r="M63" i="51" s="1"/>
  <c r="N63" i="51" s="1"/>
  <c r="O63" i="51" s="1"/>
  <c r="P63" i="51" s="1"/>
  <c r="D63" i="66" s="1"/>
  <c r="S212" i="51"/>
  <c r="E212" i="51"/>
  <c r="F212" i="51" s="1"/>
  <c r="G212" i="51" s="1"/>
  <c r="H212" i="51" s="1"/>
  <c r="I212" i="51" s="1"/>
  <c r="J212" i="51" s="1"/>
  <c r="K212" i="51" s="1"/>
  <c r="L212" i="51" s="1"/>
  <c r="M212" i="51" s="1"/>
  <c r="N212" i="51" s="1"/>
  <c r="O212" i="51" s="1"/>
  <c r="P212" i="51" s="1"/>
  <c r="D212" i="66" s="1"/>
  <c r="F3" i="51"/>
  <c r="E143" i="51"/>
  <c r="F143" i="51" s="1"/>
  <c r="G143" i="51" s="1"/>
  <c r="H143" i="51" s="1"/>
  <c r="I143" i="51" s="1"/>
  <c r="J143" i="51" s="1"/>
  <c r="K143" i="51" s="1"/>
  <c r="L143" i="51" s="1"/>
  <c r="M143" i="51" s="1"/>
  <c r="N143" i="51" s="1"/>
  <c r="O143" i="51" s="1"/>
  <c r="P143" i="51" s="1"/>
  <c r="D143" i="66" s="1"/>
  <c r="S143" i="51"/>
  <c r="S18" i="51"/>
  <c r="E18" i="51"/>
  <c r="F18" i="51" s="1"/>
  <c r="G18" i="51" s="1"/>
  <c r="H18" i="51" s="1"/>
  <c r="I18" i="51" s="1"/>
  <c r="J18" i="51" s="1"/>
  <c r="K18" i="51" s="1"/>
  <c r="L18" i="51" s="1"/>
  <c r="M18" i="51" s="1"/>
  <c r="N18" i="51" s="1"/>
  <c r="O18" i="51" s="1"/>
  <c r="P18" i="51" s="1"/>
  <c r="D18" i="66" s="1"/>
  <c r="S167" i="66"/>
  <c r="E167" i="66"/>
  <c r="F167" i="66" s="1"/>
  <c r="G167" i="66" s="1"/>
  <c r="H167" i="66" s="1"/>
  <c r="I167" i="66" s="1"/>
  <c r="J167" i="66" s="1"/>
  <c r="K167" i="66" s="1"/>
  <c r="L167" i="66" s="1"/>
  <c r="M167" i="66" s="1"/>
  <c r="N167" i="66" s="1"/>
  <c r="O167" i="66" s="1"/>
  <c r="P167" i="66" s="1"/>
  <c r="D167" i="79" s="1"/>
  <c r="S136" i="51"/>
  <c r="E136" i="51"/>
  <c r="F136" i="51" s="1"/>
  <c r="G136" i="51" s="1"/>
  <c r="H136" i="51" s="1"/>
  <c r="I136" i="51" s="1"/>
  <c r="J136" i="51" s="1"/>
  <c r="K136" i="51" s="1"/>
  <c r="L136" i="51" s="1"/>
  <c r="M136" i="51" s="1"/>
  <c r="N136" i="51" s="1"/>
  <c r="O136" i="51" s="1"/>
  <c r="P136" i="51" s="1"/>
  <c r="D136" i="66" s="1"/>
  <c r="S198" i="51"/>
  <c r="E198" i="51"/>
  <c r="F198" i="51" s="1"/>
  <c r="G198" i="51" s="1"/>
  <c r="H198" i="51" s="1"/>
  <c r="I198" i="51" s="1"/>
  <c r="J198" i="51" s="1"/>
  <c r="K198" i="51" s="1"/>
  <c r="L198" i="51" s="1"/>
  <c r="M198" i="51" s="1"/>
  <c r="N198" i="51" s="1"/>
  <c r="O198" i="51" s="1"/>
  <c r="P198" i="51" s="1"/>
  <c r="D198" i="66" s="1"/>
  <c r="S173" i="51"/>
  <c r="E173" i="51"/>
  <c r="F173" i="51" s="1"/>
  <c r="G173" i="51" s="1"/>
  <c r="H173" i="51" s="1"/>
  <c r="I173" i="51" s="1"/>
  <c r="J173" i="51" s="1"/>
  <c r="K173" i="51" s="1"/>
  <c r="L173" i="51" s="1"/>
  <c r="M173" i="51" s="1"/>
  <c r="N173" i="51" s="1"/>
  <c r="O173" i="51" s="1"/>
  <c r="P173" i="51" s="1"/>
  <c r="D173" i="66" s="1"/>
  <c r="S183" i="38"/>
  <c r="E183" i="38"/>
  <c r="F183" i="38" s="1"/>
  <c r="G183" i="38" s="1"/>
  <c r="H183" i="38" s="1"/>
  <c r="I183" i="38" s="1"/>
  <c r="J183" i="38" s="1"/>
  <c r="K183" i="38" s="1"/>
  <c r="L183" i="38" s="1"/>
  <c r="M183" i="38" s="1"/>
  <c r="N183" i="38" s="1"/>
  <c r="O183" i="38" s="1"/>
  <c r="P183" i="38" s="1"/>
  <c r="D183" i="51" s="1"/>
  <c r="E171" i="51"/>
  <c r="F171" i="51" s="1"/>
  <c r="G171" i="51" s="1"/>
  <c r="H171" i="51" s="1"/>
  <c r="I171" i="51" s="1"/>
  <c r="J171" i="51" s="1"/>
  <c r="K171" i="51" s="1"/>
  <c r="L171" i="51" s="1"/>
  <c r="M171" i="51" s="1"/>
  <c r="N171" i="51" s="1"/>
  <c r="O171" i="51" s="1"/>
  <c r="P171" i="51" s="1"/>
  <c r="D171" i="66" s="1"/>
  <c r="T40" i="38"/>
  <c r="T185" i="38"/>
  <c r="T75" i="38"/>
  <c r="T134" i="51"/>
  <c r="T128" i="51"/>
  <c r="D130" i="172"/>
  <c r="E110" i="159"/>
  <c r="F110" i="159" s="1"/>
  <c r="G110" i="159" s="1"/>
  <c r="H110" i="159" s="1"/>
  <c r="I110" i="159" s="1"/>
  <c r="J110" i="159" s="1"/>
  <c r="K110" i="159" s="1"/>
  <c r="S110" i="159"/>
  <c r="D110" i="172" s="1"/>
  <c r="S40" i="51"/>
  <c r="E40" i="51"/>
  <c r="F40" i="51" s="1"/>
  <c r="G40" i="51" s="1"/>
  <c r="H40" i="51" s="1"/>
  <c r="I40" i="51" s="1"/>
  <c r="J40" i="51" s="1"/>
  <c r="K40" i="51" s="1"/>
  <c r="L40" i="51" s="1"/>
  <c r="M40" i="51" s="1"/>
  <c r="N40" i="51" s="1"/>
  <c r="O40" i="51" s="1"/>
  <c r="P40" i="51" s="1"/>
  <c r="D40" i="66" s="1"/>
  <c r="S33" i="51"/>
  <c r="E33" i="51"/>
  <c r="F33" i="51" s="1"/>
  <c r="G33" i="51" s="1"/>
  <c r="H33" i="51" s="1"/>
  <c r="I33" i="51" s="1"/>
  <c r="J33" i="51" s="1"/>
  <c r="K33" i="51" s="1"/>
  <c r="L33" i="51" s="1"/>
  <c r="M33" i="51" s="1"/>
  <c r="N33" i="51" s="1"/>
  <c r="O33" i="51" s="1"/>
  <c r="P33" i="51" s="1"/>
  <c r="D33" i="66" s="1"/>
  <c r="S138" i="51"/>
  <c r="E138" i="51"/>
  <c r="F138" i="51" s="1"/>
  <c r="G138" i="51" s="1"/>
  <c r="H138" i="51" s="1"/>
  <c r="I138" i="51" s="1"/>
  <c r="J138" i="51" s="1"/>
  <c r="K138" i="51" s="1"/>
  <c r="L138" i="51" s="1"/>
  <c r="M138" i="51" s="1"/>
  <c r="N138" i="51" s="1"/>
  <c r="O138" i="51" s="1"/>
  <c r="P138" i="51" s="1"/>
  <c r="D138" i="66" s="1"/>
  <c r="E156" i="38"/>
  <c r="F156" i="38" s="1"/>
  <c r="G156" i="38" s="1"/>
  <c r="H156" i="38" s="1"/>
  <c r="I156" i="38" s="1"/>
  <c r="J156" i="38" s="1"/>
  <c r="K156" i="38" s="1"/>
  <c r="L156" i="38" s="1"/>
  <c r="M156" i="38" s="1"/>
  <c r="N156" i="38" s="1"/>
  <c r="O156" i="38" s="1"/>
  <c r="P156" i="38" s="1"/>
  <c r="D156" i="51" s="1"/>
  <c r="S156" i="38"/>
  <c r="S132" i="38"/>
  <c r="E132" i="38"/>
  <c r="F132" i="38" s="1"/>
  <c r="G132" i="38" s="1"/>
  <c r="H132" i="38" s="1"/>
  <c r="I132" i="38" s="1"/>
  <c r="J132" i="38" s="1"/>
  <c r="K132" i="38" s="1"/>
  <c r="L132" i="38" s="1"/>
  <c r="M132" i="38" s="1"/>
  <c r="N132" i="38" s="1"/>
  <c r="O132" i="38" s="1"/>
  <c r="P132" i="38" s="1"/>
  <c r="D132" i="51" s="1"/>
  <c r="S153" i="38"/>
  <c r="E153" i="38"/>
  <c r="F153" i="38" s="1"/>
  <c r="G153" i="38" s="1"/>
  <c r="H153" i="38" s="1"/>
  <c r="I153" i="38" s="1"/>
  <c r="J153" i="38" s="1"/>
  <c r="K153" i="38" s="1"/>
  <c r="L153" i="38" s="1"/>
  <c r="M153" i="38" s="1"/>
  <c r="N153" i="38" s="1"/>
  <c r="O153" i="38" s="1"/>
  <c r="P153" i="38" s="1"/>
  <c r="D153" i="51" s="1"/>
  <c r="S80" i="38"/>
  <c r="E80" i="38"/>
  <c r="F80" i="38" s="1"/>
  <c r="G80" i="38" s="1"/>
  <c r="H80" i="38" s="1"/>
  <c r="I80" i="38" s="1"/>
  <c r="J80" i="38" s="1"/>
  <c r="K80" i="38" s="1"/>
  <c r="L80" i="38" s="1"/>
  <c r="M80" i="38" s="1"/>
  <c r="N80" i="38" s="1"/>
  <c r="O80" i="38" s="1"/>
  <c r="P80" i="38" s="1"/>
  <c r="D80" i="51" s="1"/>
  <c r="S202" i="38"/>
  <c r="E202" i="38"/>
  <c r="F202" i="38" s="1"/>
  <c r="G202" i="38" s="1"/>
  <c r="H202" i="38" s="1"/>
  <c r="I202" i="38" s="1"/>
  <c r="J202" i="38" s="1"/>
  <c r="K202" i="38" s="1"/>
  <c r="L202" i="38" s="1"/>
  <c r="M202" i="38" s="1"/>
  <c r="N202" i="38" s="1"/>
  <c r="O202" i="38" s="1"/>
  <c r="P202" i="38" s="1"/>
  <c r="D202" i="51" s="1"/>
  <c r="S120" i="51"/>
  <c r="E120" i="51"/>
  <c r="F120" i="51" s="1"/>
  <c r="G120" i="51" s="1"/>
  <c r="H120" i="51" s="1"/>
  <c r="I120" i="51" s="1"/>
  <c r="J120" i="51" s="1"/>
  <c r="K120" i="51" s="1"/>
  <c r="L120" i="51" s="1"/>
  <c r="M120" i="51" s="1"/>
  <c r="N120" i="51" s="1"/>
  <c r="O120" i="51" s="1"/>
  <c r="P120" i="51" s="1"/>
  <c r="D120" i="66" s="1"/>
  <c r="E12" i="51"/>
  <c r="F12" i="51" s="1"/>
  <c r="G12" i="51" s="1"/>
  <c r="H12" i="51" s="1"/>
  <c r="I12" i="51" s="1"/>
  <c r="J12" i="51" s="1"/>
  <c r="K12" i="51" s="1"/>
  <c r="L12" i="51" s="1"/>
  <c r="M12" i="51" s="1"/>
  <c r="N12" i="51" s="1"/>
  <c r="O12" i="51" s="1"/>
  <c r="P12" i="51" s="1"/>
  <c r="D12" i="66" s="1"/>
  <c r="S12" i="51"/>
  <c r="S207" i="51"/>
  <c r="E207" i="51"/>
  <c r="F207" i="51" s="1"/>
  <c r="G207" i="51" s="1"/>
  <c r="H207" i="51" s="1"/>
  <c r="I207" i="51" s="1"/>
  <c r="J207" i="51" s="1"/>
  <c r="K207" i="51" s="1"/>
  <c r="L207" i="51" s="1"/>
  <c r="M207" i="51" s="1"/>
  <c r="N207" i="51" s="1"/>
  <c r="O207" i="51" s="1"/>
  <c r="P207" i="51" s="1"/>
  <c r="D207" i="66" s="1"/>
  <c r="E180" i="51"/>
  <c r="F180" i="51" s="1"/>
  <c r="G180" i="51" s="1"/>
  <c r="H180" i="51" s="1"/>
  <c r="I180" i="51" s="1"/>
  <c r="J180" i="51" s="1"/>
  <c r="K180" i="51" s="1"/>
  <c r="L180" i="51" s="1"/>
  <c r="M180" i="51" s="1"/>
  <c r="N180" i="51" s="1"/>
  <c r="O180" i="51" s="1"/>
  <c r="P180" i="51" s="1"/>
  <c r="D180" i="66" s="1"/>
  <c r="S180" i="51"/>
  <c r="S47" i="38"/>
  <c r="E47" i="38"/>
  <c r="F47" i="38" s="1"/>
  <c r="G47" i="38" s="1"/>
  <c r="H47" i="38" s="1"/>
  <c r="I47" i="38" s="1"/>
  <c r="J47" i="38" s="1"/>
  <c r="K47" i="38" s="1"/>
  <c r="L47" i="38" s="1"/>
  <c r="M47" i="38" s="1"/>
  <c r="N47" i="38" s="1"/>
  <c r="O47" i="38" s="1"/>
  <c r="P47" i="38" s="1"/>
  <c r="D47" i="51" s="1"/>
  <c r="E44" i="38"/>
  <c r="F44" i="38" s="1"/>
  <c r="G44" i="38" s="1"/>
  <c r="H44" i="38" s="1"/>
  <c r="I44" i="38" s="1"/>
  <c r="J44" i="38" s="1"/>
  <c r="K44" i="38" s="1"/>
  <c r="L44" i="38" s="1"/>
  <c r="M44" i="38" s="1"/>
  <c r="N44" i="38" s="1"/>
  <c r="O44" i="38" s="1"/>
  <c r="P44" i="38" s="1"/>
  <c r="D44" i="51" s="1"/>
  <c r="S44" i="38"/>
  <c r="S130" i="51"/>
  <c r="E130" i="51"/>
  <c r="F130" i="51" s="1"/>
  <c r="G130" i="51" s="1"/>
  <c r="H130" i="51" s="1"/>
  <c r="I130" i="51" s="1"/>
  <c r="J130" i="51" s="1"/>
  <c r="K130" i="51" s="1"/>
  <c r="L130" i="51" s="1"/>
  <c r="M130" i="51" s="1"/>
  <c r="N130" i="51" s="1"/>
  <c r="O130" i="51" s="1"/>
  <c r="P130" i="51" s="1"/>
  <c r="D130" i="66" s="1"/>
  <c r="E96" i="38"/>
  <c r="F96" i="38" s="1"/>
  <c r="G96" i="38" s="1"/>
  <c r="H96" i="38" s="1"/>
  <c r="I96" i="38" s="1"/>
  <c r="J96" i="38" s="1"/>
  <c r="K96" i="38" s="1"/>
  <c r="L96" i="38" s="1"/>
  <c r="M96" i="38" s="1"/>
  <c r="N96" i="38" s="1"/>
  <c r="O96" i="38" s="1"/>
  <c r="P96" i="38" s="1"/>
  <c r="D96" i="51" s="1"/>
  <c r="S96" i="38"/>
  <c r="S100" i="38"/>
  <c r="E100" i="38"/>
  <c r="F100" i="38" s="1"/>
  <c r="G100" i="38" s="1"/>
  <c r="H100" i="38" s="1"/>
  <c r="I100" i="38" s="1"/>
  <c r="J100" i="38" s="1"/>
  <c r="K100" i="38" s="1"/>
  <c r="L100" i="38" s="1"/>
  <c r="M100" i="38" s="1"/>
  <c r="N100" i="38" s="1"/>
  <c r="O100" i="38" s="1"/>
  <c r="P100" i="38" s="1"/>
  <c r="D100" i="51" s="1"/>
  <c r="S174" i="38"/>
  <c r="E174" i="38"/>
  <c r="F174" i="38" s="1"/>
  <c r="G174" i="38" s="1"/>
  <c r="H174" i="38" s="1"/>
  <c r="I174" i="38" s="1"/>
  <c r="J174" i="38" s="1"/>
  <c r="K174" i="38" s="1"/>
  <c r="L174" i="38" s="1"/>
  <c r="M174" i="38" s="1"/>
  <c r="N174" i="38" s="1"/>
  <c r="O174" i="38" s="1"/>
  <c r="P174" i="38" s="1"/>
  <c r="D174" i="51" s="1"/>
  <c r="S160" i="38"/>
  <c r="E160" i="38"/>
  <c r="F160" i="38" s="1"/>
  <c r="G160" i="38" s="1"/>
  <c r="H160" i="38" s="1"/>
  <c r="I160" i="38" s="1"/>
  <c r="J160" i="38" s="1"/>
  <c r="K160" i="38" s="1"/>
  <c r="L160" i="38" s="1"/>
  <c r="M160" i="38" s="1"/>
  <c r="N160" i="38" s="1"/>
  <c r="O160" i="38" s="1"/>
  <c r="P160" i="38" s="1"/>
  <c r="D160" i="51" s="1"/>
  <c r="S206" i="38"/>
  <c r="E206" i="38"/>
  <c r="F206" i="38" s="1"/>
  <c r="G206" i="38" s="1"/>
  <c r="H206" i="38" s="1"/>
  <c r="I206" i="38" s="1"/>
  <c r="J206" i="38" s="1"/>
  <c r="K206" i="38" s="1"/>
  <c r="L206" i="38" s="1"/>
  <c r="M206" i="38" s="1"/>
  <c r="N206" i="38" s="1"/>
  <c r="O206" i="38" s="1"/>
  <c r="P206" i="38" s="1"/>
  <c r="D206" i="51" s="1"/>
  <c r="E34" i="38"/>
  <c r="F34" i="38" s="1"/>
  <c r="G34" i="38" s="1"/>
  <c r="H34" i="38" s="1"/>
  <c r="I34" i="38" s="1"/>
  <c r="J34" i="38" s="1"/>
  <c r="K34" i="38" s="1"/>
  <c r="L34" i="38" s="1"/>
  <c r="M34" i="38" s="1"/>
  <c r="N34" i="38" s="1"/>
  <c r="O34" i="38" s="1"/>
  <c r="P34" i="38" s="1"/>
  <c r="D34" i="51" s="1"/>
  <c r="S34" i="38"/>
  <c r="S124" i="38"/>
  <c r="E124" i="38"/>
  <c r="F124" i="38" s="1"/>
  <c r="G124" i="38" s="1"/>
  <c r="H124" i="38" s="1"/>
  <c r="I124" i="38" s="1"/>
  <c r="J124" i="38" s="1"/>
  <c r="K124" i="38" s="1"/>
  <c r="L124" i="38" s="1"/>
  <c r="M124" i="38" s="1"/>
  <c r="N124" i="38" s="1"/>
  <c r="O124" i="38" s="1"/>
  <c r="P124" i="38" s="1"/>
  <c r="D124" i="51" s="1"/>
  <c r="S113" i="38"/>
  <c r="E113" i="38"/>
  <c r="F113" i="38" s="1"/>
  <c r="G113" i="38" s="1"/>
  <c r="H113" i="38" s="1"/>
  <c r="I113" i="38" s="1"/>
  <c r="J113" i="38" s="1"/>
  <c r="K113" i="38" s="1"/>
  <c r="L113" i="38" s="1"/>
  <c r="M113" i="38" s="1"/>
  <c r="N113" i="38" s="1"/>
  <c r="O113" i="38" s="1"/>
  <c r="P113" i="38" s="1"/>
  <c r="D113" i="51" s="1"/>
  <c r="S61" i="38"/>
  <c r="E61" i="38"/>
  <c r="F61" i="38" s="1"/>
  <c r="G61" i="38" s="1"/>
  <c r="H61" i="38" s="1"/>
  <c r="I61" i="38" s="1"/>
  <c r="J61" i="38" s="1"/>
  <c r="K61" i="38" s="1"/>
  <c r="L61" i="38" s="1"/>
  <c r="M61" i="38" s="1"/>
  <c r="N61" i="38" s="1"/>
  <c r="O61" i="38" s="1"/>
  <c r="P61" i="38" s="1"/>
  <c r="D61" i="51" s="1"/>
  <c r="E101" i="51"/>
  <c r="F101" i="51" s="1"/>
  <c r="G101" i="51" s="1"/>
  <c r="H101" i="51" s="1"/>
  <c r="I101" i="51" s="1"/>
  <c r="J101" i="51" s="1"/>
  <c r="K101" i="51" s="1"/>
  <c r="L101" i="51" s="1"/>
  <c r="M101" i="51" s="1"/>
  <c r="N101" i="51" s="1"/>
  <c r="O101" i="51" s="1"/>
  <c r="P101" i="51" s="1"/>
  <c r="D101" i="66" s="1"/>
  <c r="S101" i="51"/>
  <c r="S57" i="51"/>
  <c r="E134" i="66"/>
  <c r="F134" i="66" s="1"/>
  <c r="G134" i="66" s="1"/>
  <c r="H134" i="66" s="1"/>
  <c r="I134" i="66" s="1"/>
  <c r="J134" i="66" s="1"/>
  <c r="K134" i="66" s="1"/>
  <c r="L134" i="66" s="1"/>
  <c r="M134" i="66" s="1"/>
  <c r="N134" i="66" s="1"/>
  <c r="O134" i="66" s="1"/>
  <c r="P134" i="66" s="1"/>
  <c r="D134" i="79" s="1"/>
  <c r="S134" i="66"/>
  <c r="S128" i="66"/>
  <c r="E128" i="66"/>
  <c r="F128" i="66" s="1"/>
  <c r="G128" i="66" s="1"/>
  <c r="H128" i="66" s="1"/>
  <c r="I128" i="66" s="1"/>
  <c r="J128" i="66" s="1"/>
  <c r="K128" i="66" s="1"/>
  <c r="L128" i="66" s="1"/>
  <c r="M128" i="66" s="1"/>
  <c r="N128" i="66" s="1"/>
  <c r="O128" i="66" s="1"/>
  <c r="P128" i="66" s="1"/>
  <c r="D128" i="79" s="1"/>
  <c r="S35" i="51"/>
  <c r="S22" i="51"/>
  <c r="E50" i="51"/>
  <c r="F50" i="51" s="1"/>
  <c r="G50" i="51" s="1"/>
  <c r="H50" i="51" s="1"/>
  <c r="I50" i="51" s="1"/>
  <c r="J50" i="51" s="1"/>
  <c r="K50" i="51" s="1"/>
  <c r="L50" i="51" s="1"/>
  <c r="M50" i="51" s="1"/>
  <c r="N50" i="51" s="1"/>
  <c r="O50" i="51" s="1"/>
  <c r="P50" i="51" s="1"/>
  <c r="D50" i="66" s="1"/>
  <c r="S50" i="51"/>
  <c r="S163" i="51"/>
  <c r="E163" i="51"/>
  <c r="F163" i="51" s="1"/>
  <c r="G163" i="51" s="1"/>
  <c r="H163" i="51" s="1"/>
  <c r="I163" i="51" s="1"/>
  <c r="J163" i="51" s="1"/>
  <c r="K163" i="51" s="1"/>
  <c r="L163" i="51" s="1"/>
  <c r="M163" i="51" s="1"/>
  <c r="N163" i="51" s="1"/>
  <c r="O163" i="51" s="1"/>
  <c r="P163" i="51" s="1"/>
  <c r="D163" i="66" s="1"/>
  <c r="S148" i="66"/>
  <c r="E14" i="66"/>
  <c r="F14" i="66" s="1"/>
  <c r="G14" i="66" s="1"/>
  <c r="H14" i="66" s="1"/>
  <c r="I14" i="66" s="1"/>
  <c r="J14" i="66" s="1"/>
  <c r="K14" i="66" s="1"/>
  <c r="L14" i="66" s="1"/>
  <c r="M14" i="66" s="1"/>
  <c r="N14" i="66" s="1"/>
  <c r="O14" i="66" s="1"/>
  <c r="P14" i="66" s="1"/>
  <c r="D14" i="79" s="1"/>
  <c r="S14" i="66"/>
  <c r="E67" i="38"/>
  <c r="F67" i="38" s="1"/>
  <c r="G67" i="38" s="1"/>
  <c r="H67" i="38" s="1"/>
  <c r="I67" i="38" s="1"/>
  <c r="J67" i="38" s="1"/>
  <c r="K67" i="38" s="1"/>
  <c r="L67" i="38" s="1"/>
  <c r="M67" i="38" s="1"/>
  <c r="N67" i="38" s="1"/>
  <c r="O67" i="38" s="1"/>
  <c r="P67" i="38" s="1"/>
  <c r="D67" i="51" s="1"/>
  <c r="S67" i="38"/>
  <c r="S23" i="51"/>
  <c r="E62" i="38"/>
  <c r="F62" i="38" s="1"/>
  <c r="G62" i="38" s="1"/>
  <c r="H62" i="38" s="1"/>
  <c r="I62" i="38" s="1"/>
  <c r="J62" i="38" s="1"/>
  <c r="K62" i="38" s="1"/>
  <c r="L62" i="38" s="1"/>
  <c r="M62" i="38" s="1"/>
  <c r="N62" i="38" s="1"/>
  <c r="O62" i="38" s="1"/>
  <c r="P62" i="38" s="1"/>
  <c r="D62" i="51" s="1"/>
  <c r="S62" i="38"/>
  <c r="S43" i="38"/>
  <c r="E43" i="38"/>
  <c r="F43" i="38" s="1"/>
  <c r="G43" i="38" s="1"/>
  <c r="H43" i="38" s="1"/>
  <c r="I43" i="38" s="1"/>
  <c r="J43" i="38" s="1"/>
  <c r="K43" i="38" s="1"/>
  <c r="L43" i="38" s="1"/>
  <c r="M43" i="38" s="1"/>
  <c r="N43" i="38" s="1"/>
  <c r="O43" i="38" s="1"/>
  <c r="P43" i="38" s="1"/>
  <c r="D43" i="51" s="1"/>
  <c r="S149" i="51"/>
  <c r="E149" i="51"/>
  <c r="F149" i="51" s="1"/>
  <c r="G149" i="51" s="1"/>
  <c r="H149" i="51" s="1"/>
  <c r="I149" i="51" s="1"/>
  <c r="J149" i="51" s="1"/>
  <c r="K149" i="51" s="1"/>
  <c r="L149" i="51" s="1"/>
  <c r="M149" i="51" s="1"/>
  <c r="N149" i="51" s="1"/>
  <c r="O149" i="51" s="1"/>
  <c r="P149" i="51" s="1"/>
  <c r="D149" i="66" s="1"/>
  <c r="S133" i="51"/>
  <c r="E133" i="51"/>
  <c r="F133" i="51" s="1"/>
  <c r="G133" i="51" s="1"/>
  <c r="H133" i="51" s="1"/>
  <c r="I133" i="51" s="1"/>
  <c r="J133" i="51" s="1"/>
  <c r="K133" i="51" s="1"/>
  <c r="L133" i="51" s="1"/>
  <c r="M133" i="51" s="1"/>
  <c r="N133" i="51" s="1"/>
  <c r="O133" i="51" s="1"/>
  <c r="P133" i="51" s="1"/>
  <c r="D133" i="66" s="1"/>
  <c r="T87" i="51"/>
  <c r="T8" i="38"/>
  <c r="T88" i="38"/>
  <c r="T193" i="38"/>
  <c r="T192" i="38"/>
  <c r="T144" i="51"/>
  <c r="S82" i="51"/>
  <c r="E82" i="51"/>
  <c r="F82" i="51" s="1"/>
  <c r="G82" i="51" s="1"/>
  <c r="H82" i="51" s="1"/>
  <c r="I82" i="51" s="1"/>
  <c r="J82" i="51" s="1"/>
  <c r="K82" i="51" s="1"/>
  <c r="L82" i="51" s="1"/>
  <c r="M82" i="51" s="1"/>
  <c r="N82" i="51" s="1"/>
  <c r="O82" i="51" s="1"/>
  <c r="P82" i="51" s="1"/>
  <c r="D82" i="66" s="1"/>
  <c r="S86" i="51"/>
  <c r="E86" i="51"/>
  <c r="F86" i="51" s="1"/>
  <c r="G86" i="51" s="1"/>
  <c r="H86" i="51" s="1"/>
  <c r="I86" i="51" s="1"/>
  <c r="J86" i="51" s="1"/>
  <c r="K86" i="51" s="1"/>
  <c r="L86" i="51" s="1"/>
  <c r="M86" i="51" s="1"/>
  <c r="N86" i="51" s="1"/>
  <c r="O86" i="51" s="1"/>
  <c r="P86" i="51" s="1"/>
  <c r="D86" i="66" s="1"/>
  <c r="S92" i="51"/>
  <c r="E92" i="51"/>
  <c r="F92" i="51" s="1"/>
  <c r="G92" i="51" s="1"/>
  <c r="H92" i="51" s="1"/>
  <c r="I92" i="51" s="1"/>
  <c r="J92" i="51" s="1"/>
  <c r="K92" i="51" s="1"/>
  <c r="L92" i="51" s="1"/>
  <c r="M92" i="51" s="1"/>
  <c r="N92" i="51" s="1"/>
  <c r="O92" i="51" s="1"/>
  <c r="P92" i="51" s="1"/>
  <c r="D92" i="66" s="1"/>
  <c r="E110" i="38"/>
  <c r="F110" i="38" s="1"/>
  <c r="G110" i="38" s="1"/>
  <c r="H110" i="38" s="1"/>
  <c r="I110" i="38" s="1"/>
  <c r="J110" i="38" s="1"/>
  <c r="K110" i="38" s="1"/>
  <c r="L110" i="38" s="1"/>
  <c r="M110" i="38" s="1"/>
  <c r="N110" i="38" s="1"/>
  <c r="O110" i="38" s="1"/>
  <c r="P110" i="38" s="1"/>
  <c r="D110" i="51" s="1"/>
  <c r="S110" i="38"/>
  <c r="E91" i="51"/>
  <c r="F91" i="51" s="1"/>
  <c r="G91" i="51" s="1"/>
  <c r="H91" i="51" s="1"/>
  <c r="I91" i="51" s="1"/>
  <c r="J91" i="51" s="1"/>
  <c r="K91" i="51" s="1"/>
  <c r="L91" i="51" s="1"/>
  <c r="M91" i="51" s="1"/>
  <c r="N91" i="51" s="1"/>
  <c r="O91" i="51" s="1"/>
  <c r="P91" i="51" s="1"/>
  <c r="D91" i="66" s="1"/>
  <c r="S91" i="51"/>
  <c r="S77" i="51"/>
  <c r="E77" i="51"/>
  <c r="F77" i="51" s="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D77" i="66" s="1"/>
  <c r="E189" i="38"/>
  <c r="F189" i="38" s="1"/>
  <c r="G189" i="38" s="1"/>
  <c r="H189" i="38" s="1"/>
  <c r="I189" i="38" s="1"/>
  <c r="J189" i="38" s="1"/>
  <c r="K189" i="38" s="1"/>
  <c r="L189" i="38" s="1"/>
  <c r="M189" i="38" s="1"/>
  <c r="N189" i="38" s="1"/>
  <c r="O189" i="38" s="1"/>
  <c r="P189" i="38" s="1"/>
  <c r="D189" i="51" s="1"/>
  <c r="S189" i="38"/>
  <c r="S6" i="51"/>
  <c r="E6" i="51"/>
  <c r="F6" i="51" s="1"/>
  <c r="G6" i="51" s="1"/>
  <c r="H6" i="51" s="1"/>
  <c r="I6" i="51" s="1"/>
  <c r="J6" i="51" s="1"/>
  <c r="K6" i="51" s="1"/>
  <c r="L6" i="51" s="1"/>
  <c r="M6" i="51" s="1"/>
  <c r="N6" i="51" s="1"/>
  <c r="O6" i="51" s="1"/>
  <c r="P6" i="51" s="1"/>
  <c r="D6" i="66" s="1"/>
  <c r="S11" i="38"/>
  <c r="E11" i="38"/>
  <c r="F11" i="38" s="1"/>
  <c r="G11" i="38" s="1"/>
  <c r="H11" i="38" s="1"/>
  <c r="I11" i="38" s="1"/>
  <c r="J11" i="38" s="1"/>
  <c r="K11" i="38" s="1"/>
  <c r="L11" i="38" s="1"/>
  <c r="M11" i="38" s="1"/>
  <c r="N11" i="38" s="1"/>
  <c r="O11" i="38" s="1"/>
  <c r="P11" i="38" s="1"/>
  <c r="D11" i="51" s="1"/>
  <c r="S30" i="38"/>
  <c r="E30" i="38"/>
  <c r="F30" i="38" s="1"/>
  <c r="G30" i="38" s="1"/>
  <c r="H30" i="38" s="1"/>
  <c r="I30" i="38" s="1"/>
  <c r="J30" i="38" s="1"/>
  <c r="K30" i="38" s="1"/>
  <c r="L30" i="38" s="1"/>
  <c r="M30" i="38" s="1"/>
  <c r="N30" i="38" s="1"/>
  <c r="O30" i="38" s="1"/>
  <c r="P30" i="38" s="1"/>
  <c r="D30" i="51" s="1"/>
  <c r="E175" i="51"/>
  <c r="F175" i="51" s="1"/>
  <c r="G175" i="51" s="1"/>
  <c r="H175" i="51" s="1"/>
  <c r="I175" i="51" s="1"/>
  <c r="J175" i="51" s="1"/>
  <c r="K175" i="51" s="1"/>
  <c r="L175" i="51" s="1"/>
  <c r="M175" i="51" s="1"/>
  <c r="N175" i="51" s="1"/>
  <c r="O175" i="51" s="1"/>
  <c r="P175" i="51" s="1"/>
  <c r="D175" i="66" s="1"/>
  <c r="S175" i="51"/>
  <c r="S21" i="51"/>
  <c r="E21" i="51"/>
  <c r="F21" i="51" s="1"/>
  <c r="G21" i="51" s="1"/>
  <c r="H21" i="51" s="1"/>
  <c r="I21" i="51" s="1"/>
  <c r="J21" i="51" s="1"/>
  <c r="K21" i="51" s="1"/>
  <c r="L21" i="51" s="1"/>
  <c r="M21" i="51" s="1"/>
  <c r="N21" i="51" s="1"/>
  <c r="O21" i="51" s="1"/>
  <c r="P21" i="51" s="1"/>
  <c r="D21" i="66" s="1"/>
  <c r="S54" i="51"/>
  <c r="E54" i="51"/>
  <c r="F54" i="51" s="1"/>
  <c r="G54" i="51" s="1"/>
  <c r="H54" i="51" s="1"/>
  <c r="I54" i="51" s="1"/>
  <c r="J54" i="51" s="1"/>
  <c r="K54" i="51" s="1"/>
  <c r="L54" i="51" s="1"/>
  <c r="M54" i="51" s="1"/>
  <c r="N54" i="51" s="1"/>
  <c r="O54" i="51" s="1"/>
  <c r="P54" i="51" s="1"/>
  <c r="D54" i="66" s="1"/>
  <c r="E147" i="38"/>
  <c r="F147" i="38" s="1"/>
  <c r="G147" i="38" s="1"/>
  <c r="H147" i="38" s="1"/>
  <c r="I147" i="38" s="1"/>
  <c r="J147" i="38" s="1"/>
  <c r="K147" i="38" s="1"/>
  <c r="L147" i="38" s="1"/>
  <c r="M147" i="38" s="1"/>
  <c r="N147" i="38" s="1"/>
  <c r="O147" i="38" s="1"/>
  <c r="P147" i="38" s="1"/>
  <c r="D147" i="51" s="1"/>
  <c r="S147" i="38"/>
  <c r="S74" i="38"/>
  <c r="E74" i="38"/>
  <c r="F74" i="38" s="1"/>
  <c r="G74" i="38" s="1"/>
  <c r="H74" i="38" s="1"/>
  <c r="I74" i="38" s="1"/>
  <c r="J74" i="38" s="1"/>
  <c r="K74" i="38" s="1"/>
  <c r="L74" i="38" s="1"/>
  <c r="M74" i="38" s="1"/>
  <c r="N74" i="38" s="1"/>
  <c r="O74" i="38" s="1"/>
  <c r="P74" i="38" s="1"/>
  <c r="D74" i="51" s="1"/>
  <c r="E111" i="38"/>
  <c r="F111" i="38" s="1"/>
  <c r="G111" i="38" s="1"/>
  <c r="H111" i="38" s="1"/>
  <c r="I111" i="38" s="1"/>
  <c r="J111" i="38" s="1"/>
  <c r="K111" i="38" s="1"/>
  <c r="L111" i="38" s="1"/>
  <c r="M111" i="38" s="1"/>
  <c r="N111" i="38" s="1"/>
  <c r="O111" i="38" s="1"/>
  <c r="P111" i="38" s="1"/>
  <c r="D111" i="51" s="1"/>
  <c r="S111" i="38"/>
  <c r="D151" i="51"/>
  <c r="T151" i="38"/>
  <c r="E78" i="38"/>
  <c r="F78" i="38" s="1"/>
  <c r="G78" i="38" s="1"/>
  <c r="H78" i="38" s="1"/>
  <c r="I78" i="38" s="1"/>
  <c r="J78" i="38" s="1"/>
  <c r="K78" i="38" s="1"/>
  <c r="L78" i="38" s="1"/>
  <c r="M78" i="38" s="1"/>
  <c r="N78" i="38" s="1"/>
  <c r="O78" i="38" s="1"/>
  <c r="P78" i="38" s="1"/>
  <c r="D78" i="51" s="1"/>
  <c r="S78" i="38"/>
  <c r="E123" i="38"/>
  <c r="F123" i="38" s="1"/>
  <c r="G123" i="38" s="1"/>
  <c r="H123" i="38" s="1"/>
  <c r="I123" i="38" s="1"/>
  <c r="J123" i="38" s="1"/>
  <c r="K123" i="38" s="1"/>
  <c r="L123" i="38" s="1"/>
  <c r="M123" i="38" s="1"/>
  <c r="N123" i="38" s="1"/>
  <c r="O123" i="38" s="1"/>
  <c r="P123" i="38" s="1"/>
  <c r="D123" i="51" s="1"/>
  <c r="S123" i="38"/>
  <c r="E215" i="38"/>
  <c r="F215" i="38" s="1"/>
  <c r="G215" i="38" s="1"/>
  <c r="H215" i="38" s="1"/>
  <c r="I215" i="38" s="1"/>
  <c r="J215" i="38" s="1"/>
  <c r="K215" i="38" s="1"/>
  <c r="L215" i="38" s="1"/>
  <c r="M215" i="38" s="1"/>
  <c r="N215" i="38" s="1"/>
  <c r="O215" i="38" s="1"/>
  <c r="P215" i="38" s="1"/>
  <c r="D214" i="51" s="1"/>
  <c r="S215" i="38"/>
  <c r="E152" i="38"/>
  <c r="F152" i="38" s="1"/>
  <c r="G152" i="38" s="1"/>
  <c r="H152" i="38" s="1"/>
  <c r="I152" i="38" s="1"/>
  <c r="J152" i="38" s="1"/>
  <c r="K152" i="38" s="1"/>
  <c r="L152" i="38" s="1"/>
  <c r="M152" i="38" s="1"/>
  <c r="N152" i="38" s="1"/>
  <c r="O152" i="38" s="1"/>
  <c r="P152" i="38" s="1"/>
  <c r="D152" i="51" s="1"/>
  <c r="S152" i="38"/>
  <c r="E13" i="38"/>
  <c r="F13" i="38" s="1"/>
  <c r="G13" i="38" s="1"/>
  <c r="H13" i="38" s="1"/>
  <c r="I13" i="38" s="1"/>
  <c r="J13" i="38" s="1"/>
  <c r="K13" i="38" s="1"/>
  <c r="L13" i="38" s="1"/>
  <c r="M13" i="38" s="1"/>
  <c r="N13" i="38" s="1"/>
  <c r="O13" i="38" s="1"/>
  <c r="P13" i="38" s="1"/>
  <c r="D13" i="51" s="1"/>
  <c r="S13" i="38"/>
  <c r="S16" i="51"/>
  <c r="E16" i="51"/>
  <c r="F16" i="51" s="1"/>
  <c r="G16" i="51" s="1"/>
  <c r="H16" i="51" s="1"/>
  <c r="I16" i="51" s="1"/>
  <c r="J16" i="51" s="1"/>
  <c r="K16" i="51" s="1"/>
  <c r="L16" i="51" s="1"/>
  <c r="M16" i="51" s="1"/>
  <c r="N16" i="51" s="1"/>
  <c r="O16" i="51" s="1"/>
  <c r="P16" i="51" s="1"/>
  <c r="D16" i="66" s="1"/>
  <c r="S103" i="51"/>
  <c r="S15" i="51"/>
  <c r="E15" i="51"/>
  <c r="F15" i="51" s="1"/>
  <c r="G15" i="51" s="1"/>
  <c r="H15" i="51" s="1"/>
  <c r="I15" i="51" s="1"/>
  <c r="J15" i="51" s="1"/>
  <c r="K15" i="51" s="1"/>
  <c r="L15" i="51" s="1"/>
  <c r="M15" i="51" s="1"/>
  <c r="N15" i="51" s="1"/>
  <c r="O15" i="51" s="1"/>
  <c r="P15" i="51" s="1"/>
  <c r="D15" i="66" s="1"/>
  <c r="E98" i="38"/>
  <c r="F98" i="38" s="1"/>
  <c r="G98" i="38" s="1"/>
  <c r="H98" i="38" s="1"/>
  <c r="I98" i="38" s="1"/>
  <c r="J98" i="38" s="1"/>
  <c r="K98" i="38" s="1"/>
  <c r="L98" i="38" s="1"/>
  <c r="M98" i="38" s="1"/>
  <c r="N98" i="38" s="1"/>
  <c r="O98" i="38" s="1"/>
  <c r="P98" i="38" s="1"/>
  <c r="D98" i="51" s="1"/>
  <c r="S98" i="38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64" i="51" s="1"/>
  <c r="S64" i="38"/>
  <c r="E95" i="38"/>
  <c r="F95" i="38" s="1"/>
  <c r="G95" i="38" s="1"/>
  <c r="H95" i="38" s="1"/>
  <c r="I95" i="38" s="1"/>
  <c r="J95" i="38" s="1"/>
  <c r="K95" i="38" s="1"/>
  <c r="L95" i="38" s="1"/>
  <c r="M95" i="38" s="1"/>
  <c r="N95" i="38" s="1"/>
  <c r="O95" i="38" s="1"/>
  <c r="P95" i="38" s="1"/>
  <c r="D95" i="51" s="1"/>
  <c r="S95" i="38"/>
  <c r="E141" i="38"/>
  <c r="F141" i="38" s="1"/>
  <c r="G141" i="38" s="1"/>
  <c r="H141" i="38" s="1"/>
  <c r="I141" i="38" s="1"/>
  <c r="J141" i="38" s="1"/>
  <c r="K141" i="38" s="1"/>
  <c r="L141" i="38" s="1"/>
  <c r="M141" i="38" s="1"/>
  <c r="N141" i="38" s="1"/>
  <c r="O141" i="38" s="1"/>
  <c r="P141" i="38" s="1"/>
  <c r="D141" i="51" s="1"/>
  <c r="S141" i="38"/>
  <c r="S172" i="38"/>
  <c r="E172" i="38"/>
  <c r="F172" i="38" s="1"/>
  <c r="G172" i="38" s="1"/>
  <c r="H172" i="38" s="1"/>
  <c r="I172" i="38" s="1"/>
  <c r="J172" i="38" s="1"/>
  <c r="K172" i="38" s="1"/>
  <c r="L172" i="38" s="1"/>
  <c r="M172" i="38" s="1"/>
  <c r="N172" i="38" s="1"/>
  <c r="O172" i="38" s="1"/>
  <c r="P172" i="38" s="1"/>
  <c r="D172" i="51" s="1"/>
  <c r="S181" i="51"/>
  <c r="E181" i="51"/>
  <c r="F181" i="51" s="1"/>
  <c r="G181" i="51" s="1"/>
  <c r="H181" i="51" s="1"/>
  <c r="I181" i="51" s="1"/>
  <c r="J181" i="51" s="1"/>
  <c r="K181" i="51" s="1"/>
  <c r="L181" i="51" s="1"/>
  <c r="M181" i="51" s="1"/>
  <c r="N181" i="51" s="1"/>
  <c r="O181" i="51" s="1"/>
  <c r="P181" i="51" s="1"/>
  <c r="D181" i="66" s="1"/>
  <c r="S59" i="51"/>
  <c r="E59" i="51"/>
  <c r="F59" i="51" s="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D59" i="66" s="1"/>
  <c r="S31" i="51"/>
  <c r="E31" i="51"/>
  <c r="F31" i="51" s="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D31" i="66" s="1"/>
  <c r="S81" i="51"/>
  <c r="S178" i="51"/>
  <c r="E178" i="51"/>
  <c r="F178" i="51" s="1"/>
  <c r="G178" i="51" s="1"/>
  <c r="H178" i="51" s="1"/>
  <c r="I178" i="51" s="1"/>
  <c r="J178" i="51" s="1"/>
  <c r="K178" i="51" s="1"/>
  <c r="L178" i="51" s="1"/>
  <c r="M178" i="51" s="1"/>
  <c r="N178" i="51" s="1"/>
  <c r="O178" i="51" s="1"/>
  <c r="P178" i="51" s="1"/>
  <c r="D178" i="66" s="1"/>
  <c r="S168" i="51"/>
  <c r="E168" i="51"/>
  <c r="F168" i="51" s="1"/>
  <c r="G168" i="51" s="1"/>
  <c r="H168" i="51" s="1"/>
  <c r="I168" i="51" s="1"/>
  <c r="J168" i="51" s="1"/>
  <c r="K168" i="51" s="1"/>
  <c r="L168" i="51" s="1"/>
  <c r="M168" i="51" s="1"/>
  <c r="N168" i="51" s="1"/>
  <c r="O168" i="51" s="1"/>
  <c r="P168" i="51" s="1"/>
  <c r="D168" i="66" s="1"/>
  <c r="S213" i="51"/>
  <c r="E184" i="51"/>
  <c r="F184" i="51" s="1"/>
  <c r="G184" i="51" s="1"/>
  <c r="H184" i="51" s="1"/>
  <c r="I184" i="51" s="1"/>
  <c r="J184" i="51" s="1"/>
  <c r="K184" i="51" s="1"/>
  <c r="L184" i="51" s="1"/>
  <c r="M184" i="51" s="1"/>
  <c r="N184" i="51" s="1"/>
  <c r="O184" i="51" s="1"/>
  <c r="P184" i="51" s="1"/>
  <c r="D184" i="66" s="1"/>
  <c r="S184" i="51"/>
  <c r="E97" i="51"/>
  <c r="F97" i="51" s="1"/>
  <c r="G97" i="51" s="1"/>
  <c r="H97" i="51" s="1"/>
  <c r="I97" i="51" s="1"/>
  <c r="J97" i="51" s="1"/>
  <c r="K97" i="51" s="1"/>
  <c r="L97" i="51" s="1"/>
  <c r="M97" i="51" s="1"/>
  <c r="N97" i="51" s="1"/>
  <c r="O97" i="51" s="1"/>
  <c r="P97" i="51" s="1"/>
  <c r="D97" i="66" s="1"/>
  <c r="S97" i="51"/>
  <c r="E158" i="51"/>
  <c r="F158" i="51" s="1"/>
  <c r="G158" i="51" s="1"/>
  <c r="H158" i="51" s="1"/>
  <c r="I158" i="51" s="1"/>
  <c r="J158" i="51" s="1"/>
  <c r="K158" i="51" s="1"/>
  <c r="L158" i="51" s="1"/>
  <c r="M158" i="51" s="1"/>
  <c r="N158" i="51" s="1"/>
  <c r="O158" i="51" s="1"/>
  <c r="P158" i="51" s="1"/>
  <c r="D158" i="66" s="1"/>
  <c r="S158" i="51"/>
  <c r="S131" i="51"/>
  <c r="E131" i="51"/>
  <c r="F131" i="51" s="1"/>
  <c r="G131" i="51" s="1"/>
  <c r="H131" i="51" s="1"/>
  <c r="I131" i="51" s="1"/>
  <c r="J131" i="51" s="1"/>
  <c r="K131" i="51" s="1"/>
  <c r="L131" i="51" s="1"/>
  <c r="M131" i="51" s="1"/>
  <c r="N131" i="51" s="1"/>
  <c r="O131" i="51" s="1"/>
  <c r="P131" i="51" s="1"/>
  <c r="D131" i="66" s="1"/>
  <c r="E32" i="51"/>
  <c r="F32" i="51" s="1"/>
  <c r="G32" i="51" s="1"/>
  <c r="H32" i="51" s="1"/>
  <c r="I32" i="51" s="1"/>
  <c r="J32" i="51" s="1"/>
  <c r="K32" i="51" s="1"/>
  <c r="L32" i="51" s="1"/>
  <c r="M32" i="51" s="1"/>
  <c r="N32" i="51" s="1"/>
  <c r="O32" i="51" s="1"/>
  <c r="P32" i="51" s="1"/>
  <c r="D32" i="66" s="1"/>
  <c r="S32" i="51"/>
  <c r="S41" i="51"/>
  <c r="S104" i="51"/>
  <c r="E104" i="51"/>
  <c r="F104" i="51" s="1"/>
  <c r="G104" i="51" s="1"/>
  <c r="H104" i="51" s="1"/>
  <c r="I104" i="51" s="1"/>
  <c r="J104" i="51" s="1"/>
  <c r="K104" i="51" s="1"/>
  <c r="L104" i="51" s="1"/>
  <c r="M104" i="51" s="1"/>
  <c r="N104" i="51" s="1"/>
  <c r="O104" i="51" s="1"/>
  <c r="P104" i="51" s="1"/>
  <c r="S106" i="51"/>
  <c r="E25" i="66"/>
  <c r="F25" i="66" s="1"/>
  <c r="G25" i="66" s="1"/>
  <c r="H25" i="66" s="1"/>
  <c r="I25" i="66" s="1"/>
  <c r="J25" i="66" s="1"/>
  <c r="K25" i="66" s="1"/>
  <c r="L25" i="66" s="1"/>
  <c r="M25" i="66" s="1"/>
  <c r="N25" i="66" s="1"/>
  <c r="O25" i="66" s="1"/>
  <c r="P25" i="66" s="1"/>
  <c r="D25" i="79" s="1"/>
  <c r="S25" i="66"/>
  <c r="S144" i="66"/>
  <c r="E144" i="66"/>
  <c r="F144" i="66" s="1"/>
  <c r="G144" i="66" s="1"/>
  <c r="H144" i="66" s="1"/>
  <c r="I144" i="66" s="1"/>
  <c r="J144" i="66" s="1"/>
  <c r="K144" i="66" s="1"/>
  <c r="L144" i="66" s="1"/>
  <c r="M144" i="66" s="1"/>
  <c r="N144" i="66" s="1"/>
  <c r="O144" i="66" s="1"/>
  <c r="P144" i="66" s="1"/>
  <c r="D144" i="79" s="1"/>
  <c r="S194" i="66"/>
  <c r="E194" i="66"/>
  <c r="F194" i="66" s="1"/>
  <c r="G194" i="66" s="1"/>
  <c r="H194" i="66" s="1"/>
  <c r="I194" i="66" s="1"/>
  <c r="J194" i="66" s="1"/>
  <c r="K194" i="66" s="1"/>
  <c r="L194" i="66" s="1"/>
  <c r="M194" i="66" s="1"/>
  <c r="N194" i="66" s="1"/>
  <c r="O194" i="66" s="1"/>
  <c r="P194" i="66" s="1"/>
  <c r="D194" i="79" s="1"/>
  <c r="S45" i="51"/>
  <c r="E45" i="51"/>
  <c r="F45" i="51" s="1"/>
  <c r="G45" i="51" s="1"/>
  <c r="H45" i="51" s="1"/>
  <c r="I45" i="51" s="1"/>
  <c r="J45" i="51" s="1"/>
  <c r="K45" i="51" s="1"/>
  <c r="L45" i="51" s="1"/>
  <c r="M45" i="51" s="1"/>
  <c r="N45" i="51" s="1"/>
  <c r="O45" i="51" s="1"/>
  <c r="P45" i="51" s="1"/>
  <c r="D45" i="66" s="1"/>
  <c r="E99" i="38"/>
  <c r="F99" i="38" s="1"/>
  <c r="G99" i="38" s="1"/>
  <c r="H99" i="38" s="1"/>
  <c r="I99" i="38" s="1"/>
  <c r="J99" i="38" s="1"/>
  <c r="K99" i="38" s="1"/>
  <c r="L99" i="38" s="1"/>
  <c r="M99" i="38" s="1"/>
  <c r="N99" i="38" s="1"/>
  <c r="O99" i="38" s="1"/>
  <c r="P99" i="38" s="1"/>
  <c r="D99" i="51" s="1"/>
  <c r="S99" i="38"/>
  <c r="E17" i="51"/>
  <c r="F17" i="51" s="1"/>
  <c r="G17" i="51" s="1"/>
  <c r="H17" i="51" s="1"/>
  <c r="I17" i="51" s="1"/>
  <c r="J17" i="51" s="1"/>
  <c r="K17" i="51" s="1"/>
  <c r="L17" i="51" s="1"/>
  <c r="M17" i="51" s="1"/>
  <c r="N17" i="51" s="1"/>
  <c r="O17" i="51" s="1"/>
  <c r="P17" i="51" s="1"/>
  <c r="D17" i="66" s="1"/>
  <c r="E112" i="51"/>
  <c r="F112" i="51" s="1"/>
  <c r="G112" i="51" s="1"/>
  <c r="H112" i="51" s="1"/>
  <c r="I112" i="51" s="1"/>
  <c r="J112" i="51" s="1"/>
  <c r="K112" i="51" s="1"/>
  <c r="L112" i="51" s="1"/>
  <c r="M112" i="51" s="1"/>
  <c r="N112" i="51" s="1"/>
  <c r="O112" i="51" s="1"/>
  <c r="P112" i="51" s="1"/>
  <c r="D112" i="66" s="1"/>
  <c r="S112" i="51"/>
  <c r="T120" i="38"/>
  <c r="T12" i="38"/>
  <c r="T207" i="38"/>
  <c r="T180" i="38"/>
  <c r="T210" i="38"/>
  <c r="T191" i="38"/>
  <c r="T190" i="51"/>
  <c r="T102" i="38"/>
  <c r="T55" i="51"/>
  <c r="S53" i="51" l="1"/>
  <c r="T49" i="38"/>
  <c r="T196" i="38"/>
  <c r="T163" i="38"/>
  <c r="E110" i="172"/>
  <c r="F110" i="172" s="1"/>
  <c r="G110" i="172" s="1"/>
  <c r="H110" i="172" s="1"/>
  <c r="I110" i="172" s="1"/>
  <c r="J110" i="172" s="1"/>
  <c r="K110" i="172" s="1"/>
  <c r="L110" i="172" s="1"/>
  <c r="M110" i="172" s="1"/>
  <c r="N110" i="172" s="1"/>
  <c r="O110" i="172" s="1"/>
  <c r="P110" i="172" s="1"/>
  <c r="S110" i="172"/>
  <c r="E130" i="172"/>
  <c r="F130" i="172" s="1"/>
  <c r="G130" i="172" s="1"/>
  <c r="H130" i="172" s="1"/>
  <c r="I130" i="172" s="1"/>
  <c r="J130" i="172" s="1"/>
  <c r="K130" i="172" s="1"/>
  <c r="L130" i="172" s="1"/>
  <c r="M130" i="172" s="1"/>
  <c r="N130" i="172" s="1"/>
  <c r="O130" i="172" s="1"/>
  <c r="P130" i="172" s="1"/>
  <c r="S130" i="172"/>
  <c r="T109" i="38"/>
  <c r="T187" i="38"/>
  <c r="D187" i="51"/>
  <c r="T203" i="51"/>
  <c r="T194" i="51"/>
  <c r="T131" i="38"/>
  <c r="T73" i="38"/>
  <c r="T72" i="38"/>
  <c r="T142" i="38"/>
  <c r="G138" i="24"/>
  <c r="F215" i="24"/>
  <c r="L110" i="159"/>
  <c r="M110" i="159" s="1"/>
  <c r="N110" i="159" s="1"/>
  <c r="O110" i="159" s="1"/>
  <c r="P110" i="159" s="1"/>
  <c r="T25" i="66"/>
  <c r="T32" i="51"/>
  <c r="T158" i="51"/>
  <c r="T184" i="51"/>
  <c r="T141" i="38"/>
  <c r="T64" i="38"/>
  <c r="T152" i="38"/>
  <c r="T123" i="38"/>
  <c r="T111" i="38"/>
  <c r="T147" i="38"/>
  <c r="T110" i="38"/>
  <c r="T101" i="51"/>
  <c r="T34" i="38"/>
  <c r="T173" i="51"/>
  <c r="T136" i="51"/>
  <c r="T18" i="51"/>
  <c r="T83" i="38"/>
  <c r="T164" i="51"/>
  <c r="T119" i="38"/>
  <c r="T29" i="38"/>
  <c r="T81" i="38"/>
  <c r="T200" i="38"/>
  <c r="S49" i="51"/>
  <c r="E49" i="51"/>
  <c r="F49" i="51" s="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D49" i="66" s="1"/>
  <c r="S146" i="38"/>
  <c r="E146" i="38"/>
  <c r="F146" i="38" s="1"/>
  <c r="G146" i="38" s="1"/>
  <c r="H146" i="38" s="1"/>
  <c r="I146" i="38" s="1"/>
  <c r="J146" i="38" s="1"/>
  <c r="K146" i="38" s="1"/>
  <c r="L146" i="38" s="1"/>
  <c r="M146" i="38" s="1"/>
  <c r="N146" i="38" s="1"/>
  <c r="O146" i="38" s="1"/>
  <c r="P146" i="38" s="1"/>
  <c r="D146" i="51" s="1"/>
  <c r="E39" i="38"/>
  <c r="F39" i="38" s="1"/>
  <c r="G39" i="38" s="1"/>
  <c r="H39" i="38" s="1"/>
  <c r="I39" i="38" s="1"/>
  <c r="J39" i="38" s="1"/>
  <c r="K39" i="38" s="1"/>
  <c r="L39" i="38" s="1"/>
  <c r="M39" i="38" s="1"/>
  <c r="N39" i="38" s="1"/>
  <c r="O39" i="38" s="1"/>
  <c r="P39" i="38" s="1"/>
  <c r="D39" i="51" s="1"/>
  <c r="S39" i="38"/>
  <c r="E201" i="38"/>
  <c r="F201" i="38" s="1"/>
  <c r="G201" i="38" s="1"/>
  <c r="H201" i="38" s="1"/>
  <c r="I201" i="38" s="1"/>
  <c r="J201" i="38" s="1"/>
  <c r="K201" i="38" s="1"/>
  <c r="L201" i="38" s="1"/>
  <c r="M201" i="38" s="1"/>
  <c r="N201" i="38" s="1"/>
  <c r="O201" i="38" s="1"/>
  <c r="P201" i="38" s="1"/>
  <c r="D201" i="51" s="1"/>
  <c r="S201" i="38"/>
  <c r="T124" i="38"/>
  <c r="T206" i="38"/>
  <c r="T174" i="38"/>
  <c r="T153" i="38"/>
  <c r="T33" i="51"/>
  <c r="T85" i="51"/>
  <c r="T84" i="51"/>
  <c r="T150" i="51"/>
  <c r="T208" i="51"/>
  <c r="T58" i="38"/>
  <c r="T199" i="51"/>
  <c r="T8" i="51"/>
  <c r="T137" i="51"/>
  <c r="T53" i="51"/>
  <c r="T105" i="51"/>
  <c r="T191" i="51"/>
  <c r="T127" i="38"/>
  <c r="T129" i="38"/>
  <c r="T214" i="38"/>
  <c r="T19" i="38"/>
  <c r="T65" i="38"/>
  <c r="D65" i="51"/>
  <c r="T27" i="38"/>
  <c r="T22" i="38"/>
  <c r="T57" i="38"/>
  <c r="E19" i="51"/>
  <c r="F19" i="51" s="1"/>
  <c r="G19" i="51" s="1"/>
  <c r="H19" i="51" s="1"/>
  <c r="I19" i="51" s="1"/>
  <c r="J19" i="51" s="1"/>
  <c r="K19" i="51" s="1"/>
  <c r="L19" i="51" s="1"/>
  <c r="M19" i="51" s="1"/>
  <c r="N19" i="51" s="1"/>
  <c r="O19" i="51" s="1"/>
  <c r="P19" i="51" s="1"/>
  <c r="D19" i="66" s="1"/>
  <c r="S19" i="51"/>
  <c r="S27" i="51"/>
  <c r="E27" i="51"/>
  <c r="F27" i="51" s="1"/>
  <c r="G27" i="51" s="1"/>
  <c r="H27" i="51" s="1"/>
  <c r="I27" i="51" s="1"/>
  <c r="J27" i="51" s="1"/>
  <c r="K27" i="51" s="1"/>
  <c r="L27" i="51" s="1"/>
  <c r="M27" i="51" s="1"/>
  <c r="N27" i="51" s="1"/>
  <c r="O27" i="51" s="1"/>
  <c r="P27" i="51" s="1"/>
  <c r="D27" i="66" s="1"/>
  <c r="S126" i="51"/>
  <c r="E126" i="51"/>
  <c r="F126" i="51" s="1"/>
  <c r="G126" i="51" s="1"/>
  <c r="H126" i="51" s="1"/>
  <c r="I126" i="51" s="1"/>
  <c r="J126" i="51" s="1"/>
  <c r="K126" i="51" s="1"/>
  <c r="L126" i="51" s="1"/>
  <c r="M126" i="51" s="1"/>
  <c r="N126" i="51" s="1"/>
  <c r="O126" i="51" s="1"/>
  <c r="P126" i="51" s="1"/>
  <c r="D126" i="66" s="1"/>
  <c r="T51" i="38"/>
  <c r="D51" i="51"/>
  <c r="E115" i="51"/>
  <c r="F115" i="51" s="1"/>
  <c r="G115" i="51" s="1"/>
  <c r="H115" i="51" s="1"/>
  <c r="I115" i="51" s="1"/>
  <c r="J115" i="51" s="1"/>
  <c r="K115" i="51" s="1"/>
  <c r="L115" i="51" s="1"/>
  <c r="M115" i="51" s="1"/>
  <c r="N115" i="51" s="1"/>
  <c r="O115" i="51" s="1"/>
  <c r="P115" i="51" s="1"/>
  <c r="D115" i="66" s="1"/>
  <c r="S115" i="51"/>
  <c r="S203" i="66"/>
  <c r="E203" i="66"/>
  <c r="F203" i="66" s="1"/>
  <c r="G203" i="66" s="1"/>
  <c r="H203" i="66" s="1"/>
  <c r="I203" i="66" s="1"/>
  <c r="J203" i="66" s="1"/>
  <c r="K203" i="66" s="1"/>
  <c r="L203" i="66" s="1"/>
  <c r="M203" i="66" s="1"/>
  <c r="N203" i="66" s="1"/>
  <c r="O203" i="66" s="1"/>
  <c r="P203" i="66" s="1"/>
  <c r="D203" i="79" s="1"/>
  <c r="E197" i="51"/>
  <c r="F197" i="51" s="1"/>
  <c r="G197" i="51" s="1"/>
  <c r="H197" i="51" s="1"/>
  <c r="I197" i="51" s="1"/>
  <c r="J197" i="51" s="1"/>
  <c r="K197" i="51" s="1"/>
  <c r="L197" i="51" s="1"/>
  <c r="M197" i="51" s="1"/>
  <c r="N197" i="51" s="1"/>
  <c r="O197" i="51" s="1"/>
  <c r="P197" i="51" s="1"/>
  <c r="D197" i="66" s="1"/>
  <c r="S197" i="51"/>
  <c r="S37" i="51"/>
  <c r="E37" i="51"/>
  <c r="F37" i="51" s="1"/>
  <c r="G37" i="51" s="1"/>
  <c r="H37" i="51" s="1"/>
  <c r="I37" i="51" s="1"/>
  <c r="J37" i="51" s="1"/>
  <c r="K37" i="51" s="1"/>
  <c r="L37" i="51" s="1"/>
  <c r="M37" i="51" s="1"/>
  <c r="N37" i="51" s="1"/>
  <c r="O37" i="51" s="1"/>
  <c r="P37" i="51" s="1"/>
  <c r="D37" i="66" s="1"/>
  <c r="S48" i="51"/>
  <c r="E48" i="51"/>
  <c r="F48" i="51" s="1"/>
  <c r="G48" i="51" s="1"/>
  <c r="H48" i="51" s="1"/>
  <c r="I48" i="51" s="1"/>
  <c r="J48" i="51" s="1"/>
  <c r="K48" i="51" s="1"/>
  <c r="L48" i="51" s="1"/>
  <c r="M48" i="51" s="1"/>
  <c r="N48" i="51" s="1"/>
  <c r="O48" i="51" s="1"/>
  <c r="P48" i="51" s="1"/>
  <c r="D48" i="66" s="1"/>
  <c r="T204" i="38"/>
  <c r="D204" i="51"/>
  <c r="T95" i="38"/>
  <c r="T98" i="38"/>
  <c r="T13" i="38"/>
  <c r="T215" i="38"/>
  <c r="T78" i="38"/>
  <c r="T175" i="51"/>
  <c r="T189" i="38"/>
  <c r="T91" i="51"/>
  <c r="T62" i="38"/>
  <c r="T67" i="38"/>
  <c r="T50" i="51"/>
  <c r="T134" i="66"/>
  <c r="T63" i="51"/>
  <c r="T169" i="38"/>
  <c r="T192" i="51"/>
  <c r="T200" i="51"/>
  <c r="T162" i="51"/>
  <c r="T71" i="51"/>
  <c r="T193" i="51"/>
  <c r="T88" i="51"/>
  <c r="T10" i="51"/>
  <c r="T56" i="51"/>
  <c r="T196" i="51"/>
  <c r="T190" i="66"/>
  <c r="T76" i="38"/>
  <c r="T94" i="38"/>
  <c r="T69" i="38"/>
  <c r="T24" i="38"/>
  <c r="T185" i="51"/>
  <c r="T66" i="38"/>
  <c r="T133" i="38"/>
  <c r="T108" i="38"/>
  <c r="T149" i="38"/>
  <c r="T23" i="38"/>
  <c r="T35" i="38"/>
  <c r="T161" i="38"/>
  <c r="T171" i="38"/>
  <c r="T38" i="38"/>
  <c r="T26" i="38"/>
  <c r="T177" i="38"/>
  <c r="T5" i="38"/>
  <c r="T148" i="51"/>
  <c r="S108" i="51"/>
  <c r="E108" i="51"/>
  <c r="F108" i="51" s="1"/>
  <c r="G108" i="51" s="1"/>
  <c r="H108" i="51" s="1"/>
  <c r="I108" i="51" s="1"/>
  <c r="J108" i="51" s="1"/>
  <c r="K108" i="51" s="1"/>
  <c r="L108" i="51" s="1"/>
  <c r="M108" i="51" s="1"/>
  <c r="N108" i="51" s="1"/>
  <c r="O108" i="51" s="1"/>
  <c r="P108" i="51" s="1"/>
  <c r="D108" i="66" s="1"/>
  <c r="S38" i="51"/>
  <c r="E38" i="51"/>
  <c r="F38" i="51" s="1"/>
  <c r="G38" i="51" s="1"/>
  <c r="H38" i="51" s="1"/>
  <c r="I38" i="51" s="1"/>
  <c r="J38" i="51" s="1"/>
  <c r="K38" i="51" s="1"/>
  <c r="L38" i="51" s="1"/>
  <c r="M38" i="51" s="1"/>
  <c r="N38" i="51" s="1"/>
  <c r="O38" i="51" s="1"/>
  <c r="P38" i="51" s="1"/>
  <c r="D38" i="66" s="1"/>
  <c r="S26" i="51"/>
  <c r="E26" i="51"/>
  <c r="F26" i="51" s="1"/>
  <c r="G26" i="51" s="1"/>
  <c r="H26" i="51" s="1"/>
  <c r="I26" i="51" s="1"/>
  <c r="J26" i="51" s="1"/>
  <c r="K26" i="51" s="1"/>
  <c r="L26" i="51" s="1"/>
  <c r="M26" i="51" s="1"/>
  <c r="N26" i="51" s="1"/>
  <c r="O26" i="51" s="1"/>
  <c r="P26" i="51" s="1"/>
  <c r="D26" i="66" s="1"/>
  <c r="S177" i="51"/>
  <c r="E177" i="51"/>
  <c r="F177" i="51" s="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D177" i="66" s="1"/>
  <c r="T17" i="51"/>
  <c r="T97" i="51"/>
  <c r="T43" i="38"/>
  <c r="T23" i="51"/>
  <c r="T198" i="51"/>
  <c r="T115" i="38"/>
  <c r="T213" i="38"/>
  <c r="T93" i="38"/>
  <c r="T197" i="38"/>
  <c r="T198" i="38"/>
  <c r="T130" i="38"/>
  <c r="T45" i="38"/>
  <c r="S116" i="51"/>
  <c r="E116" i="51"/>
  <c r="F116" i="51" s="1"/>
  <c r="G116" i="51" s="1"/>
  <c r="H116" i="51" s="1"/>
  <c r="I116" i="51" s="1"/>
  <c r="J116" i="51" s="1"/>
  <c r="K116" i="51" s="1"/>
  <c r="L116" i="51" s="1"/>
  <c r="M116" i="51" s="1"/>
  <c r="N116" i="51" s="1"/>
  <c r="O116" i="51" s="1"/>
  <c r="P116" i="51" s="1"/>
  <c r="D116" i="66" s="1"/>
  <c r="S29" i="51"/>
  <c r="E29" i="51"/>
  <c r="F29" i="51" s="1"/>
  <c r="G29" i="51" s="1"/>
  <c r="H29" i="51" s="1"/>
  <c r="I29" i="51" s="1"/>
  <c r="J29" i="51" s="1"/>
  <c r="K29" i="51" s="1"/>
  <c r="L29" i="51" s="1"/>
  <c r="M29" i="51" s="1"/>
  <c r="N29" i="51" s="1"/>
  <c r="O29" i="51" s="1"/>
  <c r="P29" i="51" s="1"/>
  <c r="D29" i="66" s="1"/>
  <c r="S93" i="51"/>
  <c r="E93" i="51"/>
  <c r="F93" i="51" s="1"/>
  <c r="G93" i="51" s="1"/>
  <c r="H93" i="51" s="1"/>
  <c r="I93" i="51" s="1"/>
  <c r="J93" i="51" s="1"/>
  <c r="K93" i="51" s="1"/>
  <c r="L93" i="51" s="1"/>
  <c r="M93" i="51" s="1"/>
  <c r="N93" i="51" s="1"/>
  <c r="O93" i="51" s="1"/>
  <c r="P93" i="51" s="1"/>
  <c r="D93" i="66" s="1"/>
  <c r="S73" i="51"/>
  <c r="E73" i="51"/>
  <c r="F73" i="51" s="1"/>
  <c r="G73" i="51" s="1"/>
  <c r="H73" i="51" s="1"/>
  <c r="I73" i="51" s="1"/>
  <c r="J73" i="51" s="1"/>
  <c r="K73" i="51" s="1"/>
  <c r="L73" i="51" s="1"/>
  <c r="M73" i="51" s="1"/>
  <c r="N73" i="51" s="1"/>
  <c r="O73" i="51" s="1"/>
  <c r="P73" i="51" s="1"/>
  <c r="D73" i="66" s="1"/>
  <c r="S72" i="51"/>
  <c r="E72" i="51"/>
  <c r="F72" i="51" s="1"/>
  <c r="G72" i="51" s="1"/>
  <c r="H72" i="51" s="1"/>
  <c r="I72" i="51" s="1"/>
  <c r="J72" i="51" s="1"/>
  <c r="K72" i="51" s="1"/>
  <c r="L72" i="51" s="1"/>
  <c r="M72" i="51" s="1"/>
  <c r="N72" i="51" s="1"/>
  <c r="O72" i="51" s="1"/>
  <c r="P72" i="51" s="1"/>
  <c r="D72" i="66" s="1"/>
  <c r="S142" i="51"/>
  <c r="E142" i="51"/>
  <c r="F142" i="51" s="1"/>
  <c r="G142" i="51" s="1"/>
  <c r="H142" i="51" s="1"/>
  <c r="I142" i="51" s="1"/>
  <c r="J142" i="51" s="1"/>
  <c r="K142" i="51" s="1"/>
  <c r="L142" i="51" s="1"/>
  <c r="M142" i="51" s="1"/>
  <c r="N142" i="51" s="1"/>
  <c r="O142" i="51" s="1"/>
  <c r="P142" i="51" s="1"/>
  <c r="D142" i="66" s="1"/>
  <c r="T145" i="38"/>
  <c r="D145" i="51"/>
  <c r="E27" i="66"/>
  <c r="F27" i="66" s="1"/>
  <c r="G27" i="66" s="1"/>
  <c r="H27" i="66" s="1"/>
  <c r="I27" i="66" s="1"/>
  <c r="J27" i="66" s="1"/>
  <c r="K27" i="66" s="1"/>
  <c r="L27" i="66" s="1"/>
  <c r="M27" i="66" s="1"/>
  <c r="N27" i="66" s="1"/>
  <c r="O27" i="66" s="1"/>
  <c r="P27" i="66" s="1"/>
  <c r="S27" i="66"/>
  <c r="E37" i="159"/>
  <c r="F37" i="159" s="1"/>
  <c r="G37" i="159" s="1"/>
  <c r="H37" i="159" s="1"/>
  <c r="I37" i="159" s="1"/>
  <c r="J37" i="159" s="1"/>
  <c r="K37" i="159" s="1"/>
  <c r="S37" i="159"/>
  <c r="D37" i="172" s="1"/>
  <c r="T205" i="38"/>
  <c r="D205" i="51"/>
  <c r="S109" i="51"/>
  <c r="E109" i="51"/>
  <c r="F109" i="51" s="1"/>
  <c r="G109" i="51" s="1"/>
  <c r="H109" i="51" s="1"/>
  <c r="I109" i="51" s="1"/>
  <c r="J109" i="51" s="1"/>
  <c r="K109" i="51" s="1"/>
  <c r="L109" i="51" s="1"/>
  <c r="M109" i="51" s="1"/>
  <c r="N109" i="51" s="1"/>
  <c r="O109" i="51" s="1"/>
  <c r="P109" i="51" s="1"/>
  <c r="D109" i="66" s="1"/>
  <c r="T209" i="38"/>
  <c r="T52" i="66"/>
  <c r="T60" i="38"/>
  <c r="T41" i="38"/>
  <c r="T103" i="38"/>
  <c r="T106" i="38"/>
  <c r="T17" i="38"/>
  <c r="T10" i="38"/>
  <c r="S79" i="51"/>
  <c r="E79" i="51"/>
  <c r="F79" i="51" s="1"/>
  <c r="G79" i="51" s="1"/>
  <c r="H79" i="51" s="1"/>
  <c r="I79" i="51" s="1"/>
  <c r="J79" i="51" s="1"/>
  <c r="K79" i="51" s="1"/>
  <c r="L79" i="51" s="1"/>
  <c r="M79" i="51" s="1"/>
  <c r="N79" i="51" s="1"/>
  <c r="O79" i="51" s="1"/>
  <c r="P79" i="51" s="1"/>
  <c r="E165" i="51"/>
  <c r="F165" i="51" s="1"/>
  <c r="G165" i="51" s="1"/>
  <c r="H165" i="51" s="1"/>
  <c r="I165" i="51" s="1"/>
  <c r="J165" i="51" s="1"/>
  <c r="K165" i="51" s="1"/>
  <c r="L165" i="51" s="1"/>
  <c r="M165" i="51" s="1"/>
  <c r="N165" i="51" s="1"/>
  <c r="O165" i="51" s="1"/>
  <c r="P165" i="51" s="1"/>
  <c r="D165" i="66" s="1"/>
  <c r="S165" i="51"/>
  <c r="S161" i="51"/>
  <c r="E161" i="51"/>
  <c r="F161" i="51" s="1"/>
  <c r="G161" i="51" s="1"/>
  <c r="H161" i="51" s="1"/>
  <c r="I161" i="51" s="1"/>
  <c r="J161" i="51" s="1"/>
  <c r="K161" i="51" s="1"/>
  <c r="L161" i="51" s="1"/>
  <c r="M161" i="51" s="1"/>
  <c r="N161" i="51" s="1"/>
  <c r="O161" i="51" s="1"/>
  <c r="P161" i="51" s="1"/>
  <c r="D161" i="66" s="1"/>
  <c r="S60" i="51"/>
  <c r="E60" i="51"/>
  <c r="F60" i="51" s="1"/>
  <c r="G60" i="51" s="1"/>
  <c r="H60" i="51" s="1"/>
  <c r="I60" i="51" s="1"/>
  <c r="J60" i="51" s="1"/>
  <c r="K60" i="51" s="1"/>
  <c r="L60" i="51" s="1"/>
  <c r="M60" i="51" s="1"/>
  <c r="N60" i="51" s="1"/>
  <c r="O60" i="51" s="1"/>
  <c r="P60" i="51" s="1"/>
  <c r="D60" i="66" s="1"/>
  <c r="S166" i="51"/>
  <c r="E166" i="51"/>
  <c r="F166" i="51" s="1"/>
  <c r="G166" i="51" s="1"/>
  <c r="H166" i="51" s="1"/>
  <c r="I166" i="51" s="1"/>
  <c r="J166" i="51" s="1"/>
  <c r="K166" i="51" s="1"/>
  <c r="L166" i="51" s="1"/>
  <c r="M166" i="51" s="1"/>
  <c r="N166" i="51" s="1"/>
  <c r="O166" i="51" s="1"/>
  <c r="P166" i="51" s="1"/>
  <c r="D166" i="66" s="1"/>
  <c r="T116" i="38"/>
  <c r="T53" i="38"/>
  <c r="T84" i="38"/>
  <c r="S106" i="66"/>
  <c r="E106" i="66"/>
  <c r="F106" i="66" s="1"/>
  <c r="G106" i="66" s="1"/>
  <c r="H106" i="66" s="1"/>
  <c r="I106" i="66" s="1"/>
  <c r="J106" i="66" s="1"/>
  <c r="K106" i="66" s="1"/>
  <c r="L106" i="66" s="1"/>
  <c r="M106" i="66" s="1"/>
  <c r="N106" i="66" s="1"/>
  <c r="O106" i="66" s="1"/>
  <c r="P106" i="66" s="1"/>
  <c r="D106" i="79" s="1"/>
  <c r="E99" i="51"/>
  <c r="F99" i="51" s="1"/>
  <c r="G99" i="51" s="1"/>
  <c r="H99" i="51" s="1"/>
  <c r="I99" i="51" s="1"/>
  <c r="J99" i="51" s="1"/>
  <c r="K99" i="51" s="1"/>
  <c r="L99" i="51" s="1"/>
  <c r="M99" i="51" s="1"/>
  <c r="N99" i="51" s="1"/>
  <c r="O99" i="51" s="1"/>
  <c r="P99" i="51" s="1"/>
  <c r="D99" i="66" s="1"/>
  <c r="S99" i="51"/>
  <c r="E25" i="79"/>
  <c r="F25" i="79" s="1"/>
  <c r="G25" i="79" s="1"/>
  <c r="H25" i="79" s="1"/>
  <c r="I25" i="79" s="1"/>
  <c r="J25" i="79" s="1"/>
  <c r="K25" i="79" s="1"/>
  <c r="L25" i="79" s="1"/>
  <c r="M25" i="79" s="1"/>
  <c r="N25" i="79" s="1"/>
  <c r="O25" i="79" s="1"/>
  <c r="P25" i="79" s="1"/>
  <c r="D25" i="92" s="1"/>
  <c r="S25" i="79"/>
  <c r="E32" i="66"/>
  <c r="F32" i="66" s="1"/>
  <c r="G32" i="66" s="1"/>
  <c r="H32" i="66" s="1"/>
  <c r="I32" i="66" s="1"/>
  <c r="J32" i="66" s="1"/>
  <c r="K32" i="66" s="1"/>
  <c r="L32" i="66" s="1"/>
  <c r="M32" i="66" s="1"/>
  <c r="N32" i="66" s="1"/>
  <c r="O32" i="66" s="1"/>
  <c r="P32" i="66" s="1"/>
  <c r="D32" i="79" s="1"/>
  <c r="S32" i="66"/>
  <c r="E158" i="66"/>
  <c r="F158" i="66" s="1"/>
  <c r="G158" i="66" s="1"/>
  <c r="H158" i="66" s="1"/>
  <c r="I158" i="66" s="1"/>
  <c r="J158" i="66" s="1"/>
  <c r="K158" i="66" s="1"/>
  <c r="L158" i="66" s="1"/>
  <c r="M158" i="66" s="1"/>
  <c r="N158" i="66" s="1"/>
  <c r="O158" i="66" s="1"/>
  <c r="P158" i="66" s="1"/>
  <c r="D158" i="79" s="1"/>
  <c r="S158" i="66"/>
  <c r="S184" i="66"/>
  <c r="E184" i="66"/>
  <c r="F184" i="66" s="1"/>
  <c r="G184" i="66" s="1"/>
  <c r="H184" i="66" s="1"/>
  <c r="I184" i="66" s="1"/>
  <c r="J184" i="66" s="1"/>
  <c r="K184" i="66" s="1"/>
  <c r="L184" i="66" s="1"/>
  <c r="M184" i="66" s="1"/>
  <c r="N184" i="66" s="1"/>
  <c r="O184" i="66" s="1"/>
  <c r="P184" i="66" s="1"/>
  <c r="D184" i="79" s="1"/>
  <c r="S141" i="51"/>
  <c r="E141" i="51"/>
  <c r="F141" i="51" s="1"/>
  <c r="G141" i="51" s="1"/>
  <c r="H141" i="51" s="1"/>
  <c r="I141" i="51" s="1"/>
  <c r="J141" i="51" s="1"/>
  <c r="K141" i="51" s="1"/>
  <c r="L141" i="51" s="1"/>
  <c r="M141" i="51" s="1"/>
  <c r="N141" i="51" s="1"/>
  <c r="O141" i="51" s="1"/>
  <c r="P141" i="51" s="1"/>
  <c r="D141" i="66" s="1"/>
  <c r="S64" i="51"/>
  <c r="E64" i="51"/>
  <c r="F64" i="51" s="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D64" i="66" s="1"/>
  <c r="E152" i="51"/>
  <c r="F152" i="51" s="1"/>
  <c r="G152" i="51" s="1"/>
  <c r="H152" i="51" s="1"/>
  <c r="I152" i="51" s="1"/>
  <c r="J152" i="51" s="1"/>
  <c r="K152" i="51" s="1"/>
  <c r="L152" i="51" s="1"/>
  <c r="M152" i="51" s="1"/>
  <c r="N152" i="51" s="1"/>
  <c r="O152" i="51" s="1"/>
  <c r="P152" i="51" s="1"/>
  <c r="D152" i="66" s="1"/>
  <c r="S152" i="51"/>
  <c r="S123" i="51"/>
  <c r="E123" i="51"/>
  <c r="F123" i="51" s="1"/>
  <c r="G123" i="51" s="1"/>
  <c r="H123" i="51" s="1"/>
  <c r="I123" i="51" s="1"/>
  <c r="J123" i="51" s="1"/>
  <c r="K123" i="51" s="1"/>
  <c r="L123" i="51" s="1"/>
  <c r="M123" i="51" s="1"/>
  <c r="N123" i="51" s="1"/>
  <c r="O123" i="51" s="1"/>
  <c r="P123" i="51" s="1"/>
  <c r="D123" i="66" s="1"/>
  <c r="S111" i="51"/>
  <c r="E111" i="51"/>
  <c r="F111" i="51" s="1"/>
  <c r="G111" i="51" s="1"/>
  <c r="H111" i="51" s="1"/>
  <c r="I111" i="51" s="1"/>
  <c r="J111" i="51" s="1"/>
  <c r="K111" i="51" s="1"/>
  <c r="L111" i="51" s="1"/>
  <c r="M111" i="51" s="1"/>
  <c r="N111" i="51" s="1"/>
  <c r="O111" i="51" s="1"/>
  <c r="P111" i="51" s="1"/>
  <c r="D111" i="66" s="1"/>
  <c r="E147" i="51"/>
  <c r="F147" i="51" s="1"/>
  <c r="G147" i="51" s="1"/>
  <c r="H147" i="51" s="1"/>
  <c r="I147" i="51" s="1"/>
  <c r="J147" i="51" s="1"/>
  <c r="K147" i="51" s="1"/>
  <c r="L147" i="51" s="1"/>
  <c r="M147" i="51" s="1"/>
  <c r="N147" i="51" s="1"/>
  <c r="O147" i="51" s="1"/>
  <c r="P147" i="51" s="1"/>
  <c r="D147" i="66" s="1"/>
  <c r="S147" i="51"/>
  <c r="S110" i="51"/>
  <c r="E110" i="51"/>
  <c r="F110" i="51" s="1"/>
  <c r="G110" i="51" s="1"/>
  <c r="H110" i="51" s="1"/>
  <c r="I110" i="51" s="1"/>
  <c r="J110" i="51" s="1"/>
  <c r="K110" i="51" s="1"/>
  <c r="L110" i="51" s="1"/>
  <c r="M110" i="51" s="1"/>
  <c r="N110" i="51" s="1"/>
  <c r="O110" i="51" s="1"/>
  <c r="P110" i="51" s="1"/>
  <c r="D110" i="66" s="1"/>
  <c r="E14" i="79"/>
  <c r="F14" i="79" s="1"/>
  <c r="G14" i="79" s="1"/>
  <c r="H14" i="79" s="1"/>
  <c r="I14" i="79" s="1"/>
  <c r="J14" i="79" s="1"/>
  <c r="K14" i="79" s="1"/>
  <c r="L14" i="79" s="1"/>
  <c r="M14" i="79" s="1"/>
  <c r="N14" i="79" s="1"/>
  <c r="O14" i="79" s="1"/>
  <c r="P14" i="79" s="1"/>
  <c r="D14" i="92" s="1"/>
  <c r="S14" i="79"/>
  <c r="E134" i="79"/>
  <c r="F134" i="79" s="1"/>
  <c r="G134" i="79" s="1"/>
  <c r="H134" i="79" s="1"/>
  <c r="I134" i="79" s="1"/>
  <c r="J134" i="79" s="1"/>
  <c r="K134" i="79" s="1"/>
  <c r="L134" i="79" s="1"/>
  <c r="M134" i="79" s="1"/>
  <c r="N134" i="79" s="1"/>
  <c r="O134" i="79" s="1"/>
  <c r="P134" i="79" s="1"/>
  <c r="D134" i="92" s="1"/>
  <c r="S134" i="79"/>
  <c r="S96" i="51"/>
  <c r="E96" i="51"/>
  <c r="F96" i="51" s="1"/>
  <c r="G96" i="51" s="1"/>
  <c r="H96" i="51" s="1"/>
  <c r="I96" i="51" s="1"/>
  <c r="J96" i="51" s="1"/>
  <c r="K96" i="51" s="1"/>
  <c r="L96" i="51" s="1"/>
  <c r="M96" i="51" s="1"/>
  <c r="N96" i="51" s="1"/>
  <c r="O96" i="51" s="1"/>
  <c r="P96" i="51" s="1"/>
  <c r="D96" i="66" s="1"/>
  <c r="S44" i="51"/>
  <c r="E44" i="51"/>
  <c r="F44" i="51" s="1"/>
  <c r="G44" i="51" s="1"/>
  <c r="H44" i="51" s="1"/>
  <c r="I44" i="51" s="1"/>
  <c r="J44" i="51" s="1"/>
  <c r="K44" i="51" s="1"/>
  <c r="L44" i="51" s="1"/>
  <c r="M44" i="51" s="1"/>
  <c r="N44" i="51" s="1"/>
  <c r="O44" i="51" s="1"/>
  <c r="P44" i="51" s="1"/>
  <c r="D44" i="66" s="1"/>
  <c r="S180" i="66"/>
  <c r="E180" i="66"/>
  <c r="F180" i="66" s="1"/>
  <c r="G180" i="66" s="1"/>
  <c r="H180" i="66" s="1"/>
  <c r="I180" i="66" s="1"/>
  <c r="J180" i="66" s="1"/>
  <c r="K180" i="66" s="1"/>
  <c r="L180" i="66" s="1"/>
  <c r="M180" i="66" s="1"/>
  <c r="N180" i="66" s="1"/>
  <c r="O180" i="66" s="1"/>
  <c r="P180" i="66" s="1"/>
  <c r="D180" i="79" s="1"/>
  <c r="E12" i="66"/>
  <c r="F12" i="66" s="1"/>
  <c r="G12" i="66" s="1"/>
  <c r="H12" i="66" s="1"/>
  <c r="I12" i="66" s="1"/>
  <c r="J12" i="66" s="1"/>
  <c r="K12" i="66" s="1"/>
  <c r="L12" i="66" s="1"/>
  <c r="M12" i="66" s="1"/>
  <c r="N12" i="66" s="1"/>
  <c r="O12" i="66" s="1"/>
  <c r="P12" i="66" s="1"/>
  <c r="D12" i="79" s="1"/>
  <c r="S12" i="66"/>
  <c r="S156" i="51"/>
  <c r="E156" i="51"/>
  <c r="F156" i="51" s="1"/>
  <c r="G156" i="51" s="1"/>
  <c r="H156" i="51" s="1"/>
  <c r="I156" i="51" s="1"/>
  <c r="J156" i="51" s="1"/>
  <c r="K156" i="51" s="1"/>
  <c r="L156" i="51" s="1"/>
  <c r="M156" i="51" s="1"/>
  <c r="N156" i="51" s="1"/>
  <c r="O156" i="51" s="1"/>
  <c r="P156" i="51" s="1"/>
  <c r="D156" i="66" s="1"/>
  <c r="S143" i="66"/>
  <c r="E143" i="66"/>
  <c r="F143" i="66" s="1"/>
  <c r="G143" i="66" s="1"/>
  <c r="H143" i="66" s="1"/>
  <c r="I143" i="66" s="1"/>
  <c r="J143" i="66" s="1"/>
  <c r="K143" i="66" s="1"/>
  <c r="L143" i="66" s="1"/>
  <c r="M143" i="66" s="1"/>
  <c r="N143" i="66" s="1"/>
  <c r="O143" i="66" s="1"/>
  <c r="P143" i="66" s="1"/>
  <c r="D143" i="79" s="1"/>
  <c r="E154" i="66"/>
  <c r="F154" i="66" s="1"/>
  <c r="G154" i="66" s="1"/>
  <c r="H154" i="66" s="1"/>
  <c r="I154" i="66" s="1"/>
  <c r="J154" i="66" s="1"/>
  <c r="K154" i="66" s="1"/>
  <c r="L154" i="66" s="1"/>
  <c r="M154" i="66" s="1"/>
  <c r="N154" i="66" s="1"/>
  <c r="O154" i="66" s="1"/>
  <c r="P154" i="66" s="1"/>
  <c r="D154" i="79" s="1"/>
  <c r="S154" i="66"/>
  <c r="S114" i="51"/>
  <c r="E114" i="51"/>
  <c r="F114" i="51" s="1"/>
  <c r="G114" i="51" s="1"/>
  <c r="H114" i="51" s="1"/>
  <c r="I114" i="51" s="1"/>
  <c r="J114" i="51" s="1"/>
  <c r="K114" i="51" s="1"/>
  <c r="L114" i="51" s="1"/>
  <c r="M114" i="51" s="1"/>
  <c r="N114" i="51" s="1"/>
  <c r="O114" i="51" s="1"/>
  <c r="P114" i="51" s="1"/>
  <c r="D114" i="66" s="1"/>
  <c r="S176" i="51"/>
  <c r="E176" i="51"/>
  <c r="F176" i="51" s="1"/>
  <c r="G176" i="51" s="1"/>
  <c r="H176" i="51" s="1"/>
  <c r="I176" i="51" s="1"/>
  <c r="J176" i="51" s="1"/>
  <c r="K176" i="51" s="1"/>
  <c r="L176" i="51" s="1"/>
  <c r="M176" i="51" s="1"/>
  <c r="N176" i="51" s="1"/>
  <c r="O176" i="51" s="1"/>
  <c r="P176" i="51" s="1"/>
  <c r="D176" i="66" s="1"/>
  <c r="S188" i="51"/>
  <c r="E188" i="51"/>
  <c r="F188" i="51" s="1"/>
  <c r="G188" i="51" s="1"/>
  <c r="H188" i="51" s="1"/>
  <c r="I188" i="51" s="1"/>
  <c r="J188" i="51" s="1"/>
  <c r="K188" i="51" s="1"/>
  <c r="L188" i="51" s="1"/>
  <c r="M188" i="51" s="1"/>
  <c r="N188" i="51" s="1"/>
  <c r="O188" i="51" s="1"/>
  <c r="P188" i="51" s="1"/>
  <c r="D188" i="66" s="1"/>
  <c r="S20" i="51"/>
  <c r="E20" i="51"/>
  <c r="F20" i="51" s="1"/>
  <c r="G20" i="51" s="1"/>
  <c r="H20" i="51" s="1"/>
  <c r="I20" i="51" s="1"/>
  <c r="J20" i="51" s="1"/>
  <c r="K20" i="51" s="1"/>
  <c r="L20" i="51" s="1"/>
  <c r="M20" i="51" s="1"/>
  <c r="N20" i="51" s="1"/>
  <c r="O20" i="51" s="1"/>
  <c r="P20" i="51" s="1"/>
  <c r="D20" i="66" s="1"/>
  <c r="E182" i="51"/>
  <c r="F182" i="51" s="1"/>
  <c r="G182" i="51" s="1"/>
  <c r="H182" i="51" s="1"/>
  <c r="I182" i="51" s="1"/>
  <c r="J182" i="51" s="1"/>
  <c r="K182" i="51" s="1"/>
  <c r="L182" i="51" s="1"/>
  <c r="M182" i="51" s="1"/>
  <c r="N182" i="51" s="1"/>
  <c r="O182" i="51" s="1"/>
  <c r="P182" i="51" s="1"/>
  <c r="D182" i="66" s="1"/>
  <c r="S182" i="51"/>
  <c r="E125" i="51"/>
  <c r="F125" i="51" s="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D125" i="66" s="1"/>
  <c r="S125" i="51"/>
  <c r="E107" i="51"/>
  <c r="F107" i="51" s="1"/>
  <c r="G107" i="51" s="1"/>
  <c r="H107" i="51" s="1"/>
  <c r="I107" i="51" s="1"/>
  <c r="J107" i="51" s="1"/>
  <c r="K107" i="51" s="1"/>
  <c r="L107" i="51" s="1"/>
  <c r="M107" i="51" s="1"/>
  <c r="N107" i="51" s="1"/>
  <c r="O107" i="51" s="1"/>
  <c r="P107" i="51" s="1"/>
  <c r="D107" i="66" s="1"/>
  <c r="S107" i="51"/>
  <c r="S117" i="51"/>
  <c r="E117" i="51"/>
  <c r="F117" i="51" s="1"/>
  <c r="G117" i="51" s="1"/>
  <c r="H117" i="51" s="1"/>
  <c r="I117" i="51" s="1"/>
  <c r="J117" i="51" s="1"/>
  <c r="K117" i="51" s="1"/>
  <c r="L117" i="51" s="1"/>
  <c r="M117" i="51" s="1"/>
  <c r="N117" i="51" s="1"/>
  <c r="O117" i="51" s="1"/>
  <c r="P117" i="51" s="1"/>
  <c r="D117" i="66" s="1"/>
  <c r="E9" i="51"/>
  <c r="F9" i="51" s="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D9" i="66" s="1"/>
  <c r="S9" i="51"/>
  <c r="S52" i="92"/>
  <c r="E52" i="92"/>
  <c r="F52" i="92" s="1"/>
  <c r="G52" i="92" s="1"/>
  <c r="H52" i="92" s="1"/>
  <c r="I52" i="92" s="1"/>
  <c r="J52" i="92" s="1"/>
  <c r="K52" i="92" s="1"/>
  <c r="L52" i="92" s="1"/>
  <c r="M52" i="92" s="1"/>
  <c r="N52" i="92" s="1"/>
  <c r="O52" i="92" s="1"/>
  <c r="P52" i="92" s="1"/>
  <c r="E170" i="51"/>
  <c r="F170" i="51" s="1"/>
  <c r="G170" i="51" s="1"/>
  <c r="H170" i="51" s="1"/>
  <c r="I170" i="51" s="1"/>
  <c r="J170" i="51" s="1"/>
  <c r="K170" i="51" s="1"/>
  <c r="L170" i="51" s="1"/>
  <c r="M170" i="51" s="1"/>
  <c r="N170" i="51" s="1"/>
  <c r="O170" i="51" s="1"/>
  <c r="P170" i="51" s="1"/>
  <c r="D170" i="66" s="1"/>
  <c r="S170" i="51"/>
  <c r="S83" i="51"/>
  <c r="E83" i="51"/>
  <c r="F83" i="51" s="1"/>
  <c r="G83" i="51" s="1"/>
  <c r="H83" i="51" s="1"/>
  <c r="I83" i="51" s="1"/>
  <c r="J83" i="51" s="1"/>
  <c r="K83" i="51" s="1"/>
  <c r="L83" i="51" s="1"/>
  <c r="M83" i="51" s="1"/>
  <c r="N83" i="51" s="1"/>
  <c r="O83" i="51" s="1"/>
  <c r="P83" i="51" s="1"/>
  <c r="D83" i="66" s="1"/>
  <c r="E55" i="79"/>
  <c r="F55" i="79" s="1"/>
  <c r="G55" i="79" s="1"/>
  <c r="H55" i="79" s="1"/>
  <c r="I55" i="79" s="1"/>
  <c r="J55" i="79" s="1"/>
  <c r="K55" i="79" s="1"/>
  <c r="L55" i="79" s="1"/>
  <c r="M55" i="79" s="1"/>
  <c r="N55" i="79" s="1"/>
  <c r="O55" i="79" s="1"/>
  <c r="P55" i="79" s="1"/>
  <c r="D55" i="92" s="1"/>
  <c r="S55" i="79"/>
  <c r="E186" i="51"/>
  <c r="F186" i="51" s="1"/>
  <c r="G186" i="51" s="1"/>
  <c r="H186" i="51" s="1"/>
  <c r="I186" i="51" s="1"/>
  <c r="J186" i="51" s="1"/>
  <c r="K186" i="51" s="1"/>
  <c r="L186" i="51" s="1"/>
  <c r="M186" i="51" s="1"/>
  <c r="N186" i="51" s="1"/>
  <c r="O186" i="51" s="1"/>
  <c r="P186" i="51" s="1"/>
  <c r="D186" i="66" s="1"/>
  <c r="S186" i="51"/>
  <c r="E179" i="51"/>
  <c r="F179" i="51" s="1"/>
  <c r="G179" i="51" s="1"/>
  <c r="H179" i="51" s="1"/>
  <c r="I179" i="51" s="1"/>
  <c r="J179" i="51" s="1"/>
  <c r="K179" i="51" s="1"/>
  <c r="L179" i="51" s="1"/>
  <c r="M179" i="51" s="1"/>
  <c r="N179" i="51" s="1"/>
  <c r="O179" i="51" s="1"/>
  <c r="P179" i="51" s="1"/>
  <c r="D179" i="66" s="1"/>
  <c r="S179" i="51"/>
  <c r="S70" i="51"/>
  <c r="E70" i="51"/>
  <c r="F70" i="51" s="1"/>
  <c r="G70" i="51" s="1"/>
  <c r="H70" i="51" s="1"/>
  <c r="I70" i="51" s="1"/>
  <c r="J70" i="51" s="1"/>
  <c r="K70" i="51" s="1"/>
  <c r="L70" i="51" s="1"/>
  <c r="M70" i="51" s="1"/>
  <c r="N70" i="51" s="1"/>
  <c r="O70" i="51" s="1"/>
  <c r="P70" i="51" s="1"/>
  <c r="D70" i="66" s="1"/>
  <c r="S75" i="66"/>
  <c r="E75" i="66"/>
  <c r="F75" i="66" s="1"/>
  <c r="G75" i="66" s="1"/>
  <c r="H75" i="66" s="1"/>
  <c r="I75" i="66" s="1"/>
  <c r="J75" i="66" s="1"/>
  <c r="K75" i="66" s="1"/>
  <c r="L75" i="66" s="1"/>
  <c r="M75" i="66" s="1"/>
  <c r="N75" i="66" s="1"/>
  <c r="O75" i="66" s="1"/>
  <c r="P75" i="66" s="1"/>
  <c r="D75" i="79" s="1"/>
  <c r="J7" i="24"/>
  <c r="S118" i="51"/>
  <c r="E118" i="51"/>
  <c r="F118" i="51" s="1"/>
  <c r="G118" i="51" s="1"/>
  <c r="H118" i="51" s="1"/>
  <c r="I118" i="51" s="1"/>
  <c r="J118" i="51" s="1"/>
  <c r="K118" i="51" s="1"/>
  <c r="L118" i="51" s="1"/>
  <c r="M118" i="51" s="1"/>
  <c r="N118" i="51" s="1"/>
  <c r="O118" i="51" s="1"/>
  <c r="P118" i="51" s="1"/>
  <c r="D118" i="66" s="1"/>
  <c r="E90" i="51"/>
  <c r="F90" i="51" s="1"/>
  <c r="G90" i="51" s="1"/>
  <c r="H90" i="51" s="1"/>
  <c r="I90" i="51" s="1"/>
  <c r="J90" i="51" s="1"/>
  <c r="K90" i="51" s="1"/>
  <c r="L90" i="51" s="1"/>
  <c r="M90" i="51" s="1"/>
  <c r="N90" i="51" s="1"/>
  <c r="O90" i="51" s="1"/>
  <c r="P90" i="51" s="1"/>
  <c r="D90" i="66" s="1"/>
  <c r="S90" i="51"/>
  <c r="G4" i="38"/>
  <c r="E89" i="79"/>
  <c r="F89" i="79" s="1"/>
  <c r="G89" i="79" s="1"/>
  <c r="H89" i="79" s="1"/>
  <c r="I89" i="79" s="1"/>
  <c r="J89" i="79" s="1"/>
  <c r="K89" i="79" s="1"/>
  <c r="L89" i="79" s="1"/>
  <c r="M89" i="79" s="1"/>
  <c r="N89" i="79" s="1"/>
  <c r="O89" i="79" s="1"/>
  <c r="P89" i="79" s="1"/>
  <c r="D89" i="92" s="1"/>
  <c r="S89" i="79"/>
  <c r="T194" i="66"/>
  <c r="T104" i="51"/>
  <c r="T168" i="51"/>
  <c r="T81" i="51"/>
  <c r="T181" i="51"/>
  <c r="T15" i="51"/>
  <c r="T16" i="51"/>
  <c r="T21" i="51"/>
  <c r="T30" i="38"/>
  <c r="T6" i="51"/>
  <c r="T77" i="51"/>
  <c r="T86" i="51"/>
  <c r="T133" i="51"/>
  <c r="T22" i="51"/>
  <c r="T57" i="51"/>
  <c r="T61" i="38"/>
  <c r="T202" i="38"/>
  <c r="T68" i="38"/>
  <c r="T5" i="51"/>
  <c r="E144" i="79"/>
  <c r="F144" i="79" s="1"/>
  <c r="G144" i="79" s="1"/>
  <c r="H144" i="79" s="1"/>
  <c r="I144" i="79" s="1"/>
  <c r="J144" i="79" s="1"/>
  <c r="K144" i="79" s="1"/>
  <c r="L144" i="79" s="1"/>
  <c r="M144" i="79" s="1"/>
  <c r="N144" i="79" s="1"/>
  <c r="O144" i="79" s="1"/>
  <c r="P144" i="79" s="1"/>
  <c r="D144" i="92" s="1"/>
  <c r="S144" i="79"/>
  <c r="E194" i="79"/>
  <c r="F194" i="79" s="1"/>
  <c r="G194" i="79" s="1"/>
  <c r="H194" i="79" s="1"/>
  <c r="I194" i="79" s="1"/>
  <c r="J194" i="79" s="1"/>
  <c r="K194" i="79" s="1"/>
  <c r="L194" i="79" s="1"/>
  <c r="M194" i="79" s="1"/>
  <c r="N194" i="79" s="1"/>
  <c r="O194" i="79" s="1"/>
  <c r="P194" i="79" s="1"/>
  <c r="D194" i="92" s="1"/>
  <c r="S194" i="79"/>
  <c r="E168" i="66"/>
  <c r="F168" i="66" s="1"/>
  <c r="G168" i="66" s="1"/>
  <c r="H168" i="66" s="1"/>
  <c r="I168" i="66" s="1"/>
  <c r="J168" i="66" s="1"/>
  <c r="K168" i="66" s="1"/>
  <c r="L168" i="66" s="1"/>
  <c r="M168" i="66" s="1"/>
  <c r="N168" i="66" s="1"/>
  <c r="O168" i="66" s="1"/>
  <c r="P168" i="66" s="1"/>
  <c r="D168" i="79" s="1"/>
  <c r="S168" i="66"/>
  <c r="E81" i="66"/>
  <c r="F81" i="66" s="1"/>
  <c r="G81" i="66" s="1"/>
  <c r="H81" i="66" s="1"/>
  <c r="I81" i="66" s="1"/>
  <c r="J81" i="66" s="1"/>
  <c r="K81" i="66" s="1"/>
  <c r="L81" i="66" s="1"/>
  <c r="M81" i="66" s="1"/>
  <c r="N81" i="66" s="1"/>
  <c r="O81" i="66" s="1"/>
  <c r="P81" i="66" s="1"/>
  <c r="D81" i="79" s="1"/>
  <c r="S81" i="66"/>
  <c r="E181" i="66"/>
  <c r="F181" i="66" s="1"/>
  <c r="G181" i="66" s="1"/>
  <c r="H181" i="66" s="1"/>
  <c r="I181" i="66" s="1"/>
  <c r="J181" i="66" s="1"/>
  <c r="K181" i="66" s="1"/>
  <c r="L181" i="66" s="1"/>
  <c r="M181" i="66" s="1"/>
  <c r="N181" i="66" s="1"/>
  <c r="O181" i="66" s="1"/>
  <c r="P181" i="66" s="1"/>
  <c r="D181" i="79" s="1"/>
  <c r="S181" i="66"/>
  <c r="S15" i="66"/>
  <c r="E15" i="66"/>
  <c r="F15" i="66" s="1"/>
  <c r="G15" i="66" s="1"/>
  <c r="H15" i="66" s="1"/>
  <c r="I15" i="66" s="1"/>
  <c r="J15" i="66" s="1"/>
  <c r="K15" i="66" s="1"/>
  <c r="L15" i="66" s="1"/>
  <c r="M15" i="66" s="1"/>
  <c r="N15" i="66" s="1"/>
  <c r="O15" i="66" s="1"/>
  <c r="P15" i="66" s="1"/>
  <c r="D15" i="79" s="1"/>
  <c r="E16" i="66"/>
  <c r="F16" i="66" s="1"/>
  <c r="G16" i="66" s="1"/>
  <c r="H16" i="66" s="1"/>
  <c r="I16" i="66" s="1"/>
  <c r="J16" i="66" s="1"/>
  <c r="K16" i="66" s="1"/>
  <c r="L16" i="66" s="1"/>
  <c r="M16" i="66" s="1"/>
  <c r="N16" i="66" s="1"/>
  <c r="O16" i="66" s="1"/>
  <c r="P16" i="66" s="1"/>
  <c r="D16" i="79" s="1"/>
  <c r="S16" i="66"/>
  <c r="E21" i="66"/>
  <c r="F21" i="66" s="1"/>
  <c r="G21" i="66" s="1"/>
  <c r="H21" i="66" s="1"/>
  <c r="I21" i="66" s="1"/>
  <c r="J21" i="66" s="1"/>
  <c r="K21" i="66" s="1"/>
  <c r="L21" i="66" s="1"/>
  <c r="M21" i="66" s="1"/>
  <c r="N21" i="66" s="1"/>
  <c r="O21" i="66" s="1"/>
  <c r="P21" i="66" s="1"/>
  <c r="D21" i="79" s="1"/>
  <c r="S21" i="66"/>
  <c r="S30" i="51"/>
  <c r="E30" i="51"/>
  <c r="F30" i="51" s="1"/>
  <c r="G30" i="51" s="1"/>
  <c r="H30" i="51" s="1"/>
  <c r="I30" i="51" s="1"/>
  <c r="J30" i="51" s="1"/>
  <c r="K30" i="51" s="1"/>
  <c r="L30" i="51" s="1"/>
  <c r="M30" i="51" s="1"/>
  <c r="N30" i="51" s="1"/>
  <c r="O30" i="51" s="1"/>
  <c r="P30" i="51" s="1"/>
  <c r="D30" i="66" s="1"/>
  <c r="S6" i="66"/>
  <c r="E6" i="66"/>
  <c r="F6" i="66" s="1"/>
  <c r="G6" i="66" s="1"/>
  <c r="H6" i="66" s="1"/>
  <c r="I6" i="66" s="1"/>
  <c r="J6" i="66" s="1"/>
  <c r="K6" i="66" s="1"/>
  <c r="L6" i="66" s="1"/>
  <c r="M6" i="66" s="1"/>
  <c r="N6" i="66" s="1"/>
  <c r="O6" i="66" s="1"/>
  <c r="P6" i="66" s="1"/>
  <c r="D6" i="79" s="1"/>
  <c r="S77" i="66"/>
  <c r="E77" i="66"/>
  <c r="F77" i="66" s="1"/>
  <c r="G77" i="66" s="1"/>
  <c r="H77" i="66" s="1"/>
  <c r="I77" i="66" s="1"/>
  <c r="J77" i="66" s="1"/>
  <c r="K77" i="66" s="1"/>
  <c r="L77" i="66" s="1"/>
  <c r="M77" i="66" s="1"/>
  <c r="N77" i="66" s="1"/>
  <c r="O77" i="66" s="1"/>
  <c r="P77" i="66" s="1"/>
  <c r="D77" i="79" s="1"/>
  <c r="S86" i="66"/>
  <c r="E86" i="66"/>
  <c r="F86" i="66" s="1"/>
  <c r="G86" i="66" s="1"/>
  <c r="H86" i="66" s="1"/>
  <c r="I86" i="66" s="1"/>
  <c r="J86" i="66" s="1"/>
  <c r="K86" i="66" s="1"/>
  <c r="L86" i="66" s="1"/>
  <c r="M86" i="66" s="1"/>
  <c r="N86" i="66" s="1"/>
  <c r="O86" i="66" s="1"/>
  <c r="P86" i="66" s="1"/>
  <c r="D86" i="79" s="1"/>
  <c r="S133" i="66"/>
  <c r="E133" i="66"/>
  <c r="F133" i="66" s="1"/>
  <c r="G133" i="66" s="1"/>
  <c r="H133" i="66" s="1"/>
  <c r="I133" i="66" s="1"/>
  <c r="J133" i="66" s="1"/>
  <c r="K133" i="66" s="1"/>
  <c r="L133" i="66" s="1"/>
  <c r="M133" i="66" s="1"/>
  <c r="N133" i="66" s="1"/>
  <c r="O133" i="66" s="1"/>
  <c r="P133" i="66" s="1"/>
  <c r="D133" i="79" s="1"/>
  <c r="E43" i="51"/>
  <c r="F43" i="51" s="1"/>
  <c r="G43" i="51" s="1"/>
  <c r="H43" i="51" s="1"/>
  <c r="I43" i="51" s="1"/>
  <c r="J43" i="51" s="1"/>
  <c r="K43" i="51" s="1"/>
  <c r="L43" i="51" s="1"/>
  <c r="M43" i="51" s="1"/>
  <c r="N43" i="51" s="1"/>
  <c r="O43" i="51" s="1"/>
  <c r="P43" i="51" s="1"/>
  <c r="D43" i="66" s="1"/>
  <c r="S43" i="51"/>
  <c r="S23" i="66"/>
  <c r="E23" i="66"/>
  <c r="F23" i="66" s="1"/>
  <c r="G23" i="66" s="1"/>
  <c r="H23" i="66" s="1"/>
  <c r="I23" i="66" s="1"/>
  <c r="J23" i="66" s="1"/>
  <c r="K23" i="66" s="1"/>
  <c r="L23" i="66" s="1"/>
  <c r="M23" i="66" s="1"/>
  <c r="N23" i="66" s="1"/>
  <c r="O23" i="66" s="1"/>
  <c r="P23" i="66" s="1"/>
  <c r="D23" i="79" s="1"/>
  <c r="S22" i="66"/>
  <c r="E22" i="66"/>
  <c r="F22" i="66" s="1"/>
  <c r="G22" i="66" s="1"/>
  <c r="H22" i="66" s="1"/>
  <c r="I22" i="66" s="1"/>
  <c r="J22" i="66" s="1"/>
  <c r="K22" i="66" s="1"/>
  <c r="L22" i="66" s="1"/>
  <c r="M22" i="66" s="1"/>
  <c r="N22" i="66" s="1"/>
  <c r="O22" i="66" s="1"/>
  <c r="P22" i="66" s="1"/>
  <c r="D22" i="79" s="1"/>
  <c r="E57" i="66"/>
  <c r="F57" i="66" s="1"/>
  <c r="G57" i="66" s="1"/>
  <c r="H57" i="66" s="1"/>
  <c r="I57" i="66" s="1"/>
  <c r="J57" i="66" s="1"/>
  <c r="K57" i="66" s="1"/>
  <c r="L57" i="66" s="1"/>
  <c r="M57" i="66" s="1"/>
  <c r="N57" i="66" s="1"/>
  <c r="O57" i="66" s="1"/>
  <c r="P57" i="66" s="1"/>
  <c r="D57" i="79" s="1"/>
  <c r="S57" i="66"/>
  <c r="S61" i="51"/>
  <c r="E61" i="51"/>
  <c r="F61" i="51" s="1"/>
  <c r="G61" i="51" s="1"/>
  <c r="H61" i="51" s="1"/>
  <c r="I61" i="51" s="1"/>
  <c r="J61" i="51" s="1"/>
  <c r="K61" i="51" s="1"/>
  <c r="L61" i="51" s="1"/>
  <c r="M61" i="51" s="1"/>
  <c r="N61" i="51" s="1"/>
  <c r="O61" i="51" s="1"/>
  <c r="P61" i="51" s="1"/>
  <c r="D61" i="66" s="1"/>
  <c r="S124" i="51"/>
  <c r="E124" i="51"/>
  <c r="F124" i="51" s="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D124" i="66" s="1"/>
  <c r="S206" i="51"/>
  <c r="E206" i="51"/>
  <c r="F206" i="51" s="1"/>
  <c r="G206" i="51" s="1"/>
  <c r="H206" i="51" s="1"/>
  <c r="I206" i="51" s="1"/>
  <c r="J206" i="51" s="1"/>
  <c r="K206" i="51" s="1"/>
  <c r="L206" i="51" s="1"/>
  <c r="M206" i="51" s="1"/>
  <c r="N206" i="51" s="1"/>
  <c r="O206" i="51" s="1"/>
  <c r="P206" i="51" s="1"/>
  <c r="D206" i="66" s="1"/>
  <c r="S174" i="51"/>
  <c r="E174" i="51"/>
  <c r="F174" i="51" s="1"/>
  <c r="G174" i="51" s="1"/>
  <c r="H174" i="51" s="1"/>
  <c r="I174" i="51" s="1"/>
  <c r="J174" i="51" s="1"/>
  <c r="K174" i="51" s="1"/>
  <c r="L174" i="51" s="1"/>
  <c r="M174" i="51" s="1"/>
  <c r="N174" i="51" s="1"/>
  <c r="O174" i="51" s="1"/>
  <c r="P174" i="51" s="1"/>
  <c r="D174" i="66" s="1"/>
  <c r="E202" i="51"/>
  <c r="F202" i="51" s="1"/>
  <c r="G202" i="51" s="1"/>
  <c r="H202" i="51" s="1"/>
  <c r="I202" i="51" s="1"/>
  <c r="J202" i="51" s="1"/>
  <c r="K202" i="51" s="1"/>
  <c r="L202" i="51" s="1"/>
  <c r="M202" i="51" s="1"/>
  <c r="N202" i="51" s="1"/>
  <c r="O202" i="51" s="1"/>
  <c r="P202" i="51" s="1"/>
  <c r="D202" i="66" s="1"/>
  <c r="S202" i="51"/>
  <c r="E153" i="51"/>
  <c r="F153" i="51" s="1"/>
  <c r="G153" i="51" s="1"/>
  <c r="H153" i="51" s="1"/>
  <c r="I153" i="51" s="1"/>
  <c r="J153" i="51" s="1"/>
  <c r="K153" i="51" s="1"/>
  <c r="L153" i="51" s="1"/>
  <c r="M153" i="51" s="1"/>
  <c r="N153" i="51" s="1"/>
  <c r="O153" i="51" s="1"/>
  <c r="P153" i="51" s="1"/>
  <c r="D153" i="66" s="1"/>
  <c r="S153" i="51"/>
  <c r="S33" i="66"/>
  <c r="E33" i="66"/>
  <c r="F33" i="66" s="1"/>
  <c r="G33" i="66" s="1"/>
  <c r="H33" i="66" s="1"/>
  <c r="I33" i="66" s="1"/>
  <c r="J33" i="66" s="1"/>
  <c r="K33" i="66" s="1"/>
  <c r="L33" i="66" s="1"/>
  <c r="M33" i="66" s="1"/>
  <c r="N33" i="66" s="1"/>
  <c r="O33" i="66" s="1"/>
  <c r="P33" i="66" s="1"/>
  <c r="D33" i="79" s="1"/>
  <c r="E173" i="66"/>
  <c r="F173" i="66" s="1"/>
  <c r="G173" i="66" s="1"/>
  <c r="H173" i="66" s="1"/>
  <c r="I173" i="66" s="1"/>
  <c r="J173" i="66" s="1"/>
  <c r="K173" i="66" s="1"/>
  <c r="L173" i="66" s="1"/>
  <c r="M173" i="66" s="1"/>
  <c r="N173" i="66" s="1"/>
  <c r="O173" i="66" s="1"/>
  <c r="P173" i="66" s="1"/>
  <c r="D173" i="79" s="1"/>
  <c r="S173" i="66"/>
  <c r="E136" i="66"/>
  <c r="F136" i="66" s="1"/>
  <c r="G136" i="66" s="1"/>
  <c r="H136" i="66" s="1"/>
  <c r="I136" i="66" s="1"/>
  <c r="J136" i="66" s="1"/>
  <c r="K136" i="66" s="1"/>
  <c r="L136" i="66" s="1"/>
  <c r="M136" i="66" s="1"/>
  <c r="N136" i="66" s="1"/>
  <c r="O136" i="66" s="1"/>
  <c r="P136" i="66" s="1"/>
  <c r="D136" i="79" s="1"/>
  <c r="S136" i="66"/>
  <c r="E18" i="66"/>
  <c r="F18" i="66" s="1"/>
  <c r="G18" i="66" s="1"/>
  <c r="H18" i="66" s="1"/>
  <c r="I18" i="66" s="1"/>
  <c r="J18" i="66" s="1"/>
  <c r="K18" i="66" s="1"/>
  <c r="L18" i="66" s="1"/>
  <c r="M18" i="66" s="1"/>
  <c r="N18" i="66" s="1"/>
  <c r="O18" i="66" s="1"/>
  <c r="P18" i="66" s="1"/>
  <c r="D18" i="79" s="1"/>
  <c r="S18" i="66"/>
  <c r="E63" i="66"/>
  <c r="F63" i="66" s="1"/>
  <c r="G63" i="66" s="1"/>
  <c r="H63" i="66" s="1"/>
  <c r="I63" i="66" s="1"/>
  <c r="J63" i="66" s="1"/>
  <c r="K63" i="66" s="1"/>
  <c r="L63" i="66" s="1"/>
  <c r="M63" i="66" s="1"/>
  <c r="N63" i="66" s="1"/>
  <c r="O63" i="66" s="1"/>
  <c r="P63" i="66" s="1"/>
  <c r="D63" i="79" s="1"/>
  <c r="S63" i="66"/>
  <c r="S169" i="51"/>
  <c r="E169" i="51"/>
  <c r="F169" i="51" s="1"/>
  <c r="G169" i="51" s="1"/>
  <c r="H169" i="51" s="1"/>
  <c r="I169" i="51" s="1"/>
  <c r="J169" i="51" s="1"/>
  <c r="K169" i="51" s="1"/>
  <c r="L169" i="51" s="1"/>
  <c r="M169" i="51" s="1"/>
  <c r="N169" i="51" s="1"/>
  <c r="O169" i="51" s="1"/>
  <c r="P169" i="51" s="1"/>
  <c r="D169" i="66" s="1"/>
  <c r="E85" i="66"/>
  <c r="F85" i="66" s="1"/>
  <c r="G85" i="66" s="1"/>
  <c r="H85" i="66" s="1"/>
  <c r="I85" i="66" s="1"/>
  <c r="J85" i="66" s="1"/>
  <c r="K85" i="66" s="1"/>
  <c r="L85" i="66" s="1"/>
  <c r="M85" i="66" s="1"/>
  <c r="N85" i="66" s="1"/>
  <c r="O85" i="66" s="1"/>
  <c r="P85" i="66" s="1"/>
  <c r="D85" i="79" s="1"/>
  <c r="S85" i="66"/>
  <c r="E192" i="66"/>
  <c r="F192" i="66" s="1"/>
  <c r="G192" i="66" s="1"/>
  <c r="H192" i="66" s="1"/>
  <c r="I192" i="66" s="1"/>
  <c r="J192" i="66" s="1"/>
  <c r="K192" i="66" s="1"/>
  <c r="L192" i="66" s="1"/>
  <c r="M192" i="66" s="1"/>
  <c r="N192" i="66" s="1"/>
  <c r="O192" i="66" s="1"/>
  <c r="P192" i="66" s="1"/>
  <c r="D192" i="79" s="1"/>
  <c r="S192" i="66"/>
  <c r="S200" i="66"/>
  <c r="E200" i="66"/>
  <c r="F200" i="66" s="1"/>
  <c r="G200" i="66" s="1"/>
  <c r="H200" i="66" s="1"/>
  <c r="I200" i="66" s="1"/>
  <c r="J200" i="66" s="1"/>
  <c r="K200" i="66" s="1"/>
  <c r="L200" i="66" s="1"/>
  <c r="M200" i="66" s="1"/>
  <c r="N200" i="66" s="1"/>
  <c r="O200" i="66" s="1"/>
  <c r="P200" i="66" s="1"/>
  <c r="D200" i="79" s="1"/>
  <c r="S162" i="66"/>
  <c r="E162" i="66"/>
  <c r="F162" i="66" s="1"/>
  <c r="G162" i="66" s="1"/>
  <c r="H162" i="66" s="1"/>
  <c r="I162" i="66" s="1"/>
  <c r="J162" i="66" s="1"/>
  <c r="K162" i="66" s="1"/>
  <c r="L162" i="66" s="1"/>
  <c r="M162" i="66" s="1"/>
  <c r="N162" i="66" s="1"/>
  <c r="O162" i="66" s="1"/>
  <c r="P162" i="66" s="1"/>
  <c r="D162" i="79" s="1"/>
  <c r="S71" i="66"/>
  <c r="E71" i="66"/>
  <c r="F71" i="66" s="1"/>
  <c r="G71" i="66" s="1"/>
  <c r="H71" i="66" s="1"/>
  <c r="I71" i="66" s="1"/>
  <c r="J71" i="66" s="1"/>
  <c r="K71" i="66" s="1"/>
  <c r="L71" i="66" s="1"/>
  <c r="M71" i="66" s="1"/>
  <c r="N71" i="66" s="1"/>
  <c r="O71" i="66" s="1"/>
  <c r="P71" i="66" s="1"/>
  <c r="D71" i="79" s="1"/>
  <c r="S8" i="66"/>
  <c r="E8" i="66"/>
  <c r="F8" i="66" s="1"/>
  <c r="G8" i="66" s="1"/>
  <c r="H8" i="66" s="1"/>
  <c r="I8" i="66" s="1"/>
  <c r="J8" i="66" s="1"/>
  <c r="K8" i="66" s="1"/>
  <c r="L8" i="66" s="1"/>
  <c r="M8" i="66" s="1"/>
  <c r="N8" i="66" s="1"/>
  <c r="O8" i="66" s="1"/>
  <c r="P8" i="66" s="1"/>
  <c r="D8" i="79" s="1"/>
  <c r="E68" i="51"/>
  <c r="F68" i="51" s="1"/>
  <c r="G68" i="51" s="1"/>
  <c r="H68" i="51" s="1"/>
  <c r="I68" i="51" s="1"/>
  <c r="J68" i="51" s="1"/>
  <c r="K68" i="51" s="1"/>
  <c r="L68" i="51" s="1"/>
  <c r="M68" i="51" s="1"/>
  <c r="N68" i="51" s="1"/>
  <c r="O68" i="51" s="1"/>
  <c r="P68" i="51" s="1"/>
  <c r="D68" i="66" s="1"/>
  <c r="S68" i="51"/>
  <c r="E5" i="66"/>
  <c r="F5" i="66" s="1"/>
  <c r="G5" i="66" s="1"/>
  <c r="H5" i="66" s="1"/>
  <c r="I5" i="66" s="1"/>
  <c r="J5" i="66" s="1"/>
  <c r="K5" i="66" s="1"/>
  <c r="L5" i="66" s="1"/>
  <c r="M5" i="66" s="1"/>
  <c r="N5" i="66" s="1"/>
  <c r="O5" i="66" s="1"/>
  <c r="P5" i="66" s="1"/>
  <c r="D5" i="79" s="1"/>
  <c r="S5" i="66"/>
  <c r="S137" i="66"/>
  <c r="E137" i="66"/>
  <c r="F137" i="66" s="1"/>
  <c r="G137" i="66" s="1"/>
  <c r="H137" i="66" s="1"/>
  <c r="I137" i="66" s="1"/>
  <c r="J137" i="66" s="1"/>
  <c r="K137" i="66" s="1"/>
  <c r="L137" i="66" s="1"/>
  <c r="M137" i="66" s="1"/>
  <c r="N137" i="66" s="1"/>
  <c r="O137" i="66" s="1"/>
  <c r="P137" i="66" s="1"/>
  <c r="D137" i="79" s="1"/>
  <c r="E53" i="66"/>
  <c r="F53" i="66" s="1"/>
  <c r="G53" i="66" s="1"/>
  <c r="H53" i="66" s="1"/>
  <c r="I53" i="66" s="1"/>
  <c r="J53" i="66" s="1"/>
  <c r="K53" i="66" s="1"/>
  <c r="L53" i="66" s="1"/>
  <c r="M53" i="66" s="1"/>
  <c r="N53" i="66" s="1"/>
  <c r="O53" i="66" s="1"/>
  <c r="P53" i="66" s="1"/>
  <c r="D53" i="79" s="1"/>
  <c r="S53" i="66"/>
  <c r="S105" i="66"/>
  <c r="E105" i="66"/>
  <c r="F105" i="66" s="1"/>
  <c r="G105" i="66" s="1"/>
  <c r="H105" i="66" s="1"/>
  <c r="I105" i="66" s="1"/>
  <c r="J105" i="66" s="1"/>
  <c r="K105" i="66" s="1"/>
  <c r="L105" i="66" s="1"/>
  <c r="M105" i="66" s="1"/>
  <c r="N105" i="66" s="1"/>
  <c r="O105" i="66" s="1"/>
  <c r="P105" i="66" s="1"/>
  <c r="D105" i="79" s="1"/>
  <c r="S191" i="66"/>
  <c r="E191" i="66"/>
  <c r="F191" i="66" s="1"/>
  <c r="G191" i="66" s="1"/>
  <c r="H191" i="66" s="1"/>
  <c r="I191" i="66" s="1"/>
  <c r="J191" i="66" s="1"/>
  <c r="K191" i="66" s="1"/>
  <c r="L191" i="66" s="1"/>
  <c r="M191" i="66" s="1"/>
  <c r="N191" i="66" s="1"/>
  <c r="O191" i="66" s="1"/>
  <c r="P191" i="66" s="1"/>
  <c r="D191" i="79" s="1"/>
  <c r="E127" i="51"/>
  <c r="F127" i="51" s="1"/>
  <c r="G127" i="51" s="1"/>
  <c r="H127" i="51" s="1"/>
  <c r="I127" i="51" s="1"/>
  <c r="J127" i="51" s="1"/>
  <c r="K127" i="51" s="1"/>
  <c r="L127" i="51" s="1"/>
  <c r="M127" i="51" s="1"/>
  <c r="N127" i="51" s="1"/>
  <c r="O127" i="51" s="1"/>
  <c r="P127" i="51" s="1"/>
  <c r="D127" i="66" s="1"/>
  <c r="S127" i="51"/>
  <c r="S129" i="51"/>
  <c r="E129" i="51"/>
  <c r="F129" i="51" s="1"/>
  <c r="G129" i="51" s="1"/>
  <c r="H129" i="51" s="1"/>
  <c r="I129" i="51" s="1"/>
  <c r="J129" i="51" s="1"/>
  <c r="K129" i="51" s="1"/>
  <c r="L129" i="51" s="1"/>
  <c r="M129" i="51" s="1"/>
  <c r="N129" i="51" s="1"/>
  <c r="O129" i="51" s="1"/>
  <c r="P129" i="51" s="1"/>
  <c r="D129" i="66" s="1"/>
  <c r="E164" i="66"/>
  <c r="F164" i="66" s="1"/>
  <c r="G164" i="66" s="1"/>
  <c r="H164" i="66" s="1"/>
  <c r="I164" i="66" s="1"/>
  <c r="J164" i="66" s="1"/>
  <c r="K164" i="66" s="1"/>
  <c r="L164" i="66" s="1"/>
  <c r="M164" i="66" s="1"/>
  <c r="N164" i="66" s="1"/>
  <c r="O164" i="66" s="1"/>
  <c r="P164" i="66" s="1"/>
  <c r="D164" i="79" s="1"/>
  <c r="S164" i="66"/>
  <c r="T14" i="66"/>
  <c r="T96" i="38"/>
  <c r="T44" i="38"/>
  <c r="T180" i="51"/>
  <c r="T12" i="51"/>
  <c r="T156" i="38"/>
  <c r="T143" i="51"/>
  <c r="T154" i="51"/>
  <c r="T114" i="38"/>
  <c r="T176" i="38"/>
  <c r="T188" i="38"/>
  <c r="T20" i="38"/>
  <c r="T182" i="38"/>
  <c r="T125" i="38"/>
  <c r="T107" i="38"/>
  <c r="T117" i="38"/>
  <c r="T9" i="38"/>
  <c r="T52" i="79"/>
  <c r="T170" i="38"/>
  <c r="T55" i="66"/>
  <c r="T186" i="38"/>
  <c r="T179" i="38"/>
  <c r="T70" i="38"/>
  <c r="T75" i="51"/>
  <c r="T118" i="38"/>
  <c r="T90" i="38"/>
  <c r="T89" i="66"/>
  <c r="S45" i="66"/>
  <c r="E45" i="66"/>
  <c r="F45" i="66" s="1"/>
  <c r="G45" i="66" s="1"/>
  <c r="H45" i="66" s="1"/>
  <c r="I45" i="66" s="1"/>
  <c r="J45" i="66" s="1"/>
  <c r="K45" i="66" s="1"/>
  <c r="L45" i="66" s="1"/>
  <c r="M45" i="66" s="1"/>
  <c r="N45" i="66" s="1"/>
  <c r="O45" i="66" s="1"/>
  <c r="P45" i="66" s="1"/>
  <c r="D45" i="79" s="1"/>
  <c r="S112" i="66"/>
  <c r="E112" i="66"/>
  <c r="F112" i="66" s="1"/>
  <c r="G112" i="66" s="1"/>
  <c r="H112" i="66" s="1"/>
  <c r="I112" i="66" s="1"/>
  <c r="J112" i="66" s="1"/>
  <c r="K112" i="66" s="1"/>
  <c r="L112" i="66" s="1"/>
  <c r="M112" i="66" s="1"/>
  <c r="N112" i="66" s="1"/>
  <c r="O112" i="66" s="1"/>
  <c r="P112" i="66" s="1"/>
  <c r="D112" i="79" s="1"/>
  <c r="E17" i="66"/>
  <c r="F17" i="66" s="1"/>
  <c r="G17" i="66" s="1"/>
  <c r="H17" i="66" s="1"/>
  <c r="I17" i="66" s="1"/>
  <c r="J17" i="66" s="1"/>
  <c r="K17" i="66" s="1"/>
  <c r="L17" i="66" s="1"/>
  <c r="M17" i="66" s="1"/>
  <c r="N17" i="66" s="1"/>
  <c r="O17" i="66" s="1"/>
  <c r="P17" i="66" s="1"/>
  <c r="D17" i="79" s="1"/>
  <c r="S17" i="66"/>
  <c r="E97" i="66"/>
  <c r="F97" i="66" s="1"/>
  <c r="G97" i="66" s="1"/>
  <c r="H97" i="66" s="1"/>
  <c r="I97" i="66" s="1"/>
  <c r="J97" i="66" s="1"/>
  <c r="K97" i="66" s="1"/>
  <c r="L97" i="66" s="1"/>
  <c r="M97" i="66" s="1"/>
  <c r="N97" i="66" s="1"/>
  <c r="O97" i="66" s="1"/>
  <c r="P97" i="66" s="1"/>
  <c r="D97" i="79" s="1"/>
  <c r="S97" i="66"/>
  <c r="E95" i="51"/>
  <c r="F95" i="51" s="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D95" i="66" s="1"/>
  <c r="S95" i="51"/>
  <c r="E98" i="51"/>
  <c r="F98" i="51" s="1"/>
  <c r="G98" i="51" s="1"/>
  <c r="H98" i="51" s="1"/>
  <c r="I98" i="51" s="1"/>
  <c r="J98" i="51" s="1"/>
  <c r="K98" i="51" s="1"/>
  <c r="L98" i="51" s="1"/>
  <c r="M98" i="51" s="1"/>
  <c r="N98" i="51" s="1"/>
  <c r="O98" i="51" s="1"/>
  <c r="P98" i="51" s="1"/>
  <c r="D98" i="66" s="1"/>
  <c r="S98" i="51"/>
  <c r="E13" i="51"/>
  <c r="F13" i="51" s="1"/>
  <c r="G13" i="51" s="1"/>
  <c r="H13" i="51" s="1"/>
  <c r="I13" i="51" s="1"/>
  <c r="J13" i="51" s="1"/>
  <c r="K13" i="51" s="1"/>
  <c r="L13" i="51" s="1"/>
  <c r="M13" i="51" s="1"/>
  <c r="N13" i="51" s="1"/>
  <c r="O13" i="51" s="1"/>
  <c r="P13" i="51" s="1"/>
  <c r="D13" i="66" s="1"/>
  <c r="S13" i="51"/>
  <c r="S214" i="51"/>
  <c r="E214" i="51"/>
  <c r="F214" i="51" s="1"/>
  <c r="G214" i="51" s="1"/>
  <c r="H214" i="51" s="1"/>
  <c r="I214" i="51" s="1"/>
  <c r="J214" i="51" s="1"/>
  <c r="K214" i="51" s="1"/>
  <c r="L214" i="51" s="1"/>
  <c r="M214" i="51" s="1"/>
  <c r="N214" i="51" s="1"/>
  <c r="O214" i="51" s="1"/>
  <c r="P214" i="51" s="1"/>
  <c r="D214" i="66" s="1"/>
  <c r="S78" i="51"/>
  <c r="E78" i="51"/>
  <c r="F78" i="51" s="1"/>
  <c r="G78" i="51" s="1"/>
  <c r="H78" i="51" s="1"/>
  <c r="I78" i="51" s="1"/>
  <c r="J78" i="51" s="1"/>
  <c r="K78" i="51" s="1"/>
  <c r="L78" i="51" s="1"/>
  <c r="M78" i="51" s="1"/>
  <c r="N78" i="51" s="1"/>
  <c r="O78" i="51" s="1"/>
  <c r="P78" i="51" s="1"/>
  <c r="D78" i="66" s="1"/>
  <c r="S151" i="51"/>
  <c r="E151" i="51"/>
  <c r="F151" i="51" s="1"/>
  <c r="G151" i="51" s="1"/>
  <c r="H151" i="51" s="1"/>
  <c r="I151" i="51" s="1"/>
  <c r="J151" i="51" s="1"/>
  <c r="K151" i="51" s="1"/>
  <c r="L151" i="51" s="1"/>
  <c r="M151" i="51" s="1"/>
  <c r="N151" i="51" s="1"/>
  <c r="O151" i="51" s="1"/>
  <c r="P151" i="51" s="1"/>
  <c r="D151" i="66" s="1"/>
  <c r="S175" i="66"/>
  <c r="E175" i="66"/>
  <c r="F175" i="66" s="1"/>
  <c r="G175" i="66" s="1"/>
  <c r="H175" i="66" s="1"/>
  <c r="I175" i="66" s="1"/>
  <c r="J175" i="66" s="1"/>
  <c r="K175" i="66" s="1"/>
  <c r="L175" i="66" s="1"/>
  <c r="M175" i="66" s="1"/>
  <c r="N175" i="66" s="1"/>
  <c r="O175" i="66" s="1"/>
  <c r="P175" i="66" s="1"/>
  <c r="D175" i="79" s="1"/>
  <c r="E189" i="51"/>
  <c r="F189" i="51" s="1"/>
  <c r="G189" i="51" s="1"/>
  <c r="H189" i="51" s="1"/>
  <c r="I189" i="51" s="1"/>
  <c r="J189" i="51" s="1"/>
  <c r="K189" i="51" s="1"/>
  <c r="L189" i="51" s="1"/>
  <c r="M189" i="51" s="1"/>
  <c r="N189" i="51" s="1"/>
  <c r="O189" i="51" s="1"/>
  <c r="P189" i="51" s="1"/>
  <c r="D189" i="66" s="1"/>
  <c r="S189" i="51"/>
  <c r="S91" i="66"/>
  <c r="E91" i="66"/>
  <c r="F91" i="66" s="1"/>
  <c r="G91" i="66" s="1"/>
  <c r="H91" i="66" s="1"/>
  <c r="I91" i="66" s="1"/>
  <c r="J91" i="66" s="1"/>
  <c r="K91" i="66" s="1"/>
  <c r="L91" i="66" s="1"/>
  <c r="M91" i="66" s="1"/>
  <c r="N91" i="66" s="1"/>
  <c r="O91" i="66" s="1"/>
  <c r="P91" i="66" s="1"/>
  <c r="D91" i="79" s="1"/>
  <c r="S62" i="51"/>
  <c r="E62" i="51"/>
  <c r="F62" i="51" s="1"/>
  <c r="G62" i="51" s="1"/>
  <c r="H62" i="51" s="1"/>
  <c r="I62" i="51" s="1"/>
  <c r="J62" i="51" s="1"/>
  <c r="K62" i="51" s="1"/>
  <c r="L62" i="51" s="1"/>
  <c r="M62" i="51" s="1"/>
  <c r="N62" i="51" s="1"/>
  <c r="O62" i="51" s="1"/>
  <c r="P62" i="51" s="1"/>
  <c r="D62" i="66" s="1"/>
  <c r="S67" i="51"/>
  <c r="E67" i="51"/>
  <c r="F67" i="51" s="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D67" i="66" s="1"/>
  <c r="E50" i="66"/>
  <c r="F50" i="66" s="1"/>
  <c r="G50" i="66" s="1"/>
  <c r="H50" i="66" s="1"/>
  <c r="I50" i="66" s="1"/>
  <c r="J50" i="66" s="1"/>
  <c r="K50" i="66" s="1"/>
  <c r="L50" i="66" s="1"/>
  <c r="M50" i="66" s="1"/>
  <c r="N50" i="66" s="1"/>
  <c r="O50" i="66" s="1"/>
  <c r="P50" i="66" s="1"/>
  <c r="D50" i="79" s="1"/>
  <c r="S50" i="66"/>
  <c r="E37" i="66"/>
  <c r="F37" i="66" s="1"/>
  <c r="G37" i="66" s="1"/>
  <c r="H37" i="66" s="1"/>
  <c r="I37" i="66" s="1"/>
  <c r="J37" i="66" s="1"/>
  <c r="K37" i="66" s="1"/>
  <c r="L37" i="66" s="1"/>
  <c r="M37" i="66" s="1"/>
  <c r="N37" i="66" s="1"/>
  <c r="O37" i="66" s="1"/>
  <c r="P37" i="66" s="1"/>
  <c r="D37" i="79" s="1"/>
  <c r="S37" i="66"/>
  <c r="E101" i="66"/>
  <c r="F101" i="66" s="1"/>
  <c r="G101" i="66" s="1"/>
  <c r="H101" i="66" s="1"/>
  <c r="I101" i="66" s="1"/>
  <c r="J101" i="66" s="1"/>
  <c r="K101" i="66" s="1"/>
  <c r="L101" i="66" s="1"/>
  <c r="M101" i="66" s="1"/>
  <c r="N101" i="66" s="1"/>
  <c r="O101" i="66" s="1"/>
  <c r="P101" i="66" s="1"/>
  <c r="D101" i="79" s="1"/>
  <c r="S101" i="66"/>
  <c r="S34" i="51"/>
  <c r="E34" i="51"/>
  <c r="F34" i="51" s="1"/>
  <c r="G34" i="51" s="1"/>
  <c r="H34" i="51" s="1"/>
  <c r="I34" i="51" s="1"/>
  <c r="J34" i="51" s="1"/>
  <c r="K34" i="51" s="1"/>
  <c r="L34" i="51" s="1"/>
  <c r="M34" i="51" s="1"/>
  <c r="N34" i="51" s="1"/>
  <c r="O34" i="51" s="1"/>
  <c r="P34" i="51" s="1"/>
  <c r="D34" i="66" s="1"/>
  <c r="G3" i="51"/>
  <c r="S139" i="66"/>
  <c r="E139" i="66"/>
  <c r="F139" i="66" s="1"/>
  <c r="G139" i="66" s="1"/>
  <c r="H139" i="66" s="1"/>
  <c r="I139" i="66" s="1"/>
  <c r="J139" i="66" s="1"/>
  <c r="K139" i="66" s="1"/>
  <c r="L139" i="66" s="1"/>
  <c r="M139" i="66" s="1"/>
  <c r="N139" i="66" s="1"/>
  <c r="O139" i="66" s="1"/>
  <c r="P139" i="66" s="1"/>
  <c r="D139" i="79" s="1"/>
  <c r="E135" i="51"/>
  <c r="F135" i="51" s="1"/>
  <c r="G135" i="51" s="1"/>
  <c r="H135" i="51" s="1"/>
  <c r="I135" i="51" s="1"/>
  <c r="J135" i="51" s="1"/>
  <c r="K135" i="51" s="1"/>
  <c r="L135" i="51" s="1"/>
  <c r="M135" i="51" s="1"/>
  <c r="N135" i="51" s="1"/>
  <c r="O135" i="51" s="1"/>
  <c r="P135" i="51" s="1"/>
  <c r="D135" i="66" s="1"/>
  <c r="S135" i="51"/>
  <c r="S46" i="51"/>
  <c r="E46" i="51"/>
  <c r="F46" i="51" s="1"/>
  <c r="G46" i="51" s="1"/>
  <c r="H46" i="51" s="1"/>
  <c r="I46" i="51" s="1"/>
  <c r="J46" i="51" s="1"/>
  <c r="K46" i="51" s="1"/>
  <c r="L46" i="51" s="1"/>
  <c r="M46" i="51" s="1"/>
  <c r="N46" i="51" s="1"/>
  <c r="O46" i="51" s="1"/>
  <c r="P46" i="51" s="1"/>
  <c r="D46" i="66" s="1"/>
  <c r="E195" i="51"/>
  <c r="F195" i="51" s="1"/>
  <c r="G195" i="51" s="1"/>
  <c r="H195" i="51" s="1"/>
  <c r="I195" i="51" s="1"/>
  <c r="J195" i="51" s="1"/>
  <c r="K195" i="51" s="1"/>
  <c r="L195" i="51" s="1"/>
  <c r="M195" i="51" s="1"/>
  <c r="N195" i="51" s="1"/>
  <c r="O195" i="51" s="1"/>
  <c r="P195" i="51" s="1"/>
  <c r="D195" i="66" s="1"/>
  <c r="S195" i="51"/>
  <c r="S155" i="51"/>
  <c r="E155" i="51"/>
  <c r="F155" i="51" s="1"/>
  <c r="G155" i="51" s="1"/>
  <c r="H155" i="51" s="1"/>
  <c r="I155" i="51" s="1"/>
  <c r="J155" i="51" s="1"/>
  <c r="K155" i="51" s="1"/>
  <c r="L155" i="51" s="1"/>
  <c r="M155" i="51" s="1"/>
  <c r="N155" i="51" s="1"/>
  <c r="O155" i="51" s="1"/>
  <c r="P155" i="51" s="1"/>
  <c r="D155" i="66" s="1"/>
  <c r="E87" i="79"/>
  <c r="F87" i="79" s="1"/>
  <c r="G87" i="79" s="1"/>
  <c r="H87" i="79" s="1"/>
  <c r="I87" i="79" s="1"/>
  <c r="J87" i="79" s="1"/>
  <c r="K87" i="79" s="1"/>
  <c r="L87" i="79" s="1"/>
  <c r="M87" i="79" s="1"/>
  <c r="N87" i="79" s="1"/>
  <c r="O87" i="79" s="1"/>
  <c r="P87" i="79" s="1"/>
  <c r="D87" i="92" s="1"/>
  <c r="S87" i="79"/>
  <c r="S211" i="51"/>
  <c r="E211" i="51"/>
  <c r="F211" i="51" s="1"/>
  <c r="G211" i="51" s="1"/>
  <c r="H211" i="51" s="1"/>
  <c r="I211" i="51" s="1"/>
  <c r="J211" i="51" s="1"/>
  <c r="K211" i="51" s="1"/>
  <c r="L211" i="51" s="1"/>
  <c r="M211" i="51" s="1"/>
  <c r="N211" i="51" s="1"/>
  <c r="O211" i="51" s="1"/>
  <c r="P211" i="51" s="1"/>
  <c r="D211" i="66" s="1"/>
  <c r="S102" i="66"/>
  <c r="E102" i="66"/>
  <c r="F102" i="66" s="1"/>
  <c r="G102" i="66" s="1"/>
  <c r="H102" i="66" s="1"/>
  <c r="I102" i="66" s="1"/>
  <c r="J102" i="66" s="1"/>
  <c r="K102" i="66" s="1"/>
  <c r="L102" i="66" s="1"/>
  <c r="M102" i="66" s="1"/>
  <c r="N102" i="66" s="1"/>
  <c r="O102" i="66" s="1"/>
  <c r="P102" i="66" s="1"/>
  <c r="D102" i="79" s="1"/>
  <c r="E210" i="66"/>
  <c r="F210" i="66" s="1"/>
  <c r="G210" i="66" s="1"/>
  <c r="H210" i="66" s="1"/>
  <c r="I210" i="66" s="1"/>
  <c r="J210" i="66" s="1"/>
  <c r="K210" i="66" s="1"/>
  <c r="L210" i="66" s="1"/>
  <c r="M210" i="66" s="1"/>
  <c r="N210" i="66" s="1"/>
  <c r="O210" i="66" s="1"/>
  <c r="P210" i="66" s="1"/>
  <c r="D210" i="79" s="1"/>
  <c r="S210" i="66"/>
  <c r="S121" i="51"/>
  <c r="E121" i="51"/>
  <c r="F121" i="51" s="1"/>
  <c r="G121" i="51" s="1"/>
  <c r="H121" i="51" s="1"/>
  <c r="I121" i="51" s="1"/>
  <c r="J121" i="51" s="1"/>
  <c r="K121" i="51" s="1"/>
  <c r="L121" i="51" s="1"/>
  <c r="M121" i="51" s="1"/>
  <c r="N121" i="51" s="1"/>
  <c r="O121" i="51" s="1"/>
  <c r="P121" i="51" s="1"/>
  <c r="D121" i="66" s="1"/>
  <c r="E36" i="51"/>
  <c r="F36" i="51" s="1"/>
  <c r="G36" i="51" s="1"/>
  <c r="H36" i="51" s="1"/>
  <c r="I36" i="51" s="1"/>
  <c r="J36" i="51" s="1"/>
  <c r="K36" i="51" s="1"/>
  <c r="L36" i="51" s="1"/>
  <c r="M36" i="51" s="1"/>
  <c r="N36" i="51" s="1"/>
  <c r="O36" i="51" s="1"/>
  <c r="P36" i="51" s="1"/>
  <c r="D36" i="66" s="1"/>
  <c r="S36" i="51"/>
  <c r="E159" i="51"/>
  <c r="F159" i="51" s="1"/>
  <c r="G159" i="51" s="1"/>
  <c r="H159" i="51" s="1"/>
  <c r="I159" i="51" s="1"/>
  <c r="J159" i="51" s="1"/>
  <c r="K159" i="51" s="1"/>
  <c r="L159" i="51" s="1"/>
  <c r="M159" i="51" s="1"/>
  <c r="N159" i="51" s="1"/>
  <c r="O159" i="51" s="1"/>
  <c r="P159" i="51" s="1"/>
  <c r="D159" i="66" s="1"/>
  <c r="S159" i="51"/>
  <c r="E157" i="51"/>
  <c r="F157" i="51" s="1"/>
  <c r="G157" i="51" s="1"/>
  <c r="H157" i="51" s="1"/>
  <c r="I157" i="51" s="1"/>
  <c r="J157" i="51" s="1"/>
  <c r="K157" i="51" s="1"/>
  <c r="L157" i="51" s="1"/>
  <c r="M157" i="51" s="1"/>
  <c r="N157" i="51" s="1"/>
  <c r="O157" i="51" s="1"/>
  <c r="P157" i="51" s="1"/>
  <c r="D157" i="66" s="1"/>
  <c r="S157" i="51"/>
  <c r="S122" i="51"/>
  <c r="E122" i="51"/>
  <c r="F122" i="51" s="1"/>
  <c r="G122" i="51" s="1"/>
  <c r="H122" i="51" s="1"/>
  <c r="I122" i="51" s="1"/>
  <c r="J122" i="51" s="1"/>
  <c r="K122" i="51" s="1"/>
  <c r="L122" i="51" s="1"/>
  <c r="M122" i="51" s="1"/>
  <c r="N122" i="51" s="1"/>
  <c r="O122" i="51" s="1"/>
  <c r="P122" i="51" s="1"/>
  <c r="D122" i="66" s="1"/>
  <c r="E42" i="66"/>
  <c r="F42" i="66" s="1"/>
  <c r="G42" i="66" s="1"/>
  <c r="H42" i="66" s="1"/>
  <c r="I42" i="66" s="1"/>
  <c r="J42" i="66" s="1"/>
  <c r="K42" i="66" s="1"/>
  <c r="L42" i="66" s="1"/>
  <c r="M42" i="66" s="1"/>
  <c r="N42" i="66" s="1"/>
  <c r="O42" i="66" s="1"/>
  <c r="P42" i="66" s="1"/>
  <c r="D42" i="79" s="1"/>
  <c r="S42" i="66"/>
  <c r="T112" i="51"/>
  <c r="T99" i="38"/>
  <c r="T45" i="51"/>
  <c r="T144" i="66"/>
  <c r="T106" i="51"/>
  <c r="T41" i="51"/>
  <c r="T131" i="51"/>
  <c r="T213" i="51"/>
  <c r="T178" i="51"/>
  <c r="T31" i="51"/>
  <c r="T59" i="51"/>
  <c r="T172" i="38"/>
  <c r="T103" i="51"/>
  <c r="T74" i="38"/>
  <c r="T54" i="51"/>
  <c r="T11" i="38"/>
  <c r="T92" i="51"/>
  <c r="T82" i="51"/>
  <c r="T149" i="51"/>
  <c r="T148" i="66"/>
  <c r="T163" i="51"/>
  <c r="T35" i="51"/>
  <c r="T128" i="66"/>
  <c r="T113" i="38"/>
  <c r="T160" i="38"/>
  <c r="T100" i="38"/>
  <c r="T130" i="51"/>
  <c r="T47" i="38"/>
  <c r="T207" i="51"/>
  <c r="T120" i="51"/>
  <c r="T80" i="38"/>
  <c r="T132" i="38"/>
  <c r="T138" i="51"/>
  <c r="T40" i="51"/>
  <c r="T171" i="51"/>
  <c r="T183" i="38"/>
  <c r="T167" i="66"/>
  <c r="T212" i="51"/>
  <c r="T28" i="51"/>
  <c r="E41" i="66"/>
  <c r="F41" i="66" s="1"/>
  <c r="G41" i="66" s="1"/>
  <c r="H41" i="66" s="1"/>
  <c r="I41" i="66" s="1"/>
  <c r="J41" i="66" s="1"/>
  <c r="K41" i="66" s="1"/>
  <c r="L41" i="66" s="1"/>
  <c r="M41" i="66" s="1"/>
  <c r="N41" i="66" s="1"/>
  <c r="O41" i="66" s="1"/>
  <c r="P41" i="66" s="1"/>
  <c r="D41" i="79" s="1"/>
  <c r="S41" i="66"/>
  <c r="E131" i="66"/>
  <c r="F131" i="66" s="1"/>
  <c r="G131" i="66" s="1"/>
  <c r="H131" i="66" s="1"/>
  <c r="I131" i="66" s="1"/>
  <c r="J131" i="66" s="1"/>
  <c r="K131" i="66" s="1"/>
  <c r="L131" i="66" s="1"/>
  <c r="M131" i="66" s="1"/>
  <c r="N131" i="66" s="1"/>
  <c r="O131" i="66" s="1"/>
  <c r="P131" i="66" s="1"/>
  <c r="D131" i="79" s="1"/>
  <c r="S131" i="66"/>
  <c r="S213" i="66"/>
  <c r="E213" i="66"/>
  <c r="F213" i="66" s="1"/>
  <c r="G213" i="66" s="1"/>
  <c r="H213" i="66" s="1"/>
  <c r="I213" i="66" s="1"/>
  <c r="J213" i="66" s="1"/>
  <c r="K213" i="66" s="1"/>
  <c r="L213" i="66" s="1"/>
  <c r="M213" i="66" s="1"/>
  <c r="N213" i="66" s="1"/>
  <c r="O213" i="66" s="1"/>
  <c r="P213" i="66" s="1"/>
  <c r="D213" i="79" s="1"/>
  <c r="S178" i="66"/>
  <c r="E178" i="66"/>
  <c r="F178" i="66" s="1"/>
  <c r="G178" i="66" s="1"/>
  <c r="H178" i="66" s="1"/>
  <c r="I178" i="66" s="1"/>
  <c r="J178" i="66" s="1"/>
  <c r="K178" i="66" s="1"/>
  <c r="L178" i="66" s="1"/>
  <c r="M178" i="66" s="1"/>
  <c r="N178" i="66" s="1"/>
  <c r="O178" i="66" s="1"/>
  <c r="P178" i="66" s="1"/>
  <c r="D178" i="79" s="1"/>
  <c r="S31" i="66"/>
  <c r="E31" i="66"/>
  <c r="F31" i="66" s="1"/>
  <c r="G31" i="66" s="1"/>
  <c r="H31" i="66" s="1"/>
  <c r="I31" i="66" s="1"/>
  <c r="J31" i="66" s="1"/>
  <c r="K31" i="66" s="1"/>
  <c r="L31" i="66" s="1"/>
  <c r="M31" i="66" s="1"/>
  <c r="N31" i="66" s="1"/>
  <c r="O31" i="66" s="1"/>
  <c r="P31" i="66" s="1"/>
  <c r="D31" i="79" s="1"/>
  <c r="S59" i="66"/>
  <c r="E59" i="66"/>
  <c r="F59" i="66" s="1"/>
  <c r="G59" i="66" s="1"/>
  <c r="H59" i="66" s="1"/>
  <c r="I59" i="66" s="1"/>
  <c r="J59" i="66" s="1"/>
  <c r="K59" i="66" s="1"/>
  <c r="L59" i="66" s="1"/>
  <c r="M59" i="66" s="1"/>
  <c r="N59" i="66" s="1"/>
  <c r="O59" i="66" s="1"/>
  <c r="P59" i="66" s="1"/>
  <c r="D59" i="79" s="1"/>
  <c r="S172" i="51"/>
  <c r="E172" i="51"/>
  <c r="F172" i="51" s="1"/>
  <c r="G172" i="51" s="1"/>
  <c r="H172" i="51" s="1"/>
  <c r="I172" i="51" s="1"/>
  <c r="J172" i="51" s="1"/>
  <c r="K172" i="51" s="1"/>
  <c r="L172" i="51" s="1"/>
  <c r="M172" i="51" s="1"/>
  <c r="N172" i="51" s="1"/>
  <c r="O172" i="51" s="1"/>
  <c r="P172" i="51" s="1"/>
  <c r="D172" i="66" s="1"/>
  <c r="E103" i="66"/>
  <c r="F103" i="66" s="1"/>
  <c r="G103" i="66" s="1"/>
  <c r="H103" i="66" s="1"/>
  <c r="I103" i="66" s="1"/>
  <c r="J103" i="66" s="1"/>
  <c r="K103" i="66" s="1"/>
  <c r="L103" i="66" s="1"/>
  <c r="M103" i="66" s="1"/>
  <c r="N103" i="66" s="1"/>
  <c r="O103" i="66" s="1"/>
  <c r="P103" i="66" s="1"/>
  <c r="D103" i="79" s="1"/>
  <c r="S103" i="66"/>
  <c r="E74" i="51"/>
  <c r="F74" i="51" s="1"/>
  <c r="G74" i="51" s="1"/>
  <c r="H74" i="51" s="1"/>
  <c r="I74" i="51" s="1"/>
  <c r="J74" i="51" s="1"/>
  <c r="K74" i="51" s="1"/>
  <c r="L74" i="51" s="1"/>
  <c r="M74" i="51" s="1"/>
  <c r="N74" i="51" s="1"/>
  <c r="O74" i="51" s="1"/>
  <c r="P74" i="51" s="1"/>
  <c r="D74" i="66" s="1"/>
  <c r="S74" i="51"/>
  <c r="S54" i="66"/>
  <c r="E54" i="66"/>
  <c r="F54" i="66" s="1"/>
  <c r="G54" i="66" s="1"/>
  <c r="H54" i="66" s="1"/>
  <c r="I54" i="66" s="1"/>
  <c r="J54" i="66" s="1"/>
  <c r="K54" i="66" s="1"/>
  <c r="L54" i="66" s="1"/>
  <c r="M54" i="66" s="1"/>
  <c r="N54" i="66" s="1"/>
  <c r="O54" i="66" s="1"/>
  <c r="P54" i="66" s="1"/>
  <c r="D54" i="79" s="1"/>
  <c r="S11" i="51"/>
  <c r="E11" i="51"/>
  <c r="F11" i="51" s="1"/>
  <c r="G11" i="51" s="1"/>
  <c r="H11" i="51" s="1"/>
  <c r="I11" i="51" s="1"/>
  <c r="J11" i="51" s="1"/>
  <c r="K11" i="51" s="1"/>
  <c r="L11" i="51" s="1"/>
  <c r="M11" i="51" s="1"/>
  <c r="N11" i="51" s="1"/>
  <c r="O11" i="51" s="1"/>
  <c r="P11" i="51" s="1"/>
  <c r="D11" i="66" s="1"/>
  <c r="E92" i="66"/>
  <c r="F92" i="66" s="1"/>
  <c r="G92" i="66" s="1"/>
  <c r="H92" i="66" s="1"/>
  <c r="I92" i="66" s="1"/>
  <c r="J92" i="66" s="1"/>
  <c r="K92" i="66" s="1"/>
  <c r="L92" i="66" s="1"/>
  <c r="M92" i="66" s="1"/>
  <c r="N92" i="66" s="1"/>
  <c r="O92" i="66" s="1"/>
  <c r="P92" i="66" s="1"/>
  <c r="D92" i="79" s="1"/>
  <c r="S92" i="66"/>
  <c r="S82" i="66"/>
  <c r="E82" i="66"/>
  <c r="F82" i="66" s="1"/>
  <c r="G82" i="66" s="1"/>
  <c r="H82" i="66" s="1"/>
  <c r="I82" i="66" s="1"/>
  <c r="J82" i="66" s="1"/>
  <c r="K82" i="66" s="1"/>
  <c r="L82" i="66" s="1"/>
  <c r="M82" i="66" s="1"/>
  <c r="N82" i="66" s="1"/>
  <c r="O82" i="66" s="1"/>
  <c r="P82" i="66" s="1"/>
  <c r="D82" i="79" s="1"/>
  <c r="E149" i="66"/>
  <c r="F149" i="66" s="1"/>
  <c r="G149" i="66" s="1"/>
  <c r="H149" i="66" s="1"/>
  <c r="I149" i="66" s="1"/>
  <c r="J149" i="66" s="1"/>
  <c r="K149" i="66" s="1"/>
  <c r="L149" i="66" s="1"/>
  <c r="M149" i="66" s="1"/>
  <c r="N149" i="66" s="1"/>
  <c r="O149" i="66" s="1"/>
  <c r="P149" i="66" s="1"/>
  <c r="D149" i="79" s="1"/>
  <c r="S149" i="66"/>
  <c r="E148" i="79"/>
  <c r="F148" i="79" s="1"/>
  <c r="G148" i="79" s="1"/>
  <c r="H148" i="79" s="1"/>
  <c r="I148" i="79" s="1"/>
  <c r="J148" i="79" s="1"/>
  <c r="K148" i="79" s="1"/>
  <c r="L148" i="79" s="1"/>
  <c r="M148" i="79" s="1"/>
  <c r="N148" i="79" s="1"/>
  <c r="O148" i="79" s="1"/>
  <c r="P148" i="79" s="1"/>
  <c r="D148" i="92" s="1"/>
  <c r="S148" i="79"/>
  <c r="E163" i="66"/>
  <c r="F163" i="66" s="1"/>
  <c r="G163" i="66" s="1"/>
  <c r="H163" i="66" s="1"/>
  <c r="I163" i="66" s="1"/>
  <c r="J163" i="66" s="1"/>
  <c r="K163" i="66" s="1"/>
  <c r="L163" i="66" s="1"/>
  <c r="M163" i="66" s="1"/>
  <c r="N163" i="66" s="1"/>
  <c r="O163" i="66" s="1"/>
  <c r="P163" i="66" s="1"/>
  <c r="D163" i="79" s="1"/>
  <c r="S163" i="66"/>
  <c r="S35" i="66"/>
  <c r="E35" i="66"/>
  <c r="F35" i="66" s="1"/>
  <c r="G35" i="66" s="1"/>
  <c r="H35" i="66" s="1"/>
  <c r="I35" i="66" s="1"/>
  <c r="J35" i="66" s="1"/>
  <c r="K35" i="66" s="1"/>
  <c r="L35" i="66" s="1"/>
  <c r="M35" i="66" s="1"/>
  <c r="N35" i="66" s="1"/>
  <c r="O35" i="66" s="1"/>
  <c r="P35" i="66" s="1"/>
  <c r="D35" i="79" s="1"/>
  <c r="E128" i="79"/>
  <c r="F128" i="79" s="1"/>
  <c r="G128" i="79" s="1"/>
  <c r="H128" i="79" s="1"/>
  <c r="I128" i="79" s="1"/>
  <c r="J128" i="79" s="1"/>
  <c r="K128" i="79" s="1"/>
  <c r="L128" i="79" s="1"/>
  <c r="M128" i="79" s="1"/>
  <c r="N128" i="79" s="1"/>
  <c r="O128" i="79" s="1"/>
  <c r="P128" i="79" s="1"/>
  <c r="D128" i="92" s="1"/>
  <c r="S128" i="79"/>
  <c r="S113" i="51"/>
  <c r="E113" i="51"/>
  <c r="F113" i="51" s="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D113" i="66" s="1"/>
  <c r="S160" i="51"/>
  <c r="E160" i="51"/>
  <c r="F160" i="51" s="1"/>
  <c r="G160" i="51" s="1"/>
  <c r="H160" i="51" s="1"/>
  <c r="I160" i="51" s="1"/>
  <c r="J160" i="51" s="1"/>
  <c r="K160" i="51" s="1"/>
  <c r="L160" i="51" s="1"/>
  <c r="M160" i="51" s="1"/>
  <c r="N160" i="51" s="1"/>
  <c r="O160" i="51" s="1"/>
  <c r="P160" i="51" s="1"/>
  <c r="D160" i="66" s="1"/>
  <c r="S100" i="51"/>
  <c r="E100" i="51"/>
  <c r="F100" i="51" s="1"/>
  <c r="G100" i="51" s="1"/>
  <c r="H100" i="51" s="1"/>
  <c r="I100" i="51" s="1"/>
  <c r="J100" i="51" s="1"/>
  <c r="K100" i="51" s="1"/>
  <c r="L100" i="51" s="1"/>
  <c r="M100" i="51" s="1"/>
  <c r="N100" i="51" s="1"/>
  <c r="O100" i="51" s="1"/>
  <c r="P100" i="51" s="1"/>
  <c r="D100" i="66" s="1"/>
  <c r="E130" i="66"/>
  <c r="F130" i="66" s="1"/>
  <c r="G130" i="66" s="1"/>
  <c r="H130" i="66" s="1"/>
  <c r="I130" i="66" s="1"/>
  <c r="J130" i="66" s="1"/>
  <c r="K130" i="66" s="1"/>
  <c r="L130" i="66" s="1"/>
  <c r="M130" i="66" s="1"/>
  <c r="N130" i="66" s="1"/>
  <c r="O130" i="66" s="1"/>
  <c r="P130" i="66" s="1"/>
  <c r="D130" i="79" s="1"/>
  <c r="S130" i="66"/>
  <c r="S47" i="51"/>
  <c r="E47" i="51"/>
  <c r="F47" i="51" s="1"/>
  <c r="G47" i="51" s="1"/>
  <c r="H47" i="51" s="1"/>
  <c r="I47" i="51" s="1"/>
  <c r="J47" i="51" s="1"/>
  <c r="K47" i="51" s="1"/>
  <c r="L47" i="51" s="1"/>
  <c r="M47" i="51" s="1"/>
  <c r="N47" i="51" s="1"/>
  <c r="O47" i="51" s="1"/>
  <c r="P47" i="51" s="1"/>
  <c r="D47" i="66" s="1"/>
  <c r="S207" i="66"/>
  <c r="E207" i="66"/>
  <c r="F207" i="66" s="1"/>
  <c r="G207" i="66" s="1"/>
  <c r="H207" i="66" s="1"/>
  <c r="I207" i="66" s="1"/>
  <c r="J207" i="66" s="1"/>
  <c r="K207" i="66" s="1"/>
  <c r="L207" i="66" s="1"/>
  <c r="M207" i="66" s="1"/>
  <c r="N207" i="66" s="1"/>
  <c r="O207" i="66" s="1"/>
  <c r="P207" i="66" s="1"/>
  <c r="D207" i="79" s="1"/>
  <c r="E120" i="66"/>
  <c r="F120" i="66" s="1"/>
  <c r="G120" i="66" s="1"/>
  <c r="H120" i="66" s="1"/>
  <c r="I120" i="66" s="1"/>
  <c r="J120" i="66" s="1"/>
  <c r="K120" i="66" s="1"/>
  <c r="L120" i="66" s="1"/>
  <c r="M120" i="66" s="1"/>
  <c r="N120" i="66" s="1"/>
  <c r="O120" i="66" s="1"/>
  <c r="P120" i="66" s="1"/>
  <c r="D120" i="79" s="1"/>
  <c r="S120" i="66"/>
  <c r="S80" i="51"/>
  <c r="E80" i="51"/>
  <c r="F80" i="51" s="1"/>
  <c r="G80" i="51" s="1"/>
  <c r="H80" i="51" s="1"/>
  <c r="I80" i="51" s="1"/>
  <c r="J80" i="51" s="1"/>
  <c r="K80" i="51" s="1"/>
  <c r="L80" i="51" s="1"/>
  <c r="M80" i="51" s="1"/>
  <c r="N80" i="51" s="1"/>
  <c r="O80" i="51" s="1"/>
  <c r="P80" i="51" s="1"/>
  <c r="D80" i="66" s="1"/>
  <c r="E132" i="51"/>
  <c r="F132" i="51" s="1"/>
  <c r="G132" i="51" s="1"/>
  <c r="H132" i="51" s="1"/>
  <c r="I132" i="51" s="1"/>
  <c r="J132" i="51" s="1"/>
  <c r="K132" i="51" s="1"/>
  <c r="L132" i="51" s="1"/>
  <c r="M132" i="51" s="1"/>
  <c r="N132" i="51" s="1"/>
  <c r="O132" i="51" s="1"/>
  <c r="P132" i="51" s="1"/>
  <c r="D132" i="66" s="1"/>
  <c r="S132" i="51"/>
  <c r="S138" i="66"/>
  <c r="E138" i="66"/>
  <c r="F138" i="66" s="1"/>
  <c r="G138" i="66" s="1"/>
  <c r="H138" i="66" s="1"/>
  <c r="I138" i="66" s="1"/>
  <c r="J138" i="66" s="1"/>
  <c r="K138" i="66" s="1"/>
  <c r="L138" i="66" s="1"/>
  <c r="M138" i="66" s="1"/>
  <c r="N138" i="66" s="1"/>
  <c r="O138" i="66" s="1"/>
  <c r="P138" i="66" s="1"/>
  <c r="D138" i="79" s="1"/>
  <c r="E40" i="66"/>
  <c r="F40" i="66" s="1"/>
  <c r="G40" i="66" s="1"/>
  <c r="H40" i="66" s="1"/>
  <c r="I40" i="66" s="1"/>
  <c r="J40" i="66" s="1"/>
  <c r="K40" i="66" s="1"/>
  <c r="L40" i="66" s="1"/>
  <c r="M40" i="66" s="1"/>
  <c r="N40" i="66" s="1"/>
  <c r="O40" i="66" s="1"/>
  <c r="P40" i="66" s="1"/>
  <c r="D40" i="79" s="1"/>
  <c r="S40" i="66"/>
  <c r="S171" i="66"/>
  <c r="E171" i="66"/>
  <c r="F171" i="66" s="1"/>
  <c r="G171" i="66" s="1"/>
  <c r="H171" i="66" s="1"/>
  <c r="I171" i="66" s="1"/>
  <c r="J171" i="66" s="1"/>
  <c r="K171" i="66" s="1"/>
  <c r="L171" i="66" s="1"/>
  <c r="M171" i="66" s="1"/>
  <c r="N171" i="66" s="1"/>
  <c r="O171" i="66" s="1"/>
  <c r="P171" i="66" s="1"/>
  <c r="D171" i="79" s="1"/>
  <c r="S183" i="51"/>
  <c r="E183" i="51"/>
  <c r="F183" i="51" s="1"/>
  <c r="G183" i="51" s="1"/>
  <c r="H183" i="51" s="1"/>
  <c r="I183" i="51" s="1"/>
  <c r="J183" i="51" s="1"/>
  <c r="K183" i="51" s="1"/>
  <c r="L183" i="51" s="1"/>
  <c r="M183" i="51" s="1"/>
  <c r="N183" i="51" s="1"/>
  <c r="O183" i="51" s="1"/>
  <c r="P183" i="51" s="1"/>
  <c r="D183" i="66" s="1"/>
  <c r="E198" i="66"/>
  <c r="F198" i="66" s="1"/>
  <c r="G198" i="66" s="1"/>
  <c r="H198" i="66" s="1"/>
  <c r="I198" i="66" s="1"/>
  <c r="J198" i="66" s="1"/>
  <c r="K198" i="66" s="1"/>
  <c r="L198" i="66" s="1"/>
  <c r="M198" i="66" s="1"/>
  <c r="N198" i="66" s="1"/>
  <c r="O198" i="66" s="1"/>
  <c r="P198" i="66" s="1"/>
  <c r="D198" i="79" s="1"/>
  <c r="S198" i="66"/>
  <c r="E167" i="79"/>
  <c r="F167" i="79" s="1"/>
  <c r="G167" i="79" s="1"/>
  <c r="H167" i="79" s="1"/>
  <c r="I167" i="79" s="1"/>
  <c r="J167" i="79" s="1"/>
  <c r="K167" i="79" s="1"/>
  <c r="L167" i="79" s="1"/>
  <c r="M167" i="79" s="1"/>
  <c r="N167" i="79" s="1"/>
  <c r="O167" i="79" s="1"/>
  <c r="P167" i="79" s="1"/>
  <c r="D167" i="92" s="1"/>
  <c r="S167" i="79"/>
  <c r="S212" i="66"/>
  <c r="E212" i="66"/>
  <c r="F212" i="66" s="1"/>
  <c r="G212" i="66" s="1"/>
  <c r="H212" i="66" s="1"/>
  <c r="I212" i="66" s="1"/>
  <c r="J212" i="66" s="1"/>
  <c r="K212" i="66" s="1"/>
  <c r="L212" i="66" s="1"/>
  <c r="M212" i="66" s="1"/>
  <c r="N212" i="66" s="1"/>
  <c r="O212" i="66" s="1"/>
  <c r="P212" i="66" s="1"/>
  <c r="D212" i="79" s="1"/>
  <c r="E28" i="66"/>
  <c r="F28" i="66" s="1"/>
  <c r="G28" i="66" s="1"/>
  <c r="H28" i="66" s="1"/>
  <c r="I28" i="66" s="1"/>
  <c r="J28" i="66" s="1"/>
  <c r="K28" i="66" s="1"/>
  <c r="L28" i="66" s="1"/>
  <c r="M28" i="66" s="1"/>
  <c r="N28" i="66" s="1"/>
  <c r="O28" i="66" s="1"/>
  <c r="P28" i="66" s="1"/>
  <c r="D28" i="79" s="1"/>
  <c r="S28" i="66"/>
  <c r="E209" i="51"/>
  <c r="F209" i="51" s="1"/>
  <c r="G209" i="51" s="1"/>
  <c r="H209" i="51" s="1"/>
  <c r="I209" i="51" s="1"/>
  <c r="J209" i="51" s="1"/>
  <c r="K209" i="51" s="1"/>
  <c r="L209" i="51" s="1"/>
  <c r="M209" i="51" s="1"/>
  <c r="N209" i="51" s="1"/>
  <c r="O209" i="51" s="1"/>
  <c r="P209" i="51" s="1"/>
  <c r="D209" i="66" s="1"/>
  <c r="S209" i="51"/>
  <c r="E84" i="66"/>
  <c r="F84" i="66" s="1"/>
  <c r="G84" i="66" s="1"/>
  <c r="H84" i="66" s="1"/>
  <c r="I84" i="66" s="1"/>
  <c r="J84" i="66" s="1"/>
  <c r="K84" i="66" s="1"/>
  <c r="L84" i="66" s="1"/>
  <c r="M84" i="66" s="1"/>
  <c r="N84" i="66" s="1"/>
  <c r="O84" i="66" s="1"/>
  <c r="P84" i="66" s="1"/>
  <c r="D84" i="79" s="1"/>
  <c r="S84" i="66"/>
  <c r="E150" i="66"/>
  <c r="F150" i="66" s="1"/>
  <c r="G150" i="66" s="1"/>
  <c r="H150" i="66" s="1"/>
  <c r="I150" i="66" s="1"/>
  <c r="J150" i="66" s="1"/>
  <c r="K150" i="66" s="1"/>
  <c r="L150" i="66" s="1"/>
  <c r="M150" i="66" s="1"/>
  <c r="N150" i="66" s="1"/>
  <c r="O150" i="66" s="1"/>
  <c r="P150" i="66" s="1"/>
  <c r="D150" i="79" s="1"/>
  <c r="S150" i="66"/>
  <c r="S208" i="66"/>
  <c r="E208" i="66"/>
  <c r="F208" i="66" s="1"/>
  <c r="G208" i="66" s="1"/>
  <c r="H208" i="66" s="1"/>
  <c r="I208" i="66" s="1"/>
  <c r="J208" i="66" s="1"/>
  <c r="K208" i="66" s="1"/>
  <c r="L208" i="66" s="1"/>
  <c r="M208" i="66" s="1"/>
  <c r="N208" i="66" s="1"/>
  <c r="O208" i="66" s="1"/>
  <c r="P208" i="66" s="1"/>
  <c r="D208" i="79" s="1"/>
  <c r="S58" i="51"/>
  <c r="E58" i="51"/>
  <c r="F58" i="51" s="1"/>
  <c r="G58" i="51" s="1"/>
  <c r="H58" i="51" s="1"/>
  <c r="I58" i="51" s="1"/>
  <c r="J58" i="51" s="1"/>
  <c r="K58" i="51" s="1"/>
  <c r="L58" i="51" s="1"/>
  <c r="M58" i="51" s="1"/>
  <c r="N58" i="51" s="1"/>
  <c r="O58" i="51" s="1"/>
  <c r="P58" i="51" s="1"/>
  <c r="D58" i="66" s="1"/>
  <c r="S199" i="66"/>
  <c r="E199" i="66"/>
  <c r="F199" i="66" s="1"/>
  <c r="G199" i="66" s="1"/>
  <c r="H199" i="66" s="1"/>
  <c r="I199" i="66" s="1"/>
  <c r="J199" i="66" s="1"/>
  <c r="K199" i="66" s="1"/>
  <c r="L199" i="66" s="1"/>
  <c r="M199" i="66" s="1"/>
  <c r="N199" i="66" s="1"/>
  <c r="O199" i="66" s="1"/>
  <c r="P199" i="66" s="1"/>
  <c r="D199" i="79" s="1"/>
  <c r="S193" i="66"/>
  <c r="E193" i="66"/>
  <c r="F193" i="66" s="1"/>
  <c r="G193" i="66" s="1"/>
  <c r="H193" i="66" s="1"/>
  <c r="I193" i="66" s="1"/>
  <c r="J193" i="66" s="1"/>
  <c r="K193" i="66" s="1"/>
  <c r="L193" i="66" s="1"/>
  <c r="M193" i="66" s="1"/>
  <c r="N193" i="66" s="1"/>
  <c r="O193" i="66" s="1"/>
  <c r="P193" i="66" s="1"/>
  <c r="D193" i="79" s="1"/>
  <c r="E88" i="66"/>
  <c r="F88" i="66" s="1"/>
  <c r="G88" i="66" s="1"/>
  <c r="H88" i="66" s="1"/>
  <c r="I88" i="66" s="1"/>
  <c r="J88" i="66" s="1"/>
  <c r="K88" i="66" s="1"/>
  <c r="L88" i="66" s="1"/>
  <c r="M88" i="66" s="1"/>
  <c r="N88" i="66" s="1"/>
  <c r="O88" i="66" s="1"/>
  <c r="P88" i="66" s="1"/>
  <c r="D88" i="79" s="1"/>
  <c r="S88" i="66"/>
  <c r="S10" i="66"/>
  <c r="E10" i="66"/>
  <c r="F10" i="66" s="1"/>
  <c r="G10" i="66" s="1"/>
  <c r="H10" i="66" s="1"/>
  <c r="I10" i="66" s="1"/>
  <c r="J10" i="66" s="1"/>
  <c r="K10" i="66" s="1"/>
  <c r="L10" i="66" s="1"/>
  <c r="M10" i="66" s="1"/>
  <c r="N10" i="66" s="1"/>
  <c r="O10" i="66" s="1"/>
  <c r="P10" i="66" s="1"/>
  <c r="D10" i="79" s="1"/>
  <c r="E56" i="66"/>
  <c r="F56" i="66" s="1"/>
  <c r="G56" i="66" s="1"/>
  <c r="H56" i="66" s="1"/>
  <c r="I56" i="66" s="1"/>
  <c r="J56" i="66" s="1"/>
  <c r="K56" i="66" s="1"/>
  <c r="L56" i="66" s="1"/>
  <c r="M56" i="66" s="1"/>
  <c r="N56" i="66" s="1"/>
  <c r="O56" i="66" s="1"/>
  <c r="P56" i="66" s="1"/>
  <c r="D56" i="79" s="1"/>
  <c r="S56" i="66"/>
  <c r="S196" i="66"/>
  <c r="E196" i="66"/>
  <c r="F196" i="66" s="1"/>
  <c r="G196" i="66" s="1"/>
  <c r="H196" i="66" s="1"/>
  <c r="I196" i="66" s="1"/>
  <c r="J196" i="66" s="1"/>
  <c r="K196" i="66" s="1"/>
  <c r="L196" i="66" s="1"/>
  <c r="M196" i="66" s="1"/>
  <c r="N196" i="66" s="1"/>
  <c r="O196" i="66" s="1"/>
  <c r="P196" i="66" s="1"/>
  <c r="D196" i="79" s="1"/>
  <c r="E190" i="79"/>
  <c r="F190" i="79" s="1"/>
  <c r="G190" i="79" s="1"/>
  <c r="H190" i="79" s="1"/>
  <c r="I190" i="79" s="1"/>
  <c r="J190" i="79" s="1"/>
  <c r="K190" i="79" s="1"/>
  <c r="L190" i="79" s="1"/>
  <c r="M190" i="79" s="1"/>
  <c r="N190" i="79" s="1"/>
  <c r="O190" i="79" s="1"/>
  <c r="P190" i="79" s="1"/>
  <c r="D190" i="92" s="1"/>
  <c r="S190" i="79"/>
  <c r="E76" i="51"/>
  <c r="F76" i="51" s="1"/>
  <c r="G76" i="51" s="1"/>
  <c r="H76" i="51" s="1"/>
  <c r="I76" i="51" s="1"/>
  <c r="J76" i="51" s="1"/>
  <c r="K76" i="51" s="1"/>
  <c r="L76" i="51" s="1"/>
  <c r="M76" i="51" s="1"/>
  <c r="N76" i="51" s="1"/>
  <c r="O76" i="51" s="1"/>
  <c r="P76" i="51" s="1"/>
  <c r="D76" i="66" s="1"/>
  <c r="S76" i="51"/>
  <c r="S94" i="51"/>
  <c r="E94" i="51"/>
  <c r="F94" i="51" s="1"/>
  <c r="G94" i="51" s="1"/>
  <c r="H94" i="51" s="1"/>
  <c r="I94" i="51" s="1"/>
  <c r="J94" i="51" s="1"/>
  <c r="K94" i="51" s="1"/>
  <c r="L94" i="51" s="1"/>
  <c r="M94" i="51" s="1"/>
  <c r="N94" i="51" s="1"/>
  <c r="O94" i="51" s="1"/>
  <c r="P94" i="51" s="1"/>
  <c r="D94" i="66" s="1"/>
  <c r="S69" i="51"/>
  <c r="E69" i="51"/>
  <c r="F69" i="51" s="1"/>
  <c r="G69" i="51" s="1"/>
  <c r="H69" i="51" s="1"/>
  <c r="I69" i="51" s="1"/>
  <c r="J69" i="51" s="1"/>
  <c r="K69" i="51" s="1"/>
  <c r="L69" i="51" s="1"/>
  <c r="M69" i="51" s="1"/>
  <c r="N69" i="51" s="1"/>
  <c r="O69" i="51" s="1"/>
  <c r="P69" i="51" s="1"/>
  <c r="D69" i="66" s="1"/>
  <c r="S24" i="51"/>
  <c r="E24" i="51"/>
  <c r="F24" i="51" s="1"/>
  <c r="G24" i="51" s="1"/>
  <c r="H24" i="51" s="1"/>
  <c r="I24" i="51" s="1"/>
  <c r="J24" i="51" s="1"/>
  <c r="K24" i="51" s="1"/>
  <c r="L24" i="51" s="1"/>
  <c r="M24" i="51" s="1"/>
  <c r="N24" i="51" s="1"/>
  <c r="O24" i="51" s="1"/>
  <c r="P24" i="51" s="1"/>
  <c r="D24" i="66" s="1"/>
  <c r="E185" i="66"/>
  <c r="F185" i="66" s="1"/>
  <c r="G185" i="66" s="1"/>
  <c r="H185" i="66" s="1"/>
  <c r="I185" i="66" s="1"/>
  <c r="J185" i="66" s="1"/>
  <c r="K185" i="66" s="1"/>
  <c r="L185" i="66" s="1"/>
  <c r="M185" i="66" s="1"/>
  <c r="N185" i="66" s="1"/>
  <c r="O185" i="66" s="1"/>
  <c r="P185" i="66" s="1"/>
  <c r="D185" i="79" s="1"/>
  <c r="S185" i="66"/>
  <c r="E66" i="51"/>
  <c r="F66" i="51" s="1"/>
  <c r="G66" i="51" s="1"/>
  <c r="H66" i="51" s="1"/>
  <c r="I66" i="51" s="1"/>
  <c r="J66" i="51" s="1"/>
  <c r="K66" i="51" s="1"/>
  <c r="L66" i="51" s="1"/>
  <c r="M66" i="51" s="1"/>
  <c r="N66" i="51" s="1"/>
  <c r="O66" i="51" s="1"/>
  <c r="P66" i="51" s="1"/>
  <c r="D66" i="66" s="1"/>
  <c r="S66" i="51"/>
  <c r="T139" i="51"/>
  <c r="T135" i="38"/>
  <c r="T46" i="38"/>
  <c r="T195" i="38"/>
  <c r="T155" i="38"/>
  <c r="T87" i="66"/>
  <c r="T211" i="38"/>
  <c r="T102" i="51"/>
  <c r="T210" i="51"/>
  <c r="T121" i="38"/>
  <c r="T36" i="38"/>
  <c r="T159" i="38"/>
  <c r="T157" i="38"/>
  <c r="T122" i="38"/>
  <c r="T42" i="51"/>
  <c r="T101" i="66" l="1"/>
  <c r="T37" i="66"/>
  <c r="T50" i="66"/>
  <c r="T201" i="38"/>
  <c r="T39" i="38"/>
  <c r="E37" i="172"/>
  <c r="F37" i="172" s="1"/>
  <c r="G37" i="172" s="1"/>
  <c r="H37" i="172" s="1"/>
  <c r="I37" i="172" s="1"/>
  <c r="J37" i="172" s="1"/>
  <c r="K37" i="172" s="1"/>
  <c r="L37" i="172" s="1"/>
  <c r="M37" i="172" s="1"/>
  <c r="N37" i="172" s="1"/>
  <c r="O37" i="172" s="1"/>
  <c r="P37" i="172" s="1"/>
  <c r="S37" i="172"/>
  <c r="T189" i="51"/>
  <c r="T98" i="51"/>
  <c r="T97" i="66"/>
  <c r="S187" i="51"/>
  <c r="E187" i="51"/>
  <c r="F187" i="51" s="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D187" i="66" s="1"/>
  <c r="T122" i="51"/>
  <c r="T121" i="51"/>
  <c r="T102" i="66"/>
  <c r="T211" i="51"/>
  <c r="H138" i="24"/>
  <c r="G215" i="24"/>
  <c r="L37" i="159"/>
  <c r="M37" i="159" s="1"/>
  <c r="N37" i="159" s="1"/>
  <c r="O37" i="159" s="1"/>
  <c r="P37" i="159" s="1"/>
  <c r="E146" i="51"/>
  <c r="F146" i="51" s="1"/>
  <c r="G146" i="51" s="1"/>
  <c r="H146" i="51" s="1"/>
  <c r="I146" i="51" s="1"/>
  <c r="J146" i="51" s="1"/>
  <c r="K146" i="51" s="1"/>
  <c r="L146" i="51" s="1"/>
  <c r="M146" i="51" s="1"/>
  <c r="N146" i="51" s="1"/>
  <c r="O146" i="51" s="1"/>
  <c r="P146" i="51" s="1"/>
  <c r="D146" i="66" s="1"/>
  <c r="S146" i="51"/>
  <c r="E49" i="66"/>
  <c r="F49" i="66" s="1"/>
  <c r="G49" i="66" s="1"/>
  <c r="H49" i="66" s="1"/>
  <c r="I49" i="66" s="1"/>
  <c r="J49" i="66" s="1"/>
  <c r="K49" i="66" s="1"/>
  <c r="L49" i="66" s="1"/>
  <c r="M49" i="66" s="1"/>
  <c r="N49" i="66" s="1"/>
  <c r="O49" i="66" s="1"/>
  <c r="P49" i="66" s="1"/>
  <c r="D49" i="79" s="1"/>
  <c r="S49" i="66"/>
  <c r="T90" i="51"/>
  <c r="T166" i="51"/>
  <c r="T60" i="51"/>
  <c r="T161" i="51"/>
  <c r="S201" i="51"/>
  <c r="E201" i="51"/>
  <c r="F201" i="51" s="1"/>
  <c r="G201" i="51" s="1"/>
  <c r="H201" i="51" s="1"/>
  <c r="I201" i="51" s="1"/>
  <c r="J201" i="51" s="1"/>
  <c r="K201" i="51" s="1"/>
  <c r="L201" i="51" s="1"/>
  <c r="M201" i="51" s="1"/>
  <c r="N201" i="51" s="1"/>
  <c r="O201" i="51" s="1"/>
  <c r="P201" i="51" s="1"/>
  <c r="D201" i="66" s="1"/>
  <c r="E39" i="51"/>
  <c r="F39" i="51" s="1"/>
  <c r="G39" i="51" s="1"/>
  <c r="H39" i="51" s="1"/>
  <c r="I39" i="51" s="1"/>
  <c r="J39" i="51" s="1"/>
  <c r="K39" i="51" s="1"/>
  <c r="L39" i="51" s="1"/>
  <c r="M39" i="51" s="1"/>
  <c r="N39" i="51" s="1"/>
  <c r="O39" i="51" s="1"/>
  <c r="P39" i="51" s="1"/>
  <c r="D39" i="66" s="1"/>
  <c r="S39" i="51"/>
  <c r="T146" i="38"/>
  <c r="T49" i="51"/>
  <c r="E126" i="66"/>
  <c r="F126" i="66" s="1"/>
  <c r="G126" i="66" s="1"/>
  <c r="H126" i="66" s="1"/>
  <c r="I126" i="66" s="1"/>
  <c r="J126" i="66" s="1"/>
  <c r="K126" i="66" s="1"/>
  <c r="L126" i="66" s="1"/>
  <c r="M126" i="66" s="1"/>
  <c r="N126" i="66" s="1"/>
  <c r="O126" i="66" s="1"/>
  <c r="P126" i="66" s="1"/>
  <c r="D126" i="79" s="1"/>
  <c r="S126" i="66"/>
  <c r="T19" i="51"/>
  <c r="T24" i="51"/>
  <c r="T69" i="51"/>
  <c r="T94" i="51"/>
  <c r="T196" i="66"/>
  <c r="T10" i="66"/>
  <c r="T193" i="66"/>
  <c r="T199" i="66"/>
  <c r="T58" i="51"/>
  <c r="T208" i="66"/>
  <c r="T212" i="66"/>
  <c r="T171" i="66"/>
  <c r="T138" i="66"/>
  <c r="T80" i="51"/>
  <c r="T207" i="66"/>
  <c r="T160" i="51"/>
  <c r="T35" i="66"/>
  <c r="T82" i="66"/>
  <c r="T11" i="51"/>
  <c r="T172" i="51"/>
  <c r="T31" i="66"/>
  <c r="T178" i="66"/>
  <c r="T213" i="66"/>
  <c r="T210" i="66"/>
  <c r="T53" i="66"/>
  <c r="T68" i="51"/>
  <c r="T136" i="66"/>
  <c r="T173" i="66"/>
  <c r="T153" i="51"/>
  <c r="T202" i="51"/>
  <c r="T57" i="66"/>
  <c r="T43" i="51"/>
  <c r="T21" i="66"/>
  <c r="T16" i="66"/>
  <c r="T181" i="66"/>
  <c r="T168" i="66"/>
  <c r="T144" i="79"/>
  <c r="T48" i="51"/>
  <c r="T126" i="51"/>
  <c r="T27" i="51"/>
  <c r="S19" i="66"/>
  <c r="E19" i="66"/>
  <c r="F19" i="66" s="1"/>
  <c r="G19" i="66" s="1"/>
  <c r="H19" i="66" s="1"/>
  <c r="I19" i="66" s="1"/>
  <c r="J19" i="66" s="1"/>
  <c r="K19" i="66" s="1"/>
  <c r="L19" i="66" s="1"/>
  <c r="M19" i="66" s="1"/>
  <c r="N19" i="66" s="1"/>
  <c r="O19" i="66" s="1"/>
  <c r="P19" i="66" s="1"/>
  <c r="D19" i="79" s="1"/>
  <c r="E65" i="51"/>
  <c r="F65" i="51" s="1"/>
  <c r="G65" i="51" s="1"/>
  <c r="H65" i="51" s="1"/>
  <c r="I65" i="51" s="1"/>
  <c r="J65" i="51" s="1"/>
  <c r="K65" i="51" s="1"/>
  <c r="L65" i="51" s="1"/>
  <c r="M65" i="51" s="1"/>
  <c r="N65" i="51" s="1"/>
  <c r="O65" i="51" s="1"/>
  <c r="P65" i="51" s="1"/>
  <c r="D65" i="66" s="1"/>
  <c r="S65" i="51"/>
  <c r="S60" i="66"/>
  <c r="E60" i="66"/>
  <c r="F60" i="66" s="1"/>
  <c r="G60" i="66" s="1"/>
  <c r="H60" i="66" s="1"/>
  <c r="I60" i="66" s="1"/>
  <c r="J60" i="66" s="1"/>
  <c r="K60" i="66" s="1"/>
  <c r="L60" i="66" s="1"/>
  <c r="M60" i="66" s="1"/>
  <c r="N60" i="66" s="1"/>
  <c r="O60" i="66" s="1"/>
  <c r="P60" i="66" s="1"/>
  <c r="D60" i="79" s="1"/>
  <c r="T27" i="66"/>
  <c r="D27" i="79"/>
  <c r="T34" i="51"/>
  <c r="T62" i="51"/>
  <c r="T91" i="66"/>
  <c r="T175" i="66"/>
  <c r="T78" i="51"/>
  <c r="T45" i="66"/>
  <c r="T105" i="66"/>
  <c r="T8" i="66"/>
  <c r="T162" i="66"/>
  <c r="T169" i="51"/>
  <c r="T15" i="66"/>
  <c r="T118" i="51"/>
  <c r="T75" i="66"/>
  <c r="T70" i="51"/>
  <c r="T188" i="51"/>
  <c r="T114" i="51"/>
  <c r="T156" i="51"/>
  <c r="T180" i="66"/>
  <c r="T96" i="51"/>
  <c r="T123" i="51"/>
  <c r="T64" i="51"/>
  <c r="T165" i="51"/>
  <c r="T142" i="51"/>
  <c r="T73" i="51"/>
  <c r="T29" i="51"/>
  <c r="T177" i="51"/>
  <c r="T38" i="51"/>
  <c r="T37" i="51"/>
  <c r="T203" i="66"/>
  <c r="S205" i="51"/>
  <c r="E205" i="51"/>
  <c r="F205" i="51" s="1"/>
  <c r="G205" i="51" s="1"/>
  <c r="H205" i="51" s="1"/>
  <c r="I205" i="51" s="1"/>
  <c r="J205" i="51" s="1"/>
  <c r="K205" i="51" s="1"/>
  <c r="L205" i="51" s="1"/>
  <c r="M205" i="51" s="1"/>
  <c r="N205" i="51" s="1"/>
  <c r="O205" i="51" s="1"/>
  <c r="P205" i="51" s="1"/>
  <c r="D205" i="66" s="1"/>
  <c r="S142" i="66"/>
  <c r="E142" i="66"/>
  <c r="F142" i="66" s="1"/>
  <c r="G142" i="66" s="1"/>
  <c r="H142" i="66" s="1"/>
  <c r="I142" i="66" s="1"/>
  <c r="J142" i="66" s="1"/>
  <c r="K142" i="66" s="1"/>
  <c r="L142" i="66" s="1"/>
  <c r="M142" i="66" s="1"/>
  <c r="N142" i="66" s="1"/>
  <c r="O142" i="66" s="1"/>
  <c r="P142" i="66" s="1"/>
  <c r="D142" i="79" s="1"/>
  <c r="E73" i="66"/>
  <c r="F73" i="66" s="1"/>
  <c r="G73" i="66" s="1"/>
  <c r="H73" i="66" s="1"/>
  <c r="I73" i="66" s="1"/>
  <c r="J73" i="66" s="1"/>
  <c r="K73" i="66" s="1"/>
  <c r="L73" i="66" s="1"/>
  <c r="M73" i="66" s="1"/>
  <c r="N73" i="66" s="1"/>
  <c r="O73" i="66" s="1"/>
  <c r="P73" i="66" s="1"/>
  <c r="D73" i="79" s="1"/>
  <c r="S73" i="66"/>
  <c r="E29" i="66"/>
  <c r="F29" i="66" s="1"/>
  <c r="G29" i="66" s="1"/>
  <c r="H29" i="66" s="1"/>
  <c r="I29" i="66" s="1"/>
  <c r="J29" i="66" s="1"/>
  <c r="K29" i="66" s="1"/>
  <c r="L29" i="66" s="1"/>
  <c r="M29" i="66" s="1"/>
  <c r="N29" i="66" s="1"/>
  <c r="O29" i="66" s="1"/>
  <c r="P29" i="66" s="1"/>
  <c r="D29" i="79" s="1"/>
  <c r="S29" i="66"/>
  <c r="S177" i="66"/>
  <c r="E177" i="66"/>
  <c r="F177" i="66" s="1"/>
  <c r="G177" i="66" s="1"/>
  <c r="H177" i="66" s="1"/>
  <c r="I177" i="66" s="1"/>
  <c r="J177" i="66" s="1"/>
  <c r="K177" i="66" s="1"/>
  <c r="L177" i="66" s="1"/>
  <c r="M177" i="66" s="1"/>
  <c r="N177" i="66" s="1"/>
  <c r="O177" i="66" s="1"/>
  <c r="P177" i="66" s="1"/>
  <c r="D177" i="79" s="1"/>
  <c r="S38" i="66"/>
  <c r="E38" i="66"/>
  <c r="F38" i="66" s="1"/>
  <c r="G38" i="66" s="1"/>
  <c r="H38" i="66" s="1"/>
  <c r="I38" i="66" s="1"/>
  <c r="J38" i="66" s="1"/>
  <c r="K38" i="66" s="1"/>
  <c r="L38" i="66" s="1"/>
  <c r="M38" i="66" s="1"/>
  <c r="N38" i="66" s="1"/>
  <c r="O38" i="66" s="1"/>
  <c r="P38" i="66" s="1"/>
  <c r="D38" i="79" s="1"/>
  <c r="E204" i="51"/>
  <c r="F204" i="51" s="1"/>
  <c r="G204" i="51" s="1"/>
  <c r="H204" i="51" s="1"/>
  <c r="I204" i="51" s="1"/>
  <c r="J204" i="51" s="1"/>
  <c r="K204" i="51" s="1"/>
  <c r="L204" i="51" s="1"/>
  <c r="M204" i="51" s="1"/>
  <c r="N204" i="51" s="1"/>
  <c r="O204" i="51" s="1"/>
  <c r="P204" i="51" s="1"/>
  <c r="D204" i="66" s="1"/>
  <c r="S204" i="51"/>
  <c r="E203" i="79"/>
  <c r="F203" i="79" s="1"/>
  <c r="G203" i="79" s="1"/>
  <c r="H203" i="79" s="1"/>
  <c r="I203" i="79" s="1"/>
  <c r="J203" i="79" s="1"/>
  <c r="K203" i="79" s="1"/>
  <c r="L203" i="79" s="1"/>
  <c r="M203" i="79" s="1"/>
  <c r="N203" i="79" s="1"/>
  <c r="O203" i="79" s="1"/>
  <c r="P203" i="79" s="1"/>
  <c r="D203" i="92" s="1"/>
  <c r="S203" i="79"/>
  <c r="S51" i="51"/>
  <c r="E51" i="51"/>
  <c r="F51" i="51" s="1"/>
  <c r="G51" i="51" s="1"/>
  <c r="H51" i="51" s="1"/>
  <c r="I51" i="51" s="1"/>
  <c r="J51" i="51" s="1"/>
  <c r="K51" i="51" s="1"/>
  <c r="L51" i="51" s="1"/>
  <c r="M51" i="51" s="1"/>
  <c r="N51" i="51" s="1"/>
  <c r="O51" i="51" s="1"/>
  <c r="P51" i="51" s="1"/>
  <c r="D51" i="66" s="1"/>
  <c r="E166" i="66"/>
  <c r="F166" i="66" s="1"/>
  <c r="G166" i="66" s="1"/>
  <c r="H166" i="66" s="1"/>
  <c r="I166" i="66" s="1"/>
  <c r="J166" i="66" s="1"/>
  <c r="K166" i="66" s="1"/>
  <c r="L166" i="66" s="1"/>
  <c r="M166" i="66" s="1"/>
  <c r="N166" i="66" s="1"/>
  <c r="O166" i="66" s="1"/>
  <c r="P166" i="66" s="1"/>
  <c r="D166" i="79" s="1"/>
  <c r="S166" i="66"/>
  <c r="S161" i="66"/>
  <c r="E161" i="66"/>
  <c r="F161" i="66" s="1"/>
  <c r="G161" i="66" s="1"/>
  <c r="H161" i="66" s="1"/>
  <c r="I161" i="66" s="1"/>
  <c r="J161" i="66" s="1"/>
  <c r="K161" i="66" s="1"/>
  <c r="L161" i="66" s="1"/>
  <c r="M161" i="66" s="1"/>
  <c r="N161" i="66" s="1"/>
  <c r="O161" i="66" s="1"/>
  <c r="P161" i="66" s="1"/>
  <c r="D161" i="79" s="1"/>
  <c r="T79" i="51"/>
  <c r="D79" i="66"/>
  <c r="S197" i="66"/>
  <c r="E197" i="66"/>
  <c r="F197" i="66" s="1"/>
  <c r="G197" i="66" s="1"/>
  <c r="H197" i="66" s="1"/>
  <c r="I197" i="66" s="1"/>
  <c r="J197" i="66" s="1"/>
  <c r="K197" i="66" s="1"/>
  <c r="L197" i="66" s="1"/>
  <c r="M197" i="66" s="1"/>
  <c r="N197" i="66" s="1"/>
  <c r="O197" i="66" s="1"/>
  <c r="P197" i="66" s="1"/>
  <c r="D197" i="79" s="1"/>
  <c r="S115" i="66"/>
  <c r="E115" i="66"/>
  <c r="F115" i="66" s="1"/>
  <c r="G115" i="66" s="1"/>
  <c r="H115" i="66" s="1"/>
  <c r="I115" i="66" s="1"/>
  <c r="J115" i="66" s="1"/>
  <c r="K115" i="66" s="1"/>
  <c r="L115" i="66" s="1"/>
  <c r="M115" i="66" s="1"/>
  <c r="N115" i="66" s="1"/>
  <c r="O115" i="66" s="1"/>
  <c r="P115" i="66" s="1"/>
  <c r="D115" i="79" s="1"/>
  <c r="T167" i="79"/>
  <c r="T132" i="51"/>
  <c r="T120" i="66"/>
  <c r="T36" i="51"/>
  <c r="T200" i="66"/>
  <c r="T117" i="51"/>
  <c r="T20" i="51"/>
  <c r="T176" i="51"/>
  <c r="T143" i="66"/>
  <c r="T44" i="51"/>
  <c r="T184" i="66"/>
  <c r="T109" i="51"/>
  <c r="T72" i="51"/>
  <c r="T93" i="51"/>
  <c r="T116" i="51"/>
  <c r="T26" i="51"/>
  <c r="T108" i="51"/>
  <c r="E165" i="66"/>
  <c r="F165" i="66" s="1"/>
  <c r="G165" i="66" s="1"/>
  <c r="H165" i="66" s="1"/>
  <c r="I165" i="66" s="1"/>
  <c r="J165" i="66" s="1"/>
  <c r="K165" i="66" s="1"/>
  <c r="L165" i="66" s="1"/>
  <c r="M165" i="66" s="1"/>
  <c r="N165" i="66" s="1"/>
  <c r="O165" i="66" s="1"/>
  <c r="P165" i="66" s="1"/>
  <c r="D165" i="79" s="1"/>
  <c r="S165" i="66"/>
  <c r="S109" i="66"/>
  <c r="E109" i="66"/>
  <c r="F109" i="66" s="1"/>
  <c r="G109" i="66" s="1"/>
  <c r="H109" i="66" s="1"/>
  <c r="I109" i="66" s="1"/>
  <c r="J109" i="66" s="1"/>
  <c r="K109" i="66" s="1"/>
  <c r="L109" i="66" s="1"/>
  <c r="M109" i="66" s="1"/>
  <c r="N109" i="66" s="1"/>
  <c r="O109" i="66" s="1"/>
  <c r="P109" i="66" s="1"/>
  <c r="D109" i="79" s="1"/>
  <c r="S145" i="51"/>
  <c r="E145" i="51"/>
  <c r="F145" i="51" s="1"/>
  <c r="G145" i="51" s="1"/>
  <c r="H145" i="51" s="1"/>
  <c r="I145" i="51" s="1"/>
  <c r="J145" i="51" s="1"/>
  <c r="K145" i="51" s="1"/>
  <c r="L145" i="51" s="1"/>
  <c r="M145" i="51" s="1"/>
  <c r="N145" i="51" s="1"/>
  <c r="O145" i="51" s="1"/>
  <c r="P145" i="51" s="1"/>
  <c r="D145" i="66" s="1"/>
  <c r="E72" i="66"/>
  <c r="F72" i="66" s="1"/>
  <c r="G72" i="66" s="1"/>
  <c r="H72" i="66" s="1"/>
  <c r="I72" i="66" s="1"/>
  <c r="J72" i="66" s="1"/>
  <c r="K72" i="66" s="1"/>
  <c r="L72" i="66" s="1"/>
  <c r="M72" i="66" s="1"/>
  <c r="N72" i="66" s="1"/>
  <c r="O72" i="66" s="1"/>
  <c r="P72" i="66" s="1"/>
  <c r="D72" i="79" s="1"/>
  <c r="S72" i="66"/>
  <c r="S93" i="66"/>
  <c r="E93" i="66"/>
  <c r="F93" i="66" s="1"/>
  <c r="G93" i="66" s="1"/>
  <c r="H93" i="66" s="1"/>
  <c r="I93" i="66" s="1"/>
  <c r="J93" i="66" s="1"/>
  <c r="K93" i="66" s="1"/>
  <c r="L93" i="66" s="1"/>
  <c r="M93" i="66" s="1"/>
  <c r="N93" i="66" s="1"/>
  <c r="O93" i="66" s="1"/>
  <c r="P93" i="66" s="1"/>
  <c r="D93" i="79" s="1"/>
  <c r="E116" i="66"/>
  <c r="F116" i="66" s="1"/>
  <c r="G116" i="66" s="1"/>
  <c r="H116" i="66" s="1"/>
  <c r="I116" i="66" s="1"/>
  <c r="J116" i="66" s="1"/>
  <c r="K116" i="66" s="1"/>
  <c r="L116" i="66" s="1"/>
  <c r="M116" i="66" s="1"/>
  <c r="N116" i="66" s="1"/>
  <c r="O116" i="66" s="1"/>
  <c r="P116" i="66" s="1"/>
  <c r="D116" i="79" s="1"/>
  <c r="S116" i="66"/>
  <c r="S26" i="66"/>
  <c r="E26" i="66"/>
  <c r="F26" i="66" s="1"/>
  <c r="G26" i="66" s="1"/>
  <c r="H26" i="66" s="1"/>
  <c r="I26" i="66" s="1"/>
  <c r="J26" i="66" s="1"/>
  <c r="K26" i="66" s="1"/>
  <c r="L26" i="66" s="1"/>
  <c r="M26" i="66" s="1"/>
  <c r="N26" i="66" s="1"/>
  <c r="O26" i="66" s="1"/>
  <c r="P26" i="66" s="1"/>
  <c r="D26" i="79" s="1"/>
  <c r="E108" i="66"/>
  <c r="F108" i="66" s="1"/>
  <c r="G108" i="66" s="1"/>
  <c r="H108" i="66" s="1"/>
  <c r="I108" i="66" s="1"/>
  <c r="J108" i="66" s="1"/>
  <c r="K108" i="66" s="1"/>
  <c r="L108" i="66" s="1"/>
  <c r="M108" i="66" s="1"/>
  <c r="N108" i="66" s="1"/>
  <c r="O108" i="66" s="1"/>
  <c r="P108" i="66" s="1"/>
  <c r="D108" i="79" s="1"/>
  <c r="S108" i="66"/>
  <c r="E48" i="66"/>
  <c r="F48" i="66" s="1"/>
  <c r="G48" i="66" s="1"/>
  <c r="H48" i="66" s="1"/>
  <c r="I48" i="66" s="1"/>
  <c r="J48" i="66" s="1"/>
  <c r="K48" i="66" s="1"/>
  <c r="L48" i="66" s="1"/>
  <c r="M48" i="66" s="1"/>
  <c r="N48" i="66" s="1"/>
  <c r="O48" i="66" s="1"/>
  <c r="P48" i="66" s="1"/>
  <c r="D48" i="79" s="1"/>
  <c r="S48" i="66"/>
  <c r="T197" i="51"/>
  <c r="T115" i="51"/>
  <c r="E185" i="79"/>
  <c r="F185" i="79" s="1"/>
  <c r="G185" i="79" s="1"/>
  <c r="H185" i="79" s="1"/>
  <c r="I185" i="79" s="1"/>
  <c r="J185" i="79" s="1"/>
  <c r="K185" i="79" s="1"/>
  <c r="L185" i="79" s="1"/>
  <c r="M185" i="79" s="1"/>
  <c r="N185" i="79" s="1"/>
  <c r="O185" i="79" s="1"/>
  <c r="P185" i="79" s="1"/>
  <c r="D185" i="92" s="1"/>
  <c r="S185" i="79"/>
  <c r="E190" i="92"/>
  <c r="F190" i="92" s="1"/>
  <c r="G190" i="92" s="1"/>
  <c r="H190" i="92" s="1"/>
  <c r="I190" i="92" s="1"/>
  <c r="J190" i="92" s="1"/>
  <c r="K190" i="92" s="1"/>
  <c r="L190" i="92" s="1"/>
  <c r="M190" i="92" s="1"/>
  <c r="N190" i="92" s="1"/>
  <c r="O190" i="92" s="1"/>
  <c r="P190" i="92" s="1"/>
  <c r="S190" i="92"/>
  <c r="E150" i="79"/>
  <c r="F150" i="79" s="1"/>
  <c r="G150" i="79" s="1"/>
  <c r="H150" i="79" s="1"/>
  <c r="I150" i="79" s="1"/>
  <c r="J150" i="79" s="1"/>
  <c r="K150" i="79" s="1"/>
  <c r="L150" i="79" s="1"/>
  <c r="M150" i="79" s="1"/>
  <c r="N150" i="79" s="1"/>
  <c r="O150" i="79" s="1"/>
  <c r="P150" i="79" s="1"/>
  <c r="D150" i="92" s="1"/>
  <c r="S150" i="79"/>
  <c r="S209" i="66"/>
  <c r="E209" i="66"/>
  <c r="F209" i="66" s="1"/>
  <c r="G209" i="66" s="1"/>
  <c r="H209" i="66" s="1"/>
  <c r="I209" i="66" s="1"/>
  <c r="J209" i="66" s="1"/>
  <c r="K209" i="66" s="1"/>
  <c r="L209" i="66" s="1"/>
  <c r="M209" i="66" s="1"/>
  <c r="N209" i="66" s="1"/>
  <c r="O209" i="66" s="1"/>
  <c r="P209" i="66" s="1"/>
  <c r="D209" i="79" s="1"/>
  <c r="E24" i="66"/>
  <c r="F24" i="66" s="1"/>
  <c r="G24" i="66" s="1"/>
  <c r="H24" i="66" s="1"/>
  <c r="I24" i="66" s="1"/>
  <c r="J24" i="66" s="1"/>
  <c r="K24" i="66" s="1"/>
  <c r="L24" i="66" s="1"/>
  <c r="M24" i="66" s="1"/>
  <c r="N24" i="66" s="1"/>
  <c r="O24" i="66" s="1"/>
  <c r="P24" i="66" s="1"/>
  <c r="D24" i="79" s="1"/>
  <c r="S24" i="66"/>
  <c r="E94" i="66"/>
  <c r="F94" i="66" s="1"/>
  <c r="G94" i="66" s="1"/>
  <c r="H94" i="66" s="1"/>
  <c r="I94" i="66" s="1"/>
  <c r="J94" i="66" s="1"/>
  <c r="K94" i="66" s="1"/>
  <c r="L94" i="66" s="1"/>
  <c r="M94" i="66" s="1"/>
  <c r="N94" i="66" s="1"/>
  <c r="O94" i="66" s="1"/>
  <c r="P94" i="66" s="1"/>
  <c r="D94" i="79" s="1"/>
  <c r="S94" i="66"/>
  <c r="E10" i="79"/>
  <c r="F10" i="79" s="1"/>
  <c r="G10" i="79" s="1"/>
  <c r="H10" i="79" s="1"/>
  <c r="I10" i="79" s="1"/>
  <c r="J10" i="79" s="1"/>
  <c r="K10" i="79" s="1"/>
  <c r="L10" i="79" s="1"/>
  <c r="M10" i="79" s="1"/>
  <c r="N10" i="79" s="1"/>
  <c r="O10" i="79" s="1"/>
  <c r="P10" i="79" s="1"/>
  <c r="D10" i="92" s="1"/>
  <c r="S10" i="79"/>
  <c r="E193" i="79"/>
  <c r="F193" i="79" s="1"/>
  <c r="G193" i="79" s="1"/>
  <c r="H193" i="79" s="1"/>
  <c r="I193" i="79" s="1"/>
  <c r="J193" i="79" s="1"/>
  <c r="K193" i="79" s="1"/>
  <c r="L193" i="79" s="1"/>
  <c r="M193" i="79" s="1"/>
  <c r="N193" i="79" s="1"/>
  <c r="O193" i="79" s="1"/>
  <c r="P193" i="79" s="1"/>
  <c r="D193" i="92" s="1"/>
  <c r="S193" i="79"/>
  <c r="S58" i="66"/>
  <c r="E58" i="66"/>
  <c r="F58" i="66" s="1"/>
  <c r="G58" i="66" s="1"/>
  <c r="H58" i="66" s="1"/>
  <c r="I58" i="66" s="1"/>
  <c r="J58" i="66" s="1"/>
  <c r="K58" i="66" s="1"/>
  <c r="L58" i="66" s="1"/>
  <c r="M58" i="66" s="1"/>
  <c r="N58" i="66" s="1"/>
  <c r="O58" i="66" s="1"/>
  <c r="P58" i="66" s="1"/>
  <c r="D58" i="79" s="1"/>
  <c r="E212" i="79"/>
  <c r="F212" i="79" s="1"/>
  <c r="G212" i="79" s="1"/>
  <c r="H212" i="79" s="1"/>
  <c r="I212" i="79" s="1"/>
  <c r="J212" i="79" s="1"/>
  <c r="K212" i="79" s="1"/>
  <c r="L212" i="79" s="1"/>
  <c r="M212" i="79" s="1"/>
  <c r="N212" i="79" s="1"/>
  <c r="O212" i="79" s="1"/>
  <c r="P212" i="79" s="1"/>
  <c r="D212" i="92" s="1"/>
  <c r="S212" i="79"/>
  <c r="E171" i="79"/>
  <c r="F171" i="79" s="1"/>
  <c r="G171" i="79" s="1"/>
  <c r="H171" i="79" s="1"/>
  <c r="I171" i="79" s="1"/>
  <c r="J171" i="79" s="1"/>
  <c r="K171" i="79" s="1"/>
  <c r="L171" i="79" s="1"/>
  <c r="M171" i="79" s="1"/>
  <c r="N171" i="79" s="1"/>
  <c r="O171" i="79" s="1"/>
  <c r="P171" i="79" s="1"/>
  <c r="D171" i="92" s="1"/>
  <c r="S171" i="79"/>
  <c r="E138" i="79"/>
  <c r="F138" i="79" s="1"/>
  <c r="G138" i="79" s="1"/>
  <c r="H138" i="79" s="1"/>
  <c r="I138" i="79" s="1"/>
  <c r="J138" i="79" s="1"/>
  <c r="K138" i="79" s="1"/>
  <c r="L138" i="79" s="1"/>
  <c r="M138" i="79" s="1"/>
  <c r="N138" i="79" s="1"/>
  <c r="O138" i="79" s="1"/>
  <c r="P138" i="79" s="1"/>
  <c r="D138" i="92" s="1"/>
  <c r="S138" i="79"/>
  <c r="E80" i="66"/>
  <c r="F80" i="66" s="1"/>
  <c r="G80" i="66" s="1"/>
  <c r="H80" i="66" s="1"/>
  <c r="I80" i="66" s="1"/>
  <c r="J80" i="66" s="1"/>
  <c r="K80" i="66" s="1"/>
  <c r="L80" i="66" s="1"/>
  <c r="M80" i="66" s="1"/>
  <c r="N80" i="66" s="1"/>
  <c r="O80" i="66" s="1"/>
  <c r="P80" i="66" s="1"/>
  <c r="D80" i="79" s="1"/>
  <c r="S80" i="66"/>
  <c r="E207" i="79"/>
  <c r="F207" i="79" s="1"/>
  <c r="G207" i="79" s="1"/>
  <c r="H207" i="79" s="1"/>
  <c r="I207" i="79" s="1"/>
  <c r="J207" i="79" s="1"/>
  <c r="K207" i="79" s="1"/>
  <c r="L207" i="79" s="1"/>
  <c r="M207" i="79" s="1"/>
  <c r="N207" i="79" s="1"/>
  <c r="O207" i="79" s="1"/>
  <c r="P207" i="79" s="1"/>
  <c r="D207" i="92" s="1"/>
  <c r="S207" i="79"/>
  <c r="E160" i="66"/>
  <c r="F160" i="66" s="1"/>
  <c r="G160" i="66" s="1"/>
  <c r="H160" i="66" s="1"/>
  <c r="I160" i="66" s="1"/>
  <c r="J160" i="66" s="1"/>
  <c r="K160" i="66" s="1"/>
  <c r="L160" i="66" s="1"/>
  <c r="M160" i="66" s="1"/>
  <c r="N160" i="66" s="1"/>
  <c r="O160" i="66" s="1"/>
  <c r="P160" i="66" s="1"/>
  <c r="D160" i="79" s="1"/>
  <c r="S160" i="66"/>
  <c r="E82" i="79"/>
  <c r="F82" i="79" s="1"/>
  <c r="G82" i="79" s="1"/>
  <c r="H82" i="79" s="1"/>
  <c r="I82" i="79" s="1"/>
  <c r="J82" i="79" s="1"/>
  <c r="K82" i="79" s="1"/>
  <c r="L82" i="79" s="1"/>
  <c r="M82" i="79" s="1"/>
  <c r="N82" i="79" s="1"/>
  <c r="O82" i="79" s="1"/>
  <c r="P82" i="79" s="1"/>
  <c r="D82" i="92" s="1"/>
  <c r="S82" i="79"/>
  <c r="E11" i="66"/>
  <c r="F11" i="66" s="1"/>
  <c r="G11" i="66" s="1"/>
  <c r="H11" i="66" s="1"/>
  <c r="I11" i="66" s="1"/>
  <c r="J11" i="66" s="1"/>
  <c r="K11" i="66" s="1"/>
  <c r="L11" i="66" s="1"/>
  <c r="M11" i="66" s="1"/>
  <c r="N11" i="66" s="1"/>
  <c r="O11" i="66" s="1"/>
  <c r="P11" i="66" s="1"/>
  <c r="D11" i="79" s="1"/>
  <c r="S11" i="66"/>
  <c r="E172" i="66"/>
  <c r="F172" i="66" s="1"/>
  <c r="G172" i="66" s="1"/>
  <c r="H172" i="66" s="1"/>
  <c r="I172" i="66" s="1"/>
  <c r="J172" i="66" s="1"/>
  <c r="K172" i="66" s="1"/>
  <c r="L172" i="66" s="1"/>
  <c r="M172" i="66" s="1"/>
  <c r="N172" i="66" s="1"/>
  <c r="O172" i="66" s="1"/>
  <c r="P172" i="66" s="1"/>
  <c r="D172" i="79" s="1"/>
  <c r="S172" i="66"/>
  <c r="E31" i="79"/>
  <c r="F31" i="79" s="1"/>
  <c r="G31" i="79" s="1"/>
  <c r="H31" i="79" s="1"/>
  <c r="I31" i="79" s="1"/>
  <c r="J31" i="79" s="1"/>
  <c r="K31" i="79" s="1"/>
  <c r="L31" i="79" s="1"/>
  <c r="M31" i="79" s="1"/>
  <c r="N31" i="79" s="1"/>
  <c r="O31" i="79" s="1"/>
  <c r="P31" i="79" s="1"/>
  <c r="D31" i="92" s="1"/>
  <c r="S31" i="79"/>
  <c r="E213" i="79"/>
  <c r="F213" i="79" s="1"/>
  <c r="G213" i="79" s="1"/>
  <c r="H213" i="79" s="1"/>
  <c r="I213" i="79" s="1"/>
  <c r="J213" i="79" s="1"/>
  <c r="K213" i="79" s="1"/>
  <c r="L213" i="79" s="1"/>
  <c r="M213" i="79" s="1"/>
  <c r="N213" i="79" s="1"/>
  <c r="O213" i="79" s="1"/>
  <c r="P213" i="79" s="1"/>
  <c r="D213" i="92" s="1"/>
  <c r="S213" i="79"/>
  <c r="S122" i="66"/>
  <c r="E122" i="66"/>
  <c r="F122" i="66" s="1"/>
  <c r="G122" i="66" s="1"/>
  <c r="H122" i="66" s="1"/>
  <c r="I122" i="66" s="1"/>
  <c r="J122" i="66" s="1"/>
  <c r="K122" i="66" s="1"/>
  <c r="L122" i="66" s="1"/>
  <c r="M122" i="66" s="1"/>
  <c r="N122" i="66" s="1"/>
  <c r="O122" i="66" s="1"/>
  <c r="P122" i="66" s="1"/>
  <c r="D122" i="79" s="1"/>
  <c r="E121" i="66"/>
  <c r="F121" i="66" s="1"/>
  <c r="G121" i="66" s="1"/>
  <c r="H121" i="66" s="1"/>
  <c r="I121" i="66" s="1"/>
  <c r="J121" i="66" s="1"/>
  <c r="K121" i="66" s="1"/>
  <c r="L121" i="66" s="1"/>
  <c r="M121" i="66" s="1"/>
  <c r="N121" i="66" s="1"/>
  <c r="O121" i="66" s="1"/>
  <c r="P121" i="66" s="1"/>
  <c r="D121" i="79" s="1"/>
  <c r="S121" i="66"/>
  <c r="E102" i="79"/>
  <c r="F102" i="79" s="1"/>
  <c r="G102" i="79" s="1"/>
  <c r="H102" i="79" s="1"/>
  <c r="I102" i="79" s="1"/>
  <c r="J102" i="79" s="1"/>
  <c r="K102" i="79" s="1"/>
  <c r="L102" i="79" s="1"/>
  <c r="M102" i="79" s="1"/>
  <c r="N102" i="79" s="1"/>
  <c r="O102" i="79" s="1"/>
  <c r="P102" i="79" s="1"/>
  <c r="D102" i="92" s="1"/>
  <c r="S102" i="79"/>
  <c r="S211" i="66"/>
  <c r="E211" i="66"/>
  <c r="F211" i="66" s="1"/>
  <c r="G211" i="66" s="1"/>
  <c r="H211" i="66" s="1"/>
  <c r="I211" i="66" s="1"/>
  <c r="J211" i="66" s="1"/>
  <c r="K211" i="66" s="1"/>
  <c r="L211" i="66" s="1"/>
  <c r="M211" i="66" s="1"/>
  <c r="N211" i="66" s="1"/>
  <c r="O211" i="66" s="1"/>
  <c r="P211" i="66" s="1"/>
  <c r="D211" i="79" s="1"/>
  <c r="S34" i="66"/>
  <c r="E34" i="66"/>
  <c r="F34" i="66" s="1"/>
  <c r="G34" i="66" s="1"/>
  <c r="H34" i="66" s="1"/>
  <c r="I34" i="66" s="1"/>
  <c r="J34" i="66" s="1"/>
  <c r="K34" i="66" s="1"/>
  <c r="L34" i="66" s="1"/>
  <c r="M34" i="66" s="1"/>
  <c r="N34" i="66" s="1"/>
  <c r="O34" i="66" s="1"/>
  <c r="P34" i="66" s="1"/>
  <c r="D34" i="79" s="1"/>
  <c r="E62" i="66"/>
  <c r="F62" i="66" s="1"/>
  <c r="G62" i="66" s="1"/>
  <c r="H62" i="66" s="1"/>
  <c r="I62" i="66" s="1"/>
  <c r="J62" i="66" s="1"/>
  <c r="K62" i="66" s="1"/>
  <c r="L62" i="66" s="1"/>
  <c r="M62" i="66" s="1"/>
  <c r="N62" i="66" s="1"/>
  <c r="O62" i="66" s="1"/>
  <c r="P62" i="66" s="1"/>
  <c r="D62" i="79" s="1"/>
  <c r="S62" i="66"/>
  <c r="E91" i="79"/>
  <c r="F91" i="79" s="1"/>
  <c r="G91" i="79" s="1"/>
  <c r="H91" i="79" s="1"/>
  <c r="I91" i="79" s="1"/>
  <c r="J91" i="79" s="1"/>
  <c r="K91" i="79" s="1"/>
  <c r="L91" i="79" s="1"/>
  <c r="M91" i="79" s="1"/>
  <c r="N91" i="79" s="1"/>
  <c r="O91" i="79" s="1"/>
  <c r="P91" i="79" s="1"/>
  <c r="D91" i="92" s="1"/>
  <c r="S91" i="79"/>
  <c r="E175" i="79"/>
  <c r="F175" i="79" s="1"/>
  <c r="G175" i="79" s="1"/>
  <c r="H175" i="79" s="1"/>
  <c r="I175" i="79" s="1"/>
  <c r="J175" i="79" s="1"/>
  <c r="K175" i="79" s="1"/>
  <c r="L175" i="79" s="1"/>
  <c r="M175" i="79" s="1"/>
  <c r="N175" i="79" s="1"/>
  <c r="O175" i="79" s="1"/>
  <c r="P175" i="79" s="1"/>
  <c r="D175" i="92" s="1"/>
  <c r="S175" i="79"/>
  <c r="E78" i="66"/>
  <c r="F78" i="66" s="1"/>
  <c r="G78" i="66" s="1"/>
  <c r="H78" i="66" s="1"/>
  <c r="I78" i="66" s="1"/>
  <c r="J78" i="66" s="1"/>
  <c r="K78" i="66" s="1"/>
  <c r="L78" i="66" s="1"/>
  <c r="M78" i="66" s="1"/>
  <c r="N78" i="66" s="1"/>
  <c r="O78" i="66" s="1"/>
  <c r="P78" i="66" s="1"/>
  <c r="D78" i="79" s="1"/>
  <c r="S78" i="66"/>
  <c r="E45" i="79"/>
  <c r="F45" i="79" s="1"/>
  <c r="G45" i="79" s="1"/>
  <c r="H45" i="79" s="1"/>
  <c r="I45" i="79" s="1"/>
  <c r="J45" i="79" s="1"/>
  <c r="K45" i="79" s="1"/>
  <c r="L45" i="79" s="1"/>
  <c r="M45" i="79" s="1"/>
  <c r="N45" i="79" s="1"/>
  <c r="O45" i="79" s="1"/>
  <c r="P45" i="79" s="1"/>
  <c r="D45" i="92" s="1"/>
  <c r="S45" i="79"/>
  <c r="E105" i="79"/>
  <c r="F105" i="79" s="1"/>
  <c r="G105" i="79" s="1"/>
  <c r="H105" i="79" s="1"/>
  <c r="I105" i="79" s="1"/>
  <c r="J105" i="79" s="1"/>
  <c r="K105" i="79" s="1"/>
  <c r="L105" i="79" s="1"/>
  <c r="M105" i="79" s="1"/>
  <c r="N105" i="79" s="1"/>
  <c r="O105" i="79" s="1"/>
  <c r="P105" i="79" s="1"/>
  <c r="D105" i="92" s="1"/>
  <c r="S105" i="79"/>
  <c r="E8" i="79"/>
  <c r="F8" i="79" s="1"/>
  <c r="G8" i="79" s="1"/>
  <c r="H8" i="79" s="1"/>
  <c r="I8" i="79" s="1"/>
  <c r="J8" i="79" s="1"/>
  <c r="K8" i="79" s="1"/>
  <c r="L8" i="79" s="1"/>
  <c r="M8" i="79" s="1"/>
  <c r="N8" i="79" s="1"/>
  <c r="O8" i="79" s="1"/>
  <c r="P8" i="79" s="1"/>
  <c r="D8" i="92" s="1"/>
  <c r="S8" i="79"/>
  <c r="E162" i="79"/>
  <c r="F162" i="79" s="1"/>
  <c r="G162" i="79" s="1"/>
  <c r="H162" i="79" s="1"/>
  <c r="I162" i="79" s="1"/>
  <c r="J162" i="79" s="1"/>
  <c r="K162" i="79" s="1"/>
  <c r="L162" i="79" s="1"/>
  <c r="M162" i="79" s="1"/>
  <c r="N162" i="79" s="1"/>
  <c r="O162" i="79" s="1"/>
  <c r="P162" i="79" s="1"/>
  <c r="D162" i="92" s="1"/>
  <c r="S162" i="79"/>
  <c r="E169" i="66"/>
  <c r="F169" i="66" s="1"/>
  <c r="G169" i="66" s="1"/>
  <c r="H169" i="66" s="1"/>
  <c r="I169" i="66" s="1"/>
  <c r="J169" i="66" s="1"/>
  <c r="K169" i="66" s="1"/>
  <c r="L169" i="66" s="1"/>
  <c r="M169" i="66" s="1"/>
  <c r="N169" i="66" s="1"/>
  <c r="O169" i="66" s="1"/>
  <c r="P169" i="66" s="1"/>
  <c r="D169" i="79" s="1"/>
  <c r="S169" i="66"/>
  <c r="S174" i="66"/>
  <c r="E174" i="66"/>
  <c r="F174" i="66" s="1"/>
  <c r="G174" i="66" s="1"/>
  <c r="H174" i="66" s="1"/>
  <c r="I174" i="66" s="1"/>
  <c r="J174" i="66" s="1"/>
  <c r="K174" i="66" s="1"/>
  <c r="L174" i="66" s="1"/>
  <c r="M174" i="66" s="1"/>
  <c r="N174" i="66" s="1"/>
  <c r="O174" i="66" s="1"/>
  <c r="P174" i="66" s="1"/>
  <c r="D174" i="79" s="1"/>
  <c r="S124" i="66"/>
  <c r="E124" i="66"/>
  <c r="F124" i="66" s="1"/>
  <c r="G124" i="66" s="1"/>
  <c r="H124" i="66" s="1"/>
  <c r="I124" i="66" s="1"/>
  <c r="J124" i="66" s="1"/>
  <c r="K124" i="66" s="1"/>
  <c r="L124" i="66" s="1"/>
  <c r="M124" i="66" s="1"/>
  <c r="N124" i="66" s="1"/>
  <c r="O124" i="66" s="1"/>
  <c r="P124" i="66" s="1"/>
  <c r="D124" i="79" s="1"/>
  <c r="E22" i="79"/>
  <c r="F22" i="79" s="1"/>
  <c r="G22" i="79" s="1"/>
  <c r="H22" i="79" s="1"/>
  <c r="I22" i="79" s="1"/>
  <c r="J22" i="79" s="1"/>
  <c r="K22" i="79" s="1"/>
  <c r="L22" i="79" s="1"/>
  <c r="M22" i="79" s="1"/>
  <c r="N22" i="79" s="1"/>
  <c r="O22" i="79" s="1"/>
  <c r="P22" i="79" s="1"/>
  <c r="D22" i="92" s="1"/>
  <c r="S22" i="79"/>
  <c r="E23" i="79"/>
  <c r="F23" i="79" s="1"/>
  <c r="G23" i="79" s="1"/>
  <c r="H23" i="79" s="1"/>
  <c r="I23" i="79" s="1"/>
  <c r="J23" i="79" s="1"/>
  <c r="K23" i="79" s="1"/>
  <c r="L23" i="79" s="1"/>
  <c r="M23" i="79" s="1"/>
  <c r="N23" i="79" s="1"/>
  <c r="O23" i="79" s="1"/>
  <c r="P23" i="79" s="1"/>
  <c r="D23" i="92" s="1"/>
  <c r="S23" i="79"/>
  <c r="E133" i="79"/>
  <c r="F133" i="79" s="1"/>
  <c r="G133" i="79" s="1"/>
  <c r="H133" i="79" s="1"/>
  <c r="I133" i="79" s="1"/>
  <c r="J133" i="79" s="1"/>
  <c r="K133" i="79" s="1"/>
  <c r="L133" i="79" s="1"/>
  <c r="M133" i="79" s="1"/>
  <c r="N133" i="79" s="1"/>
  <c r="O133" i="79" s="1"/>
  <c r="P133" i="79" s="1"/>
  <c r="D133" i="92" s="1"/>
  <c r="S133" i="79"/>
  <c r="E77" i="79"/>
  <c r="F77" i="79" s="1"/>
  <c r="G77" i="79" s="1"/>
  <c r="H77" i="79" s="1"/>
  <c r="I77" i="79" s="1"/>
  <c r="J77" i="79" s="1"/>
  <c r="K77" i="79" s="1"/>
  <c r="L77" i="79" s="1"/>
  <c r="M77" i="79" s="1"/>
  <c r="N77" i="79" s="1"/>
  <c r="O77" i="79" s="1"/>
  <c r="P77" i="79" s="1"/>
  <c r="D77" i="92" s="1"/>
  <c r="S77" i="79"/>
  <c r="E30" i="66"/>
  <c r="F30" i="66" s="1"/>
  <c r="G30" i="66" s="1"/>
  <c r="H30" i="66" s="1"/>
  <c r="I30" i="66" s="1"/>
  <c r="J30" i="66" s="1"/>
  <c r="K30" i="66" s="1"/>
  <c r="L30" i="66" s="1"/>
  <c r="M30" i="66" s="1"/>
  <c r="N30" i="66" s="1"/>
  <c r="O30" i="66" s="1"/>
  <c r="P30" i="66" s="1"/>
  <c r="D30" i="79" s="1"/>
  <c r="S30" i="66"/>
  <c r="E15" i="79"/>
  <c r="F15" i="79" s="1"/>
  <c r="G15" i="79" s="1"/>
  <c r="H15" i="79" s="1"/>
  <c r="I15" i="79" s="1"/>
  <c r="J15" i="79" s="1"/>
  <c r="K15" i="79" s="1"/>
  <c r="L15" i="79" s="1"/>
  <c r="M15" i="79" s="1"/>
  <c r="N15" i="79" s="1"/>
  <c r="O15" i="79" s="1"/>
  <c r="P15" i="79" s="1"/>
  <c r="D15" i="92" s="1"/>
  <c r="S15" i="79"/>
  <c r="S89" i="92"/>
  <c r="E89" i="92"/>
  <c r="F89" i="92" s="1"/>
  <c r="G89" i="92" s="1"/>
  <c r="H89" i="92" s="1"/>
  <c r="I89" i="92" s="1"/>
  <c r="J89" i="92" s="1"/>
  <c r="K89" i="92" s="1"/>
  <c r="L89" i="92" s="1"/>
  <c r="M89" i="92" s="1"/>
  <c r="N89" i="92" s="1"/>
  <c r="O89" i="92" s="1"/>
  <c r="P89" i="92" s="1"/>
  <c r="S90" i="66"/>
  <c r="E90" i="66"/>
  <c r="F90" i="66" s="1"/>
  <c r="G90" i="66" s="1"/>
  <c r="H90" i="66" s="1"/>
  <c r="I90" i="66" s="1"/>
  <c r="J90" i="66" s="1"/>
  <c r="K90" i="66" s="1"/>
  <c r="L90" i="66" s="1"/>
  <c r="M90" i="66" s="1"/>
  <c r="N90" i="66" s="1"/>
  <c r="O90" i="66" s="1"/>
  <c r="P90" i="66" s="1"/>
  <c r="D90" i="79" s="1"/>
  <c r="K7" i="24"/>
  <c r="S179" i="66"/>
  <c r="E179" i="66"/>
  <c r="F179" i="66" s="1"/>
  <c r="G179" i="66" s="1"/>
  <c r="H179" i="66" s="1"/>
  <c r="I179" i="66" s="1"/>
  <c r="J179" i="66" s="1"/>
  <c r="K179" i="66" s="1"/>
  <c r="L179" i="66" s="1"/>
  <c r="M179" i="66" s="1"/>
  <c r="N179" i="66" s="1"/>
  <c r="O179" i="66" s="1"/>
  <c r="P179" i="66" s="1"/>
  <c r="D179" i="79" s="1"/>
  <c r="E55" i="92"/>
  <c r="F55" i="92" s="1"/>
  <c r="G55" i="92" s="1"/>
  <c r="H55" i="92" s="1"/>
  <c r="I55" i="92" s="1"/>
  <c r="J55" i="92" s="1"/>
  <c r="K55" i="92" s="1"/>
  <c r="L55" i="92" s="1"/>
  <c r="M55" i="92" s="1"/>
  <c r="N55" i="92" s="1"/>
  <c r="O55" i="92" s="1"/>
  <c r="P55" i="92" s="1"/>
  <c r="S55" i="92"/>
  <c r="D52" i="105"/>
  <c r="T52" i="92"/>
  <c r="S125" i="66"/>
  <c r="E125" i="66"/>
  <c r="F125" i="66" s="1"/>
  <c r="G125" i="66" s="1"/>
  <c r="H125" i="66" s="1"/>
  <c r="I125" i="66" s="1"/>
  <c r="J125" i="66" s="1"/>
  <c r="K125" i="66" s="1"/>
  <c r="L125" i="66" s="1"/>
  <c r="M125" i="66" s="1"/>
  <c r="N125" i="66" s="1"/>
  <c r="O125" i="66" s="1"/>
  <c r="P125" i="66" s="1"/>
  <c r="D125" i="79" s="1"/>
  <c r="E154" i="79"/>
  <c r="F154" i="79" s="1"/>
  <c r="G154" i="79" s="1"/>
  <c r="H154" i="79" s="1"/>
  <c r="I154" i="79" s="1"/>
  <c r="J154" i="79" s="1"/>
  <c r="K154" i="79" s="1"/>
  <c r="L154" i="79" s="1"/>
  <c r="M154" i="79" s="1"/>
  <c r="N154" i="79" s="1"/>
  <c r="O154" i="79" s="1"/>
  <c r="P154" i="79" s="1"/>
  <c r="D154" i="92" s="1"/>
  <c r="S154" i="79"/>
  <c r="E12" i="79"/>
  <c r="F12" i="79" s="1"/>
  <c r="G12" i="79" s="1"/>
  <c r="H12" i="79" s="1"/>
  <c r="I12" i="79" s="1"/>
  <c r="J12" i="79" s="1"/>
  <c r="K12" i="79" s="1"/>
  <c r="L12" i="79" s="1"/>
  <c r="M12" i="79" s="1"/>
  <c r="N12" i="79" s="1"/>
  <c r="O12" i="79" s="1"/>
  <c r="P12" i="79" s="1"/>
  <c r="D12" i="92" s="1"/>
  <c r="S12" i="79"/>
  <c r="E134" i="92"/>
  <c r="F134" i="92" s="1"/>
  <c r="G134" i="92" s="1"/>
  <c r="H134" i="92" s="1"/>
  <c r="I134" i="92" s="1"/>
  <c r="J134" i="92" s="1"/>
  <c r="K134" i="92" s="1"/>
  <c r="L134" i="92" s="1"/>
  <c r="M134" i="92" s="1"/>
  <c r="N134" i="92" s="1"/>
  <c r="O134" i="92" s="1"/>
  <c r="P134" i="92" s="1"/>
  <c r="S134" i="92"/>
  <c r="E152" i="66"/>
  <c r="F152" i="66" s="1"/>
  <c r="G152" i="66" s="1"/>
  <c r="H152" i="66" s="1"/>
  <c r="I152" i="66" s="1"/>
  <c r="J152" i="66" s="1"/>
  <c r="K152" i="66" s="1"/>
  <c r="L152" i="66" s="1"/>
  <c r="M152" i="66" s="1"/>
  <c r="N152" i="66" s="1"/>
  <c r="O152" i="66" s="1"/>
  <c r="P152" i="66" s="1"/>
  <c r="D152" i="79" s="1"/>
  <c r="S152" i="66"/>
  <c r="E32" i="79"/>
  <c r="F32" i="79" s="1"/>
  <c r="G32" i="79" s="1"/>
  <c r="H32" i="79" s="1"/>
  <c r="I32" i="79" s="1"/>
  <c r="J32" i="79" s="1"/>
  <c r="K32" i="79" s="1"/>
  <c r="L32" i="79" s="1"/>
  <c r="M32" i="79" s="1"/>
  <c r="N32" i="79" s="1"/>
  <c r="O32" i="79" s="1"/>
  <c r="P32" i="79" s="1"/>
  <c r="D32" i="92" s="1"/>
  <c r="S32" i="79"/>
  <c r="E99" i="66"/>
  <c r="F99" i="66" s="1"/>
  <c r="G99" i="66" s="1"/>
  <c r="H99" i="66" s="1"/>
  <c r="I99" i="66" s="1"/>
  <c r="J99" i="66" s="1"/>
  <c r="K99" i="66" s="1"/>
  <c r="L99" i="66" s="1"/>
  <c r="M99" i="66" s="1"/>
  <c r="N99" i="66" s="1"/>
  <c r="O99" i="66" s="1"/>
  <c r="P99" i="66" s="1"/>
  <c r="D99" i="79" s="1"/>
  <c r="S99" i="66"/>
  <c r="T185" i="66"/>
  <c r="T66" i="51"/>
  <c r="T190" i="79"/>
  <c r="T56" i="66"/>
  <c r="T150" i="66"/>
  <c r="T209" i="51"/>
  <c r="T198" i="66"/>
  <c r="T130" i="66"/>
  <c r="T128" i="79"/>
  <c r="T163" i="66"/>
  <c r="T148" i="79"/>
  <c r="T74" i="51"/>
  <c r="T41" i="66"/>
  <c r="T159" i="51"/>
  <c r="T87" i="79"/>
  <c r="T195" i="51"/>
  <c r="T135" i="51"/>
  <c r="T13" i="51"/>
  <c r="T95" i="51"/>
  <c r="T17" i="66"/>
  <c r="T164" i="66"/>
  <c r="T127" i="51"/>
  <c r="T5" i="66"/>
  <c r="T192" i="66"/>
  <c r="T18" i="66"/>
  <c r="T81" i="66"/>
  <c r="T194" i="79"/>
  <c r="T83" i="51"/>
  <c r="T110" i="51"/>
  <c r="T111" i="51"/>
  <c r="T141" i="51"/>
  <c r="T106" i="66"/>
  <c r="E76" i="66"/>
  <c r="F76" i="66" s="1"/>
  <c r="G76" i="66" s="1"/>
  <c r="H76" i="66" s="1"/>
  <c r="I76" i="66" s="1"/>
  <c r="J76" i="66" s="1"/>
  <c r="K76" i="66" s="1"/>
  <c r="L76" i="66" s="1"/>
  <c r="M76" i="66" s="1"/>
  <c r="N76" i="66" s="1"/>
  <c r="O76" i="66" s="1"/>
  <c r="P76" i="66" s="1"/>
  <c r="D76" i="79" s="1"/>
  <c r="S76" i="66"/>
  <c r="E88" i="79"/>
  <c r="F88" i="79" s="1"/>
  <c r="G88" i="79" s="1"/>
  <c r="H88" i="79" s="1"/>
  <c r="I88" i="79" s="1"/>
  <c r="J88" i="79" s="1"/>
  <c r="K88" i="79" s="1"/>
  <c r="L88" i="79" s="1"/>
  <c r="M88" i="79" s="1"/>
  <c r="N88" i="79" s="1"/>
  <c r="O88" i="79" s="1"/>
  <c r="P88" i="79" s="1"/>
  <c r="D88" i="92" s="1"/>
  <c r="S88" i="79"/>
  <c r="E84" i="79"/>
  <c r="F84" i="79" s="1"/>
  <c r="G84" i="79" s="1"/>
  <c r="H84" i="79" s="1"/>
  <c r="I84" i="79" s="1"/>
  <c r="J84" i="79" s="1"/>
  <c r="K84" i="79" s="1"/>
  <c r="L84" i="79" s="1"/>
  <c r="M84" i="79" s="1"/>
  <c r="N84" i="79" s="1"/>
  <c r="O84" i="79" s="1"/>
  <c r="P84" i="79" s="1"/>
  <c r="D84" i="92" s="1"/>
  <c r="S84" i="79"/>
  <c r="E28" i="79"/>
  <c r="F28" i="79" s="1"/>
  <c r="G28" i="79" s="1"/>
  <c r="H28" i="79" s="1"/>
  <c r="I28" i="79" s="1"/>
  <c r="J28" i="79" s="1"/>
  <c r="K28" i="79" s="1"/>
  <c r="L28" i="79" s="1"/>
  <c r="M28" i="79" s="1"/>
  <c r="N28" i="79" s="1"/>
  <c r="O28" i="79" s="1"/>
  <c r="P28" i="79" s="1"/>
  <c r="D28" i="92" s="1"/>
  <c r="S28" i="79"/>
  <c r="E167" i="92"/>
  <c r="F167" i="92" s="1"/>
  <c r="G167" i="92" s="1"/>
  <c r="H167" i="92" s="1"/>
  <c r="I167" i="92" s="1"/>
  <c r="J167" i="92" s="1"/>
  <c r="K167" i="92" s="1"/>
  <c r="L167" i="92" s="1"/>
  <c r="M167" i="92" s="1"/>
  <c r="N167" i="92" s="1"/>
  <c r="O167" i="92" s="1"/>
  <c r="P167" i="92" s="1"/>
  <c r="S167" i="92"/>
  <c r="E40" i="79"/>
  <c r="F40" i="79" s="1"/>
  <c r="G40" i="79" s="1"/>
  <c r="H40" i="79" s="1"/>
  <c r="I40" i="79" s="1"/>
  <c r="J40" i="79" s="1"/>
  <c r="K40" i="79" s="1"/>
  <c r="L40" i="79" s="1"/>
  <c r="M40" i="79" s="1"/>
  <c r="N40" i="79" s="1"/>
  <c r="O40" i="79" s="1"/>
  <c r="P40" i="79" s="1"/>
  <c r="D40" i="92" s="1"/>
  <c r="S40" i="79"/>
  <c r="E132" i="66"/>
  <c r="F132" i="66" s="1"/>
  <c r="G132" i="66" s="1"/>
  <c r="H132" i="66" s="1"/>
  <c r="I132" i="66" s="1"/>
  <c r="J132" i="66" s="1"/>
  <c r="K132" i="66" s="1"/>
  <c r="L132" i="66" s="1"/>
  <c r="M132" i="66" s="1"/>
  <c r="N132" i="66" s="1"/>
  <c r="O132" i="66" s="1"/>
  <c r="P132" i="66" s="1"/>
  <c r="D132" i="79" s="1"/>
  <c r="S132" i="66"/>
  <c r="E120" i="79"/>
  <c r="F120" i="79" s="1"/>
  <c r="G120" i="79" s="1"/>
  <c r="H120" i="79" s="1"/>
  <c r="I120" i="79" s="1"/>
  <c r="J120" i="79" s="1"/>
  <c r="K120" i="79" s="1"/>
  <c r="L120" i="79" s="1"/>
  <c r="M120" i="79" s="1"/>
  <c r="N120" i="79" s="1"/>
  <c r="O120" i="79" s="1"/>
  <c r="P120" i="79" s="1"/>
  <c r="D120" i="92" s="1"/>
  <c r="S120" i="79"/>
  <c r="E149" i="79"/>
  <c r="F149" i="79" s="1"/>
  <c r="G149" i="79" s="1"/>
  <c r="H149" i="79" s="1"/>
  <c r="I149" i="79" s="1"/>
  <c r="J149" i="79" s="1"/>
  <c r="K149" i="79" s="1"/>
  <c r="L149" i="79" s="1"/>
  <c r="M149" i="79" s="1"/>
  <c r="N149" i="79" s="1"/>
  <c r="O149" i="79" s="1"/>
  <c r="P149" i="79" s="1"/>
  <c r="D149" i="92" s="1"/>
  <c r="S149" i="79"/>
  <c r="E92" i="79"/>
  <c r="F92" i="79" s="1"/>
  <c r="G92" i="79" s="1"/>
  <c r="H92" i="79" s="1"/>
  <c r="I92" i="79" s="1"/>
  <c r="J92" i="79" s="1"/>
  <c r="K92" i="79" s="1"/>
  <c r="L92" i="79" s="1"/>
  <c r="M92" i="79" s="1"/>
  <c r="N92" i="79" s="1"/>
  <c r="O92" i="79" s="1"/>
  <c r="P92" i="79" s="1"/>
  <c r="D92" i="92" s="1"/>
  <c r="S92" i="79"/>
  <c r="E103" i="79"/>
  <c r="F103" i="79" s="1"/>
  <c r="G103" i="79" s="1"/>
  <c r="H103" i="79" s="1"/>
  <c r="I103" i="79" s="1"/>
  <c r="J103" i="79" s="1"/>
  <c r="K103" i="79" s="1"/>
  <c r="L103" i="79" s="1"/>
  <c r="M103" i="79" s="1"/>
  <c r="N103" i="79" s="1"/>
  <c r="O103" i="79" s="1"/>
  <c r="P103" i="79" s="1"/>
  <c r="D103" i="92" s="1"/>
  <c r="S103" i="79"/>
  <c r="E131" i="79"/>
  <c r="F131" i="79" s="1"/>
  <c r="G131" i="79" s="1"/>
  <c r="H131" i="79" s="1"/>
  <c r="I131" i="79" s="1"/>
  <c r="J131" i="79" s="1"/>
  <c r="K131" i="79" s="1"/>
  <c r="L131" i="79" s="1"/>
  <c r="M131" i="79" s="1"/>
  <c r="N131" i="79" s="1"/>
  <c r="O131" i="79" s="1"/>
  <c r="P131" i="79" s="1"/>
  <c r="D131" i="92" s="1"/>
  <c r="S131" i="79"/>
  <c r="E42" i="79"/>
  <c r="F42" i="79" s="1"/>
  <c r="G42" i="79" s="1"/>
  <c r="H42" i="79" s="1"/>
  <c r="I42" i="79" s="1"/>
  <c r="J42" i="79" s="1"/>
  <c r="K42" i="79" s="1"/>
  <c r="L42" i="79" s="1"/>
  <c r="M42" i="79" s="1"/>
  <c r="N42" i="79" s="1"/>
  <c r="O42" i="79" s="1"/>
  <c r="P42" i="79" s="1"/>
  <c r="D42" i="92" s="1"/>
  <c r="S42" i="79"/>
  <c r="E157" i="66"/>
  <c r="F157" i="66" s="1"/>
  <c r="G157" i="66" s="1"/>
  <c r="H157" i="66" s="1"/>
  <c r="I157" i="66" s="1"/>
  <c r="J157" i="66" s="1"/>
  <c r="K157" i="66" s="1"/>
  <c r="L157" i="66" s="1"/>
  <c r="M157" i="66" s="1"/>
  <c r="N157" i="66" s="1"/>
  <c r="O157" i="66" s="1"/>
  <c r="P157" i="66" s="1"/>
  <c r="D157" i="79" s="1"/>
  <c r="S157" i="66"/>
  <c r="S36" i="66"/>
  <c r="E36" i="66"/>
  <c r="F36" i="66" s="1"/>
  <c r="G36" i="66" s="1"/>
  <c r="H36" i="66" s="1"/>
  <c r="I36" i="66" s="1"/>
  <c r="J36" i="66" s="1"/>
  <c r="K36" i="66" s="1"/>
  <c r="L36" i="66" s="1"/>
  <c r="M36" i="66" s="1"/>
  <c r="N36" i="66" s="1"/>
  <c r="O36" i="66" s="1"/>
  <c r="P36" i="66" s="1"/>
  <c r="D36" i="79" s="1"/>
  <c r="E210" i="79"/>
  <c r="F210" i="79" s="1"/>
  <c r="G210" i="79" s="1"/>
  <c r="H210" i="79" s="1"/>
  <c r="I210" i="79" s="1"/>
  <c r="J210" i="79" s="1"/>
  <c r="K210" i="79" s="1"/>
  <c r="L210" i="79" s="1"/>
  <c r="M210" i="79" s="1"/>
  <c r="N210" i="79" s="1"/>
  <c r="O210" i="79" s="1"/>
  <c r="P210" i="79" s="1"/>
  <c r="D210" i="92" s="1"/>
  <c r="S210" i="79"/>
  <c r="E101" i="79"/>
  <c r="F101" i="79" s="1"/>
  <c r="G101" i="79" s="1"/>
  <c r="H101" i="79" s="1"/>
  <c r="I101" i="79" s="1"/>
  <c r="J101" i="79" s="1"/>
  <c r="K101" i="79" s="1"/>
  <c r="L101" i="79" s="1"/>
  <c r="M101" i="79" s="1"/>
  <c r="N101" i="79" s="1"/>
  <c r="O101" i="79" s="1"/>
  <c r="P101" i="79" s="1"/>
  <c r="D101" i="92" s="1"/>
  <c r="S101" i="79"/>
  <c r="E37" i="79"/>
  <c r="F37" i="79" s="1"/>
  <c r="G37" i="79" s="1"/>
  <c r="H37" i="79" s="1"/>
  <c r="I37" i="79" s="1"/>
  <c r="J37" i="79" s="1"/>
  <c r="K37" i="79" s="1"/>
  <c r="L37" i="79" s="1"/>
  <c r="M37" i="79" s="1"/>
  <c r="N37" i="79" s="1"/>
  <c r="O37" i="79" s="1"/>
  <c r="P37" i="79" s="1"/>
  <c r="D37" i="92" s="1"/>
  <c r="S37" i="79"/>
  <c r="E50" i="79"/>
  <c r="F50" i="79" s="1"/>
  <c r="G50" i="79" s="1"/>
  <c r="H50" i="79" s="1"/>
  <c r="I50" i="79" s="1"/>
  <c r="J50" i="79" s="1"/>
  <c r="K50" i="79" s="1"/>
  <c r="L50" i="79" s="1"/>
  <c r="M50" i="79" s="1"/>
  <c r="N50" i="79" s="1"/>
  <c r="O50" i="79" s="1"/>
  <c r="P50" i="79" s="1"/>
  <c r="D50" i="92" s="1"/>
  <c r="S50" i="79"/>
  <c r="S189" i="66"/>
  <c r="E189" i="66"/>
  <c r="F189" i="66" s="1"/>
  <c r="G189" i="66" s="1"/>
  <c r="H189" i="66" s="1"/>
  <c r="I189" i="66" s="1"/>
  <c r="J189" i="66" s="1"/>
  <c r="K189" i="66" s="1"/>
  <c r="L189" i="66" s="1"/>
  <c r="M189" i="66" s="1"/>
  <c r="N189" i="66" s="1"/>
  <c r="O189" i="66" s="1"/>
  <c r="P189" i="66" s="1"/>
  <c r="D189" i="79" s="1"/>
  <c r="S98" i="66"/>
  <c r="E98" i="66"/>
  <c r="F98" i="66" s="1"/>
  <c r="G98" i="66" s="1"/>
  <c r="H98" i="66" s="1"/>
  <c r="I98" i="66" s="1"/>
  <c r="J98" i="66" s="1"/>
  <c r="K98" i="66" s="1"/>
  <c r="L98" i="66" s="1"/>
  <c r="M98" i="66" s="1"/>
  <c r="N98" i="66" s="1"/>
  <c r="O98" i="66" s="1"/>
  <c r="P98" i="66" s="1"/>
  <c r="D98" i="79" s="1"/>
  <c r="E97" i="79"/>
  <c r="F97" i="79" s="1"/>
  <c r="G97" i="79" s="1"/>
  <c r="H97" i="79" s="1"/>
  <c r="I97" i="79" s="1"/>
  <c r="J97" i="79" s="1"/>
  <c r="K97" i="79" s="1"/>
  <c r="L97" i="79" s="1"/>
  <c r="M97" i="79" s="1"/>
  <c r="N97" i="79" s="1"/>
  <c r="O97" i="79" s="1"/>
  <c r="P97" i="79" s="1"/>
  <c r="D97" i="92" s="1"/>
  <c r="S97" i="79"/>
  <c r="E53" i="79"/>
  <c r="F53" i="79" s="1"/>
  <c r="G53" i="79" s="1"/>
  <c r="H53" i="79" s="1"/>
  <c r="I53" i="79" s="1"/>
  <c r="J53" i="79" s="1"/>
  <c r="K53" i="79" s="1"/>
  <c r="L53" i="79" s="1"/>
  <c r="M53" i="79" s="1"/>
  <c r="N53" i="79" s="1"/>
  <c r="O53" i="79" s="1"/>
  <c r="P53" i="79" s="1"/>
  <c r="D53" i="92" s="1"/>
  <c r="S53" i="79"/>
  <c r="S68" i="66"/>
  <c r="E68" i="66"/>
  <c r="F68" i="66" s="1"/>
  <c r="G68" i="66" s="1"/>
  <c r="H68" i="66" s="1"/>
  <c r="I68" i="66" s="1"/>
  <c r="J68" i="66" s="1"/>
  <c r="K68" i="66" s="1"/>
  <c r="L68" i="66" s="1"/>
  <c r="M68" i="66" s="1"/>
  <c r="N68" i="66" s="1"/>
  <c r="O68" i="66" s="1"/>
  <c r="P68" i="66" s="1"/>
  <c r="D68" i="79" s="1"/>
  <c r="E85" i="79"/>
  <c r="F85" i="79" s="1"/>
  <c r="G85" i="79" s="1"/>
  <c r="H85" i="79" s="1"/>
  <c r="I85" i="79" s="1"/>
  <c r="J85" i="79" s="1"/>
  <c r="K85" i="79" s="1"/>
  <c r="L85" i="79" s="1"/>
  <c r="M85" i="79" s="1"/>
  <c r="N85" i="79" s="1"/>
  <c r="O85" i="79" s="1"/>
  <c r="P85" i="79" s="1"/>
  <c r="D85" i="92" s="1"/>
  <c r="S85" i="79"/>
  <c r="E63" i="79"/>
  <c r="F63" i="79" s="1"/>
  <c r="G63" i="79" s="1"/>
  <c r="H63" i="79" s="1"/>
  <c r="I63" i="79" s="1"/>
  <c r="J63" i="79" s="1"/>
  <c r="K63" i="79" s="1"/>
  <c r="L63" i="79" s="1"/>
  <c r="M63" i="79" s="1"/>
  <c r="N63" i="79" s="1"/>
  <c r="O63" i="79" s="1"/>
  <c r="P63" i="79" s="1"/>
  <c r="D63" i="92" s="1"/>
  <c r="S63" i="79"/>
  <c r="E136" i="79"/>
  <c r="F136" i="79" s="1"/>
  <c r="G136" i="79" s="1"/>
  <c r="H136" i="79" s="1"/>
  <c r="I136" i="79" s="1"/>
  <c r="J136" i="79" s="1"/>
  <c r="K136" i="79" s="1"/>
  <c r="L136" i="79" s="1"/>
  <c r="M136" i="79" s="1"/>
  <c r="N136" i="79" s="1"/>
  <c r="O136" i="79" s="1"/>
  <c r="P136" i="79" s="1"/>
  <c r="D136" i="92" s="1"/>
  <c r="S136" i="79"/>
  <c r="E173" i="79"/>
  <c r="F173" i="79" s="1"/>
  <c r="G173" i="79" s="1"/>
  <c r="H173" i="79" s="1"/>
  <c r="I173" i="79" s="1"/>
  <c r="J173" i="79" s="1"/>
  <c r="K173" i="79" s="1"/>
  <c r="L173" i="79" s="1"/>
  <c r="M173" i="79" s="1"/>
  <c r="N173" i="79" s="1"/>
  <c r="O173" i="79" s="1"/>
  <c r="P173" i="79" s="1"/>
  <c r="D173" i="92" s="1"/>
  <c r="S173" i="79"/>
  <c r="S202" i="66"/>
  <c r="E202" i="66"/>
  <c r="F202" i="66" s="1"/>
  <c r="G202" i="66" s="1"/>
  <c r="H202" i="66" s="1"/>
  <c r="I202" i="66" s="1"/>
  <c r="J202" i="66" s="1"/>
  <c r="K202" i="66" s="1"/>
  <c r="L202" i="66" s="1"/>
  <c r="M202" i="66" s="1"/>
  <c r="N202" i="66" s="1"/>
  <c r="O202" i="66" s="1"/>
  <c r="P202" i="66" s="1"/>
  <c r="D202" i="79" s="1"/>
  <c r="E43" i="66"/>
  <c r="F43" i="66" s="1"/>
  <c r="G43" i="66" s="1"/>
  <c r="H43" i="66" s="1"/>
  <c r="I43" i="66" s="1"/>
  <c r="J43" i="66" s="1"/>
  <c r="K43" i="66" s="1"/>
  <c r="L43" i="66" s="1"/>
  <c r="M43" i="66" s="1"/>
  <c r="N43" i="66" s="1"/>
  <c r="O43" i="66" s="1"/>
  <c r="P43" i="66" s="1"/>
  <c r="D43" i="79" s="1"/>
  <c r="S43" i="66"/>
  <c r="E21" i="79"/>
  <c r="F21" i="79" s="1"/>
  <c r="G21" i="79" s="1"/>
  <c r="H21" i="79" s="1"/>
  <c r="I21" i="79" s="1"/>
  <c r="J21" i="79" s="1"/>
  <c r="K21" i="79" s="1"/>
  <c r="L21" i="79" s="1"/>
  <c r="M21" i="79" s="1"/>
  <c r="N21" i="79" s="1"/>
  <c r="O21" i="79" s="1"/>
  <c r="P21" i="79" s="1"/>
  <c r="D21" i="92" s="1"/>
  <c r="S21" i="79"/>
  <c r="E16" i="79"/>
  <c r="F16" i="79" s="1"/>
  <c r="G16" i="79" s="1"/>
  <c r="H16" i="79" s="1"/>
  <c r="I16" i="79" s="1"/>
  <c r="J16" i="79" s="1"/>
  <c r="K16" i="79" s="1"/>
  <c r="L16" i="79" s="1"/>
  <c r="M16" i="79" s="1"/>
  <c r="N16" i="79" s="1"/>
  <c r="O16" i="79" s="1"/>
  <c r="P16" i="79" s="1"/>
  <c r="D16" i="92" s="1"/>
  <c r="S16" i="79"/>
  <c r="E181" i="79"/>
  <c r="F181" i="79" s="1"/>
  <c r="G181" i="79" s="1"/>
  <c r="H181" i="79" s="1"/>
  <c r="I181" i="79" s="1"/>
  <c r="J181" i="79" s="1"/>
  <c r="K181" i="79" s="1"/>
  <c r="L181" i="79" s="1"/>
  <c r="M181" i="79" s="1"/>
  <c r="N181" i="79" s="1"/>
  <c r="O181" i="79" s="1"/>
  <c r="P181" i="79" s="1"/>
  <c r="D181" i="92" s="1"/>
  <c r="S181" i="79"/>
  <c r="E168" i="79"/>
  <c r="F168" i="79" s="1"/>
  <c r="G168" i="79" s="1"/>
  <c r="H168" i="79" s="1"/>
  <c r="I168" i="79" s="1"/>
  <c r="J168" i="79" s="1"/>
  <c r="K168" i="79" s="1"/>
  <c r="L168" i="79" s="1"/>
  <c r="M168" i="79" s="1"/>
  <c r="N168" i="79" s="1"/>
  <c r="O168" i="79" s="1"/>
  <c r="P168" i="79" s="1"/>
  <c r="D168" i="92" s="1"/>
  <c r="S168" i="79"/>
  <c r="E144" i="92"/>
  <c r="F144" i="92" s="1"/>
  <c r="G144" i="92" s="1"/>
  <c r="H144" i="92" s="1"/>
  <c r="I144" i="92" s="1"/>
  <c r="J144" i="92" s="1"/>
  <c r="K144" i="92" s="1"/>
  <c r="L144" i="92" s="1"/>
  <c r="M144" i="92" s="1"/>
  <c r="N144" i="92" s="1"/>
  <c r="O144" i="92" s="1"/>
  <c r="P144" i="92" s="1"/>
  <c r="S144" i="92"/>
  <c r="E83" i="66"/>
  <c r="F83" i="66" s="1"/>
  <c r="G83" i="66" s="1"/>
  <c r="H83" i="66" s="1"/>
  <c r="I83" i="66" s="1"/>
  <c r="J83" i="66" s="1"/>
  <c r="K83" i="66" s="1"/>
  <c r="L83" i="66" s="1"/>
  <c r="M83" i="66" s="1"/>
  <c r="N83" i="66" s="1"/>
  <c r="O83" i="66" s="1"/>
  <c r="P83" i="66" s="1"/>
  <c r="D83" i="79" s="1"/>
  <c r="S83" i="66"/>
  <c r="E117" i="66"/>
  <c r="F117" i="66" s="1"/>
  <c r="G117" i="66" s="1"/>
  <c r="H117" i="66" s="1"/>
  <c r="I117" i="66" s="1"/>
  <c r="J117" i="66" s="1"/>
  <c r="K117" i="66" s="1"/>
  <c r="L117" i="66" s="1"/>
  <c r="M117" i="66" s="1"/>
  <c r="N117" i="66" s="1"/>
  <c r="O117" i="66" s="1"/>
  <c r="P117" i="66" s="1"/>
  <c r="D117" i="79" s="1"/>
  <c r="S117" i="66"/>
  <c r="S20" i="66"/>
  <c r="E20" i="66"/>
  <c r="F20" i="66" s="1"/>
  <c r="G20" i="66" s="1"/>
  <c r="H20" i="66" s="1"/>
  <c r="I20" i="66" s="1"/>
  <c r="J20" i="66" s="1"/>
  <c r="K20" i="66" s="1"/>
  <c r="L20" i="66" s="1"/>
  <c r="M20" i="66" s="1"/>
  <c r="N20" i="66" s="1"/>
  <c r="O20" i="66" s="1"/>
  <c r="P20" i="66" s="1"/>
  <c r="D20" i="79" s="1"/>
  <c r="E176" i="66"/>
  <c r="F176" i="66" s="1"/>
  <c r="G176" i="66" s="1"/>
  <c r="H176" i="66" s="1"/>
  <c r="I176" i="66" s="1"/>
  <c r="J176" i="66" s="1"/>
  <c r="K176" i="66" s="1"/>
  <c r="L176" i="66" s="1"/>
  <c r="M176" i="66" s="1"/>
  <c r="N176" i="66" s="1"/>
  <c r="O176" i="66" s="1"/>
  <c r="P176" i="66" s="1"/>
  <c r="D176" i="79" s="1"/>
  <c r="S176" i="66"/>
  <c r="E143" i="79"/>
  <c r="F143" i="79" s="1"/>
  <c r="G143" i="79" s="1"/>
  <c r="H143" i="79" s="1"/>
  <c r="I143" i="79" s="1"/>
  <c r="J143" i="79" s="1"/>
  <c r="K143" i="79" s="1"/>
  <c r="L143" i="79" s="1"/>
  <c r="M143" i="79" s="1"/>
  <c r="N143" i="79" s="1"/>
  <c r="O143" i="79" s="1"/>
  <c r="P143" i="79" s="1"/>
  <c r="D143" i="92" s="1"/>
  <c r="S143" i="79"/>
  <c r="S44" i="66"/>
  <c r="E44" i="66"/>
  <c r="F44" i="66" s="1"/>
  <c r="G44" i="66" s="1"/>
  <c r="H44" i="66" s="1"/>
  <c r="I44" i="66" s="1"/>
  <c r="J44" i="66" s="1"/>
  <c r="K44" i="66" s="1"/>
  <c r="L44" i="66" s="1"/>
  <c r="M44" i="66" s="1"/>
  <c r="N44" i="66" s="1"/>
  <c r="O44" i="66" s="1"/>
  <c r="P44" i="66" s="1"/>
  <c r="D44" i="79" s="1"/>
  <c r="S110" i="66"/>
  <c r="E110" i="66"/>
  <c r="F110" i="66" s="1"/>
  <c r="G110" i="66" s="1"/>
  <c r="H110" i="66" s="1"/>
  <c r="I110" i="66" s="1"/>
  <c r="J110" i="66" s="1"/>
  <c r="K110" i="66" s="1"/>
  <c r="L110" i="66" s="1"/>
  <c r="M110" i="66" s="1"/>
  <c r="N110" i="66" s="1"/>
  <c r="O110" i="66" s="1"/>
  <c r="P110" i="66" s="1"/>
  <c r="D110" i="79" s="1"/>
  <c r="S111" i="66"/>
  <c r="E111" i="66"/>
  <c r="F111" i="66" s="1"/>
  <c r="G111" i="66" s="1"/>
  <c r="H111" i="66" s="1"/>
  <c r="I111" i="66" s="1"/>
  <c r="J111" i="66" s="1"/>
  <c r="K111" i="66" s="1"/>
  <c r="L111" i="66" s="1"/>
  <c r="M111" i="66" s="1"/>
  <c r="N111" i="66" s="1"/>
  <c r="O111" i="66" s="1"/>
  <c r="P111" i="66" s="1"/>
  <c r="D111" i="79" s="1"/>
  <c r="S141" i="66"/>
  <c r="E141" i="66"/>
  <c r="F141" i="66" s="1"/>
  <c r="G141" i="66" s="1"/>
  <c r="H141" i="66" s="1"/>
  <c r="I141" i="66" s="1"/>
  <c r="J141" i="66" s="1"/>
  <c r="K141" i="66" s="1"/>
  <c r="L141" i="66" s="1"/>
  <c r="M141" i="66" s="1"/>
  <c r="N141" i="66" s="1"/>
  <c r="O141" i="66" s="1"/>
  <c r="P141" i="66" s="1"/>
  <c r="D141" i="79" s="1"/>
  <c r="E184" i="79"/>
  <c r="F184" i="79" s="1"/>
  <c r="G184" i="79" s="1"/>
  <c r="H184" i="79" s="1"/>
  <c r="I184" i="79" s="1"/>
  <c r="J184" i="79" s="1"/>
  <c r="K184" i="79" s="1"/>
  <c r="L184" i="79" s="1"/>
  <c r="M184" i="79" s="1"/>
  <c r="N184" i="79" s="1"/>
  <c r="O184" i="79" s="1"/>
  <c r="P184" i="79" s="1"/>
  <c r="D184" i="92" s="1"/>
  <c r="S184" i="79"/>
  <c r="E106" i="79"/>
  <c r="F106" i="79" s="1"/>
  <c r="G106" i="79" s="1"/>
  <c r="H106" i="79" s="1"/>
  <c r="I106" i="79" s="1"/>
  <c r="J106" i="79" s="1"/>
  <c r="K106" i="79" s="1"/>
  <c r="L106" i="79" s="1"/>
  <c r="M106" i="79" s="1"/>
  <c r="N106" i="79" s="1"/>
  <c r="O106" i="79" s="1"/>
  <c r="P106" i="79" s="1"/>
  <c r="D106" i="92" s="1"/>
  <c r="S106" i="79"/>
  <c r="T183" i="51"/>
  <c r="T47" i="51"/>
  <c r="T100" i="51"/>
  <c r="T113" i="51"/>
  <c r="T54" i="66"/>
  <c r="T59" i="66"/>
  <c r="T155" i="51"/>
  <c r="T46" i="51"/>
  <c r="T139" i="66"/>
  <c r="T67" i="51"/>
  <c r="T151" i="51"/>
  <c r="T214" i="51"/>
  <c r="T112" i="66"/>
  <c r="T129" i="51"/>
  <c r="T191" i="66"/>
  <c r="T137" i="66"/>
  <c r="T71" i="66"/>
  <c r="T33" i="66"/>
  <c r="T206" i="51"/>
  <c r="T61" i="51"/>
  <c r="T86" i="66"/>
  <c r="T6" i="66"/>
  <c r="T89" i="79"/>
  <c r="T179" i="51"/>
  <c r="T55" i="79"/>
  <c r="T125" i="51"/>
  <c r="T154" i="66"/>
  <c r="T12" i="66"/>
  <c r="T134" i="79"/>
  <c r="T152" i="51"/>
  <c r="T32" i="66"/>
  <c r="T99" i="51"/>
  <c r="S69" i="66"/>
  <c r="E69" i="66"/>
  <c r="F69" i="66" s="1"/>
  <c r="G69" i="66" s="1"/>
  <c r="H69" i="66" s="1"/>
  <c r="I69" i="66" s="1"/>
  <c r="J69" i="66" s="1"/>
  <c r="K69" i="66" s="1"/>
  <c r="L69" i="66" s="1"/>
  <c r="M69" i="66" s="1"/>
  <c r="N69" i="66" s="1"/>
  <c r="O69" i="66" s="1"/>
  <c r="P69" i="66" s="1"/>
  <c r="D69" i="79" s="1"/>
  <c r="E196" i="79"/>
  <c r="F196" i="79" s="1"/>
  <c r="G196" i="79" s="1"/>
  <c r="H196" i="79" s="1"/>
  <c r="I196" i="79" s="1"/>
  <c r="J196" i="79" s="1"/>
  <c r="K196" i="79" s="1"/>
  <c r="L196" i="79" s="1"/>
  <c r="M196" i="79" s="1"/>
  <c r="N196" i="79" s="1"/>
  <c r="O196" i="79" s="1"/>
  <c r="P196" i="79" s="1"/>
  <c r="D196" i="92" s="1"/>
  <c r="S196" i="79"/>
  <c r="E199" i="79"/>
  <c r="F199" i="79" s="1"/>
  <c r="G199" i="79" s="1"/>
  <c r="H199" i="79" s="1"/>
  <c r="I199" i="79" s="1"/>
  <c r="J199" i="79" s="1"/>
  <c r="K199" i="79" s="1"/>
  <c r="L199" i="79" s="1"/>
  <c r="M199" i="79" s="1"/>
  <c r="N199" i="79" s="1"/>
  <c r="O199" i="79" s="1"/>
  <c r="P199" i="79" s="1"/>
  <c r="D199" i="92" s="1"/>
  <c r="S199" i="79"/>
  <c r="E208" i="79"/>
  <c r="F208" i="79" s="1"/>
  <c r="G208" i="79" s="1"/>
  <c r="H208" i="79" s="1"/>
  <c r="I208" i="79" s="1"/>
  <c r="J208" i="79" s="1"/>
  <c r="K208" i="79" s="1"/>
  <c r="L208" i="79" s="1"/>
  <c r="M208" i="79" s="1"/>
  <c r="N208" i="79" s="1"/>
  <c r="O208" i="79" s="1"/>
  <c r="P208" i="79" s="1"/>
  <c r="D208" i="92" s="1"/>
  <c r="S208" i="79"/>
  <c r="S183" i="66"/>
  <c r="E183" i="66"/>
  <c r="F183" i="66" s="1"/>
  <c r="G183" i="66" s="1"/>
  <c r="H183" i="66" s="1"/>
  <c r="I183" i="66" s="1"/>
  <c r="J183" i="66" s="1"/>
  <c r="K183" i="66" s="1"/>
  <c r="L183" i="66" s="1"/>
  <c r="M183" i="66" s="1"/>
  <c r="N183" i="66" s="1"/>
  <c r="O183" i="66" s="1"/>
  <c r="P183" i="66" s="1"/>
  <c r="D183" i="79" s="1"/>
  <c r="E47" i="66"/>
  <c r="F47" i="66" s="1"/>
  <c r="G47" i="66" s="1"/>
  <c r="H47" i="66" s="1"/>
  <c r="I47" i="66" s="1"/>
  <c r="J47" i="66" s="1"/>
  <c r="K47" i="66" s="1"/>
  <c r="L47" i="66" s="1"/>
  <c r="M47" i="66" s="1"/>
  <c r="N47" i="66" s="1"/>
  <c r="O47" i="66" s="1"/>
  <c r="P47" i="66" s="1"/>
  <c r="D47" i="79" s="1"/>
  <c r="S47" i="66"/>
  <c r="E100" i="66"/>
  <c r="F100" i="66" s="1"/>
  <c r="G100" i="66" s="1"/>
  <c r="H100" i="66" s="1"/>
  <c r="I100" i="66" s="1"/>
  <c r="J100" i="66" s="1"/>
  <c r="K100" i="66" s="1"/>
  <c r="L100" i="66" s="1"/>
  <c r="M100" i="66" s="1"/>
  <c r="N100" i="66" s="1"/>
  <c r="O100" i="66" s="1"/>
  <c r="P100" i="66" s="1"/>
  <c r="D100" i="79" s="1"/>
  <c r="S100" i="66"/>
  <c r="E113" i="66"/>
  <c r="F113" i="66" s="1"/>
  <c r="G113" i="66" s="1"/>
  <c r="H113" i="66" s="1"/>
  <c r="I113" i="66" s="1"/>
  <c r="J113" i="66" s="1"/>
  <c r="K113" i="66" s="1"/>
  <c r="L113" i="66" s="1"/>
  <c r="M113" i="66" s="1"/>
  <c r="N113" i="66" s="1"/>
  <c r="O113" i="66" s="1"/>
  <c r="P113" i="66" s="1"/>
  <c r="D113" i="79" s="1"/>
  <c r="S113" i="66"/>
  <c r="E35" i="79"/>
  <c r="F35" i="79" s="1"/>
  <c r="G35" i="79" s="1"/>
  <c r="H35" i="79" s="1"/>
  <c r="I35" i="79" s="1"/>
  <c r="J35" i="79" s="1"/>
  <c r="K35" i="79" s="1"/>
  <c r="L35" i="79" s="1"/>
  <c r="M35" i="79" s="1"/>
  <c r="N35" i="79" s="1"/>
  <c r="O35" i="79" s="1"/>
  <c r="P35" i="79" s="1"/>
  <c r="D35" i="92" s="1"/>
  <c r="S35" i="79"/>
  <c r="E54" i="79"/>
  <c r="F54" i="79" s="1"/>
  <c r="G54" i="79" s="1"/>
  <c r="H54" i="79" s="1"/>
  <c r="I54" i="79" s="1"/>
  <c r="J54" i="79" s="1"/>
  <c r="K54" i="79" s="1"/>
  <c r="L54" i="79" s="1"/>
  <c r="M54" i="79" s="1"/>
  <c r="N54" i="79" s="1"/>
  <c r="O54" i="79" s="1"/>
  <c r="P54" i="79" s="1"/>
  <c r="D54" i="92" s="1"/>
  <c r="S54" i="79"/>
  <c r="E59" i="79"/>
  <c r="F59" i="79" s="1"/>
  <c r="G59" i="79" s="1"/>
  <c r="H59" i="79" s="1"/>
  <c r="I59" i="79" s="1"/>
  <c r="J59" i="79" s="1"/>
  <c r="K59" i="79" s="1"/>
  <c r="L59" i="79" s="1"/>
  <c r="M59" i="79" s="1"/>
  <c r="N59" i="79" s="1"/>
  <c r="O59" i="79" s="1"/>
  <c r="P59" i="79" s="1"/>
  <c r="D59" i="92" s="1"/>
  <c r="S59" i="79"/>
  <c r="E178" i="79"/>
  <c r="F178" i="79" s="1"/>
  <c r="G178" i="79" s="1"/>
  <c r="H178" i="79" s="1"/>
  <c r="I178" i="79" s="1"/>
  <c r="J178" i="79" s="1"/>
  <c r="K178" i="79" s="1"/>
  <c r="L178" i="79" s="1"/>
  <c r="M178" i="79" s="1"/>
  <c r="N178" i="79" s="1"/>
  <c r="O178" i="79" s="1"/>
  <c r="P178" i="79" s="1"/>
  <c r="D178" i="92" s="1"/>
  <c r="S178" i="79"/>
  <c r="E155" i="66"/>
  <c r="F155" i="66" s="1"/>
  <c r="G155" i="66" s="1"/>
  <c r="H155" i="66" s="1"/>
  <c r="I155" i="66" s="1"/>
  <c r="J155" i="66" s="1"/>
  <c r="K155" i="66" s="1"/>
  <c r="L155" i="66" s="1"/>
  <c r="M155" i="66" s="1"/>
  <c r="N155" i="66" s="1"/>
  <c r="O155" i="66" s="1"/>
  <c r="P155" i="66" s="1"/>
  <c r="D155" i="79" s="1"/>
  <c r="S155" i="66"/>
  <c r="E46" i="66"/>
  <c r="F46" i="66" s="1"/>
  <c r="G46" i="66" s="1"/>
  <c r="H46" i="66" s="1"/>
  <c r="I46" i="66" s="1"/>
  <c r="J46" i="66" s="1"/>
  <c r="K46" i="66" s="1"/>
  <c r="L46" i="66" s="1"/>
  <c r="M46" i="66" s="1"/>
  <c r="N46" i="66" s="1"/>
  <c r="O46" i="66" s="1"/>
  <c r="P46" i="66" s="1"/>
  <c r="D46" i="79" s="1"/>
  <c r="S46" i="66"/>
  <c r="E139" i="79"/>
  <c r="F139" i="79" s="1"/>
  <c r="G139" i="79" s="1"/>
  <c r="H139" i="79" s="1"/>
  <c r="I139" i="79" s="1"/>
  <c r="J139" i="79" s="1"/>
  <c r="K139" i="79" s="1"/>
  <c r="L139" i="79" s="1"/>
  <c r="M139" i="79" s="1"/>
  <c r="N139" i="79" s="1"/>
  <c r="O139" i="79" s="1"/>
  <c r="P139" i="79" s="1"/>
  <c r="D139" i="92" s="1"/>
  <c r="S139" i="79"/>
  <c r="E67" i="66"/>
  <c r="F67" i="66" s="1"/>
  <c r="G67" i="66" s="1"/>
  <c r="H67" i="66" s="1"/>
  <c r="I67" i="66" s="1"/>
  <c r="J67" i="66" s="1"/>
  <c r="K67" i="66" s="1"/>
  <c r="L67" i="66" s="1"/>
  <c r="M67" i="66" s="1"/>
  <c r="N67" i="66" s="1"/>
  <c r="O67" i="66" s="1"/>
  <c r="P67" i="66" s="1"/>
  <c r="D67" i="79" s="1"/>
  <c r="S67" i="66"/>
  <c r="S151" i="66"/>
  <c r="E151" i="66"/>
  <c r="F151" i="66" s="1"/>
  <c r="G151" i="66" s="1"/>
  <c r="H151" i="66" s="1"/>
  <c r="I151" i="66" s="1"/>
  <c r="J151" i="66" s="1"/>
  <c r="K151" i="66" s="1"/>
  <c r="L151" i="66" s="1"/>
  <c r="M151" i="66" s="1"/>
  <c r="N151" i="66" s="1"/>
  <c r="O151" i="66" s="1"/>
  <c r="P151" i="66" s="1"/>
  <c r="D151" i="79" s="1"/>
  <c r="S214" i="66"/>
  <c r="E214" i="66"/>
  <c r="F214" i="66" s="1"/>
  <c r="G214" i="66" s="1"/>
  <c r="H214" i="66" s="1"/>
  <c r="I214" i="66" s="1"/>
  <c r="J214" i="66" s="1"/>
  <c r="K214" i="66" s="1"/>
  <c r="L214" i="66" s="1"/>
  <c r="M214" i="66" s="1"/>
  <c r="N214" i="66" s="1"/>
  <c r="O214" i="66" s="1"/>
  <c r="P214" i="66" s="1"/>
  <c r="D214" i="79" s="1"/>
  <c r="E112" i="79"/>
  <c r="F112" i="79" s="1"/>
  <c r="G112" i="79" s="1"/>
  <c r="H112" i="79" s="1"/>
  <c r="I112" i="79" s="1"/>
  <c r="J112" i="79" s="1"/>
  <c r="K112" i="79" s="1"/>
  <c r="L112" i="79" s="1"/>
  <c r="M112" i="79" s="1"/>
  <c r="N112" i="79" s="1"/>
  <c r="O112" i="79" s="1"/>
  <c r="P112" i="79" s="1"/>
  <c r="D112" i="92" s="1"/>
  <c r="S112" i="79"/>
  <c r="E129" i="66"/>
  <c r="F129" i="66" s="1"/>
  <c r="G129" i="66" s="1"/>
  <c r="H129" i="66" s="1"/>
  <c r="I129" i="66" s="1"/>
  <c r="J129" i="66" s="1"/>
  <c r="K129" i="66" s="1"/>
  <c r="L129" i="66" s="1"/>
  <c r="M129" i="66" s="1"/>
  <c r="N129" i="66" s="1"/>
  <c r="O129" i="66" s="1"/>
  <c r="P129" i="66" s="1"/>
  <c r="D129" i="79" s="1"/>
  <c r="S129" i="66"/>
  <c r="E191" i="79"/>
  <c r="F191" i="79" s="1"/>
  <c r="G191" i="79" s="1"/>
  <c r="H191" i="79" s="1"/>
  <c r="I191" i="79" s="1"/>
  <c r="J191" i="79" s="1"/>
  <c r="K191" i="79" s="1"/>
  <c r="L191" i="79" s="1"/>
  <c r="M191" i="79" s="1"/>
  <c r="N191" i="79" s="1"/>
  <c r="O191" i="79" s="1"/>
  <c r="P191" i="79" s="1"/>
  <c r="D191" i="92" s="1"/>
  <c r="S191" i="79"/>
  <c r="E137" i="79"/>
  <c r="F137" i="79" s="1"/>
  <c r="G137" i="79" s="1"/>
  <c r="H137" i="79" s="1"/>
  <c r="I137" i="79" s="1"/>
  <c r="J137" i="79" s="1"/>
  <c r="K137" i="79" s="1"/>
  <c r="L137" i="79" s="1"/>
  <c r="M137" i="79" s="1"/>
  <c r="N137" i="79" s="1"/>
  <c r="O137" i="79" s="1"/>
  <c r="P137" i="79" s="1"/>
  <c r="D137" i="92" s="1"/>
  <c r="S137" i="79"/>
  <c r="E71" i="79"/>
  <c r="F71" i="79" s="1"/>
  <c r="G71" i="79" s="1"/>
  <c r="H71" i="79" s="1"/>
  <c r="I71" i="79" s="1"/>
  <c r="J71" i="79" s="1"/>
  <c r="K71" i="79" s="1"/>
  <c r="L71" i="79" s="1"/>
  <c r="M71" i="79" s="1"/>
  <c r="N71" i="79" s="1"/>
  <c r="O71" i="79" s="1"/>
  <c r="P71" i="79" s="1"/>
  <c r="D71" i="92" s="1"/>
  <c r="S71" i="79"/>
  <c r="E200" i="79"/>
  <c r="F200" i="79" s="1"/>
  <c r="G200" i="79" s="1"/>
  <c r="H200" i="79" s="1"/>
  <c r="I200" i="79" s="1"/>
  <c r="J200" i="79" s="1"/>
  <c r="K200" i="79" s="1"/>
  <c r="L200" i="79" s="1"/>
  <c r="M200" i="79" s="1"/>
  <c r="N200" i="79" s="1"/>
  <c r="O200" i="79" s="1"/>
  <c r="P200" i="79" s="1"/>
  <c r="D200" i="92" s="1"/>
  <c r="S200" i="79"/>
  <c r="E33" i="79"/>
  <c r="F33" i="79" s="1"/>
  <c r="G33" i="79" s="1"/>
  <c r="H33" i="79" s="1"/>
  <c r="I33" i="79" s="1"/>
  <c r="J33" i="79" s="1"/>
  <c r="K33" i="79" s="1"/>
  <c r="L33" i="79" s="1"/>
  <c r="M33" i="79" s="1"/>
  <c r="N33" i="79" s="1"/>
  <c r="O33" i="79" s="1"/>
  <c r="P33" i="79" s="1"/>
  <c r="D33" i="92" s="1"/>
  <c r="S33" i="79"/>
  <c r="S206" i="66"/>
  <c r="E206" i="66"/>
  <c r="F206" i="66" s="1"/>
  <c r="G206" i="66" s="1"/>
  <c r="H206" i="66" s="1"/>
  <c r="I206" i="66" s="1"/>
  <c r="J206" i="66" s="1"/>
  <c r="K206" i="66" s="1"/>
  <c r="L206" i="66" s="1"/>
  <c r="M206" i="66" s="1"/>
  <c r="N206" i="66" s="1"/>
  <c r="O206" i="66" s="1"/>
  <c r="P206" i="66" s="1"/>
  <c r="D206" i="79" s="1"/>
  <c r="S61" i="66"/>
  <c r="E61" i="66"/>
  <c r="F61" i="66" s="1"/>
  <c r="G61" i="66" s="1"/>
  <c r="H61" i="66" s="1"/>
  <c r="I61" i="66" s="1"/>
  <c r="J61" i="66" s="1"/>
  <c r="K61" i="66" s="1"/>
  <c r="L61" i="66" s="1"/>
  <c r="M61" i="66" s="1"/>
  <c r="N61" i="66" s="1"/>
  <c r="O61" i="66" s="1"/>
  <c r="P61" i="66" s="1"/>
  <c r="D61" i="79" s="1"/>
  <c r="E86" i="79"/>
  <c r="F86" i="79" s="1"/>
  <c r="G86" i="79" s="1"/>
  <c r="H86" i="79" s="1"/>
  <c r="I86" i="79" s="1"/>
  <c r="J86" i="79" s="1"/>
  <c r="K86" i="79" s="1"/>
  <c r="L86" i="79" s="1"/>
  <c r="M86" i="79" s="1"/>
  <c r="N86" i="79" s="1"/>
  <c r="O86" i="79" s="1"/>
  <c r="P86" i="79" s="1"/>
  <c r="D86" i="92" s="1"/>
  <c r="S86" i="79"/>
  <c r="E6" i="79"/>
  <c r="F6" i="79" s="1"/>
  <c r="G6" i="79" s="1"/>
  <c r="H6" i="79" s="1"/>
  <c r="I6" i="79" s="1"/>
  <c r="J6" i="79" s="1"/>
  <c r="K6" i="79" s="1"/>
  <c r="L6" i="79" s="1"/>
  <c r="M6" i="79" s="1"/>
  <c r="N6" i="79" s="1"/>
  <c r="O6" i="79" s="1"/>
  <c r="P6" i="79" s="1"/>
  <c r="D6" i="92" s="1"/>
  <c r="S6" i="79"/>
  <c r="H4" i="38"/>
  <c r="S186" i="66"/>
  <c r="E186" i="66"/>
  <c r="F186" i="66" s="1"/>
  <c r="G186" i="66" s="1"/>
  <c r="H186" i="66" s="1"/>
  <c r="I186" i="66" s="1"/>
  <c r="J186" i="66" s="1"/>
  <c r="K186" i="66" s="1"/>
  <c r="L186" i="66" s="1"/>
  <c r="M186" i="66" s="1"/>
  <c r="N186" i="66" s="1"/>
  <c r="O186" i="66" s="1"/>
  <c r="P186" i="66" s="1"/>
  <c r="D186" i="79" s="1"/>
  <c r="S170" i="66"/>
  <c r="E170" i="66"/>
  <c r="F170" i="66" s="1"/>
  <c r="G170" i="66" s="1"/>
  <c r="H170" i="66" s="1"/>
  <c r="I170" i="66" s="1"/>
  <c r="J170" i="66" s="1"/>
  <c r="K170" i="66" s="1"/>
  <c r="L170" i="66" s="1"/>
  <c r="M170" i="66" s="1"/>
  <c r="N170" i="66" s="1"/>
  <c r="O170" i="66" s="1"/>
  <c r="P170" i="66" s="1"/>
  <c r="D170" i="79" s="1"/>
  <c r="S9" i="66"/>
  <c r="E9" i="66"/>
  <c r="F9" i="66" s="1"/>
  <c r="G9" i="66" s="1"/>
  <c r="H9" i="66" s="1"/>
  <c r="I9" i="66" s="1"/>
  <c r="J9" i="66" s="1"/>
  <c r="K9" i="66" s="1"/>
  <c r="L9" i="66" s="1"/>
  <c r="M9" i="66" s="1"/>
  <c r="N9" i="66" s="1"/>
  <c r="O9" i="66" s="1"/>
  <c r="P9" i="66" s="1"/>
  <c r="D9" i="79" s="1"/>
  <c r="E107" i="66"/>
  <c r="F107" i="66" s="1"/>
  <c r="G107" i="66" s="1"/>
  <c r="H107" i="66" s="1"/>
  <c r="I107" i="66" s="1"/>
  <c r="J107" i="66" s="1"/>
  <c r="K107" i="66" s="1"/>
  <c r="L107" i="66" s="1"/>
  <c r="M107" i="66" s="1"/>
  <c r="N107" i="66" s="1"/>
  <c r="O107" i="66" s="1"/>
  <c r="P107" i="66" s="1"/>
  <c r="D107" i="79" s="1"/>
  <c r="S107" i="66"/>
  <c r="E182" i="66"/>
  <c r="F182" i="66" s="1"/>
  <c r="G182" i="66" s="1"/>
  <c r="H182" i="66" s="1"/>
  <c r="I182" i="66" s="1"/>
  <c r="J182" i="66" s="1"/>
  <c r="K182" i="66" s="1"/>
  <c r="L182" i="66" s="1"/>
  <c r="M182" i="66" s="1"/>
  <c r="N182" i="66" s="1"/>
  <c r="O182" i="66" s="1"/>
  <c r="P182" i="66" s="1"/>
  <c r="D182" i="79" s="1"/>
  <c r="S182" i="66"/>
  <c r="S14" i="92"/>
  <c r="E14" i="92"/>
  <c r="F14" i="92" s="1"/>
  <c r="G14" i="92" s="1"/>
  <c r="H14" i="92" s="1"/>
  <c r="I14" i="92" s="1"/>
  <c r="J14" i="92" s="1"/>
  <c r="K14" i="92" s="1"/>
  <c r="L14" i="92" s="1"/>
  <c r="M14" i="92" s="1"/>
  <c r="N14" i="92" s="1"/>
  <c r="O14" i="92" s="1"/>
  <c r="P14" i="92" s="1"/>
  <c r="S147" i="66"/>
  <c r="E147" i="66"/>
  <c r="F147" i="66" s="1"/>
  <c r="G147" i="66" s="1"/>
  <c r="H147" i="66" s="1"/>
  <c r="I147" i="66" s="1"/>
  <c r="J147" i="66" s="1"/>
  <c r="K147" i="66" s="1"/>
  <c r="L147" i="66" s="1"/>
  <c r="M147" i="66" s="1"/>
  <c r="N147" i="66" s="1"/>
  <c r="O147" i="66" s="1"/>
  <c r="P147" i="66" s="1"/>
  <c r="D147" i="79" s="1"/>
  <c r="E158" i="79"/>
  <c r="F158" i="79" s="1"/>
  <c r="G158" i="79" s="1"/>
  <c r="H158" i="79" s="1"/>
  <c r="I158" i="79" s="1"/>
  <c r="J158" i="79" s="1"/>
  <c r="K158" i="79" s="1"/>
  <c r="L158" i="79" s="1"/>
  <c r="M158" i="79" s="1"/>
  <c r="N158" i="79" s="1"/>
  <c r="O158" i="79" s="1"/>
  <c r="P158" i="79" s="1"/>
  <c r="D158" i="92" s="1"/>
  <c r="S158" i="79"/>
  <c r="S25" i="92"/>
  <c r="E25" i="92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T76" i="51"/>
  <c r="T88" i="66"/>
  <c r="T84" i="66"/>
  <c r="T28" i="66"/>
  <c r="T40" i="66"/>
  <c r="T149" i="66"/>
  <c r="T92" i="66"/>
  <c r="T103" i="66"/>
  <c r="T131" i="66"/>
  <c r="T42" i="66"/>
  <c r="T157" i="51"/>
  <c r="T85" i="66"/>
  <c r="T63" i="66"/>
  <c r="E66" i="66"/>
  <c r="F66" i="66" s="1"/>
  <c r="G66" i="66" s="1"/>
  <c r="H66" i="66" s="1"/>
  <c r="I66" i="66" s="1"/>
  <c r="J66" i="66" s="1"/>
  <c r="K66" i="66" s="1"/>
  <c r="L66" i="66" s="1"/>
  <c r="M66" i="66" s="1"/>
  <c r="N66" i="66" s="1"/>
  <c r="O66" i="66" s="1"/>
  <c r="P66" i="66" s="1"/>
  <c r="D66" i="79" s="1"/>
  <c r="S66" i="66"/>
  <c r="E56" i="79"/>
  <c r="F56" i="79" s="1"/>
  <c r="G56" i="79" s="1"/>
  <c r="H56" i="79" s="1"/>
  <c r="I56" i="79" s="1"/>
  <c r="J56" i="79" s="1"/>
  <c r="K56" i="79" s="1"/>
  <c r="L56" i="79" s="1"/>
  <c r="M56" i="79" s="1"/>
  <c r="N56" i="79" s="1"/>
  <c r="O56" i="79" s="1"/>
  <c r="P56" i="79" s="1"/>
  <c r="D56" i="92" s="1"/>
  <c r="S56" i="79"/>
  <c r="E198" i="79"/>
  <c r="F198" i="79" s="1"/>
  <c r="G198" i="79" s="1"/>
  <c r="H198" i="79" s="1"/>
  <c r="I198" i="79" s="1"/>
  <c r="J198" i="79" s="1"/>
  <c r="K198" i="79" s="1"/>
  <c r="L198" i="79" s="1"/>
  <c r="M198" i="79" s="1"/>
  <c r="N198" i="79" s="1"/>
  <c r="O198" i="79" s="1"/>
  <c r="P198" i="79" s="1"/>
  <c r="D198" i="92" s="1"/>
  <c r="S198" i="79"/>
  <c r="E130" i="79"/>
  <c r="F130" i="79" s="1"/>
  <c r="G130" i="79" s="1"/>
  <c r="H130" i="79" s="1"/>
  <c r="I130" i="79" s="1"/>
  <c r="J130" i="79" s="1"/>
  <c r="K130" i="79" s="1"/>
  <c r="L130" i="79" s="1"/>
  <c r="M130" i="79" s="1"/>
  <c r="N130" i="79" s="1"/>
  <c r="O130" i="79" s="1"/>
  <c r="P130" i="79" s="1"/>
  <c r="D130" i="92" s="1"/>
  <c r="S130" i="79"/>
  <c r="E128" i="92"/>
  <c r="F128" i="92" s="1"/>
  <c r="G128" i="92" s="1"/>
  <c r="H128" i="92" s="1"/>
  <c r="I128" i="92" s="1"/>
  <c r="J128" i="92" s="1"/>
  <c r="K128" i="92" s="1"/>
  <c r="L128" i="92" s="1"/>
  <c r="M128" i="92" s="1"/>
  <c r="N128" i="92" s="1"/>
  <c r="O128" i="92" s="1"/>
  <c r="P128" i="92" s="1"/>
  <c r="S128" i="92"/>
  <c r="E163" i="79"/>
  <c r="F163" i="79" s="1"/>
  <c r="G163" i="79" s="1"/>
  <c r="H163" i="79" s="1"/>
  <c r="I163" i="79" s="1"/>
  <c r="J163" i="79" s="1"/>
  <c r="K163" i="79" s="1"/>
  <c r="L163" i="79" s="1"/>
  <c r="M163" i="79" s="1"/>
  <c r="N163" i="79" s="1"/>
  <c r="O163" i="79" s="1"/>
  <c r="P163" i="79" s="1"/>
  <c r="D163" i="92" s="1"/>
  <c r="S163" i="79"/>
  <c r="E148" i="92"/>
  <c r="F148" i="92" s="1"/>
  <c r="G148" i="92" s="1"/>
  <c r="H148" i="92" s="1"/>
  <c r="I148" i="92" s="1"/>
  <c r="J148" i="92" s="1"/>
  <c r="K148" i="92" s="1"/>
  <c r="L148" i="92" s="1"/>
  <c r="M148" i="92" s="1"/>
  <c r="N148" i="92" s="1"/>
  <c r="O148" i="92" s="1"/>
  <c r="P148" i="92" s="1"/>
  <c r="S148" i="92"/>
  <c r="E74" i="66"/>
  <c r="F74" i="66" s="1"/>
  <c r="G74" i="66" s="1"/>
  <c r="H74" i="66" s="1"/>
  <c r="I74" i="66" s="1"/>
  <c r="J74" i="66" s="1"/>
  <c r="K74" i="66" s="1"/>
  <c r="L74" i="66" s="1"/>
  <c r="M74" i="66" s="1"/>
  <c r="N74" i="66" s="1"/>
  <c r="O74" i="66" s="1"/>
  <c r="P74" i="66" s="1"/>
  <c r="D74" i="79" s="1"/>
  <c r="S74" i="66"/>
  <c r="E41" i="79"/>
  <c r="F41" i="79" s="1"/>
  <c r="G41" i="79" s="1"/>
  <c r="H41" i="79" s="1"/>
  <c r="I41" i="79" s="1"/>
  <c r="J41" i="79" s="1"/>
  <c r="K41" i="79" s="1"/>
  <c r="L41" i="79" s="1"/>
  <c r="M41" i="79" s="1"/>
  <c r="N41" i="79" s="1"/>
  <c r="O41" i="79" s="1"/>
  <c r="P41" i="79" s="1"/>
  <c r="D41" i="92" s="1"/>
  <c r="S41" i="79"/>
  <c r="E159" i="66"/>
  <c r="F159" i="66" s="1"/>
  <c r="G159" i="66" s="1"/>
  <c r="H159" i="66" s="1"/>
  <c r="I159" i="66" s="1"/>
  <c r="J159" i="66" s="1"/>
  <c r="K159" i="66" s="1"/>
  <c r="L159" i="66" s="1"/>
  <c r="M159" i="66" s="1"/>
  <c r="N159" i="66" s="1"/>
  <c r="O159" i="66" s="1"/>
  <c r="P159" i="66" s="1"/>
  <c r="D159" i="79" s="1"/>
  <c r="S159" i="66"/>
  <c r="E87" i="92"/>
  <c r="F87" i="92" s="1"/>
  <c r="G87" i="92" s="1"/>
  <c r="H87" i="92" s="1"/>
  <c r="I87" i="92" s="1"/>
  <c r="J87" i="92" s="1"/>
  <c r="K87" i="92" s="1"/>
  <c r="L87" i="92" s="1"/>
  <c r="M87" i="92" s="1"/>
  <c r="N87" i="92" s="1"/>
  <c r="O87" i="92" s="1"/>
  <c r="P87" i="92" s="1"/>
  <c r="S87" i="92"/>
  <c r="E195" i="66"/>
  <c r="F195" i="66" s="1"/>
  <c r="G195" i="66" s="1"/>
  <c r="H195" i="66" s="1"/>
  <c r="I195" i="66" s="1"/>
  <c r="J195" i="66" s="1"/>
  <c r="K195" i="66" s="1"/>
  <c r="L195" i="66" s="1"/>
  <c r="M195" i="66" s="1"/>
  <c r="N195" i="66" s="1"/>
  <c r="O195" i="66" s="1"/>
  <c r="P195" i="66" s="1"/>
  <c r="D195" i="79" s="1"/>
  <c r="S195" i="66"/>
  <c r="S135" i="66"/>
  <c r="E135" i="66"/>
  <c r="F135" i="66" s="1"/>
  <c r="G135" i="66" s="1"/>
  <c r="H135" i="66" s="1"/>
  <c r="I135" i="66" s="1"/>
  <c r="J135" i="66" s="1"/>
  <c r="K135" i="66" s="1"/>
  <c r="L135" i="66" s="1"/>
  <c r="M135" i="66" s="1"/>
  <c r="N135" i="66" s="1"/>
  <c r="O135" i="66" s="1"/>
  <c r="P135" i="66" s="1"/>
  <c r="D135" i="79" s="1"/>
  <c r="H3" i="51"/>
  <c r="E13" i="66"/>
  <c r="F13" i="66" s="1"/>
  <c r="G13" i="66" s="1"/>
  <c r="H13" i="66" s="1"/>
  <c r="I13" i="66" s="1"/>
  <c r="J13" i="66" s="1"/>
  <c r="K13" i="66" s="1"/>
  <c r="L13" i="66" s="1"/>
  <c r="M13" i="66" s="1"/>
  <c r="N13" i="66" s="1"/>
  <c r="O13" i="66" s="1"/>
  <c r="P13" i="66" s="1"/>
  <c r="D13" i="79" s="1"/>
  <c r="S13" i="66"/>
  <c r="E95" i="66"/>
  <c r="F95" i="66" s="1"/>
  <c r="G95" i="66" s="1"/>
  <c r="H95" i="66" s="1"/>
  <c r="I95" i="66" s="1"/>
  <c r="J95" i="66" s="1"/>
  <c r="K95" i="66" s="1"/>
  <c r="L95" i="66" s="1"/>
  <c r="M95" i="66" s="1"/>
  <c r="N95" i="66" s="1"/>
  <c r="O95" i="66" s="1"/>
  <c r="P95" i="66" s="1"/>
  <c r="D95" i="79" s="1"/>
  <c r="S95" i="66"/>
  <c r="E17" i="79"/>
  <c r="F17" i="79" s="1"/>
  <c r="G17" i="79" s="1"/>
  <c r="H17" i="79" s="1"/>
  <c r="I17" i="79" s="1"/>
  <c r="J17" i="79" s="1"/>
  <c r="K17" i="79" s="1"/>
  <c r="L17" i="79" s="1"/>
  <c r="M17" i="79" s="1"/>
  <c r="N17" i="79" s="1"/>
  <c r="O17" i="79" s="1"/>
  <c r="P17" i="79" s="1"/>
  <c r="D17" i="92" s="1"/>
  <c r="S17" i="79"/>
  <c r="E164" i="79"/>
  <c r="F164" i="79" s="1"/>
  <c r="G164" i="79" s="1"/>
  <c r="H164" i="79" s="1"/>
  <c r="I164" i="79" s="1"/>
  <c r="J164" i="79" s="1"/>
  <c r="K164" i="79" s="1"/>
  <c r="L164" i="79" s="1"/>
  <c r="M164" i="79" s="1"/>
  <c r="N164" i="79" s="1"/>
  <c r="O164" i="79" s="1"/>
  <c r="P164" i="79" s="1"/>
  <c r="D164" i="92" s="1"/>
  <c r="S164" i="79"/>
  <c r="S127" i="66"/>
  <c r="E127" i="66"/>
  <c r="F127" i="66" s="1"/>
  <c r="G127" i="66" s="1"/>
  <c r="H127" i="66" s="1"/>
  <c r="I127" i="66" s="1"/>
  <c r="J127" i="66" s="1"/>
  <c r="K127" i="66" s="1"/>
  <c r="L127" i="66" s="1"/>
  <c r="M127" i="66" s="1"/>
  <c r="N127" i="66" s="1"/>
  <c r="O127" i="66" s="1"/>
  <c r="P127" i="66" s="1"/>
  <c r="D127" i="79" s="1"/>
  <c r="E5" i="79"/>
  <c r="F5" i="79" s="1"/>
  <c r="G5" i="79" s="1"/>
  <c r="H5" i="79" s="1"/>
  <c r="I5" i="79" s="1"/>
  <c r="J5" i="79" s="1"/>
  <c r="K5" i="79" s="1"/>
  <c r="L5" i="79" s="1"/>
  <c r="M5" i="79" s="1"/>
  <c r="N5" i="79" s="1"/>
  <c r="O5" i="79" s="1"/>
  <c r="P5" i="79" s="1"/>
  <c r="D5" i="92" s="1"/>
  <c r="S5" i="79"/>
  <c r="E192" i="79"/>
  <c r="F192" i="79" s="1"/>
  <c r="G192" i="79" s="1"/>
  <c r="H192" i="79" s="1"/>
  <c r="I192" i="79" s="1"/>
  <c r="J192" i="79" s="1"/>
  <c r="K192" i="79" s="1"/>
  <c r="L192" i="79" s="1"/>
  <c r="M192" i="79" s="1"/>
  <c r="N192" i="79" s="1"/>
  <c r="O192" i="79" s="1"/>
  <c r="P192" i="79" s="1"/>
  <c r="D192" i="92" s="1"/>
  <c r="S192" i="79"/>
  <c r="E18" i="79"/>
  <c r="F18" i="79" s="1"/>
  <c r="G18" i="79" s="1"/>
  <c r="H18" i="79" s="1"/>
  <c r="I18" i="79" s="1"/>
  <c r="J18" i="79" s="1"/>
  <c r="K18" i="79" s="1"/>
  <c r="L18" i="79" s="1"/>
  <c r="M18" i="79" s="1"/>
  <c r="N18" i="79" s="1"/>
  <c r="O18" i="79" s="1"/>
  <c r="P18" i="79" s="1"/>
  <c r="D18" i="92" s="1"/>
  <c r="S18" i="79"/>
  <c r="E153" i="66"/>
  <c r="F153" i="66" s="1"/>
  <c r="G153" i="66" s="1"/>
  <c r="H153" i="66" s="1"/>
  <c r="I153" i="66" s="1"/>
  <c r="J153" i="66" s="1"/>
  <c r="K153" i="66" s="1"/>
  <c r="L153" i="66" s="1"/>
  <c r="M153" i="66" s="1"/>
  <c r="N153" i="66" s="1"/>
  <c r="O153" i="66" s="1"/>
  <c r="P153" i="66" s="1"/>
  <c r="D153" i="79" s="1"/>
  <c r="S153" i="66"/>
  <c r="E57" i="79"/>
  <c r="F57" i="79" s="1"/>
  <c r="G57" i="79" s="1"/>
  <c r="H57" i="79" s="1"/>
  <c r="I57" i="79" s="1"/>
  <c r="J57" i="79" s="1"/>
  <c r="K57" i="79" s="1"/>
  <c r="L57" i="79" s="1"/>
  <c r="M57" i="79" s="1"/>
  <c r="N57" i="79" s="1"/>
  <c r="O57" i="79" s="1"/>
  <c r="P57" i="79" s="1"/>
  <c r="D57" i="92" s="1"/>
  <c r="S57" i="79"/>
  <c r="E81" i="79"/>
  <c r="F81" i="79" s="1"/>
  <c r="G81" i="79" s="1"/>
  <c r="H81" i="79" s="1"/>
  <c r="I81" i="79" s="1"/>
  <c r="J81" i="79" s="1"/>
  <c r="K81" i="79" s="1"/>
  <c r="L81" i="79" s="1"/>
  <c r="M81" i="79" s="1"/>
  <c r="N81" i="79" s="1"/>
  <c r="O81" i="79" s="1"/>
  <c r="P81" i="79" s="1"/>
  <c r="D81" i="92" s="1"/>
  <c r="S81" i="79"/>
  <c r="E194" i="92"/>
  <c r="F194" i="92" s="1"/>
  <c r="G194" i="92" s="1"/>
  <c r="H194" i="92" s="1"/>
  <c r="I194" i="92" s="1"/>
  <c r="J194" i="92" s="1"/>
  <c r="K194" i="92" s="1"/>
  <c r="L194" i="92" s="1"/>
  <c r="M194" i="92" s="1"/>
  <c r="N194" i="92" s="1"/>
  <c r="O194" i="92" s="1"/>
  <c r="P194" i="92" s="1"/>
  <c r="S194" i="92"/>
  <c r="E118" i="66"/>
  <c r="F118" i="66" s="1"/>
  <c r="G118" i="66" s="1"/>
  <c r="H118" i="66" s="1"/>
  <c r="I118" i="66" s="1"/>
  <c r="J118" i="66" s="1"/>
  <c r="K118" i="66" s="1"/>
  <c r="L118" i="66" s="1"/>
  <c r="M118" i="66" s="1"/>
  <c r="N118" i="66" s="1"/>
  <c r="O118" i="66" s="1"/>
  <c r="P118" i="66" s="1"/>
  <c r="D118" i="79" s="1"/>
  <c r="S118" i="66"/>
  <c r="E75" i="79"/>
  <c r="F75" i="79" s="1"/>
  <c r="G75" i="79" s="1"/>
  <c r="H75" i="79" s="1"/>
  <c r="I75" i="79" s="1"/>
  <c r="J75" i="79" s="1"/>
  <c r="K75" i="79" s="1"/>
  <c r="L75" i="79" s="1"/>
  <c r="M75" i="79" s="1"/>
  <c r="N75" i="79" s="1"/>
  <c r="O75" i="79" s="1"/>
  <c r="P75" i="79" s="1"/>
  <c r="D75" i="92" s="1"/>
  <c r="S75" i="79"/>
  <c r="E70" i="66"/>
  <c r="F70" i="66" s="1"/>
  <c r="G70" i="66" s="1"/>
  <c r="H70" i="66" s="1"/>
  <c r="I70" i="66" s="1"/>
  <c r="J70" i="66" s="1"/>
  <c r="K70" i="66" s="1"/>
  <c r="L70" i="66" s="1"/>
  <c r="M70" i="66" s="1"/>
  <c r="N70" i="66" s="1"/>
  <c r="O70" i="66" s="1"/>
  <c r="P70" i="66" s="1"/>
  <c r="D70" i="79" s="1"/>
  <c r="S70" i="66"/>
  <c r="S188" i="66"/>
  <c r="E188" i="66"/>
  <c r="F188" i="66" s="1"/>
  <c r="G188" i="66" s="1"/>
  <c r="H188" i="66" s="1"/>
  <c r="I188" i="66" s="1"/>
  <c r="J188" i="66" s="1"/>
  <c r="K188" i="66" s="1"/>
  <c r="L188" i="66" s="1"/>
  <c r="M188" i="66" s="1"/>
  <c r="N188" i="66" s="1"/>
  <c r="O188" i="66" s="1"/>
  <c r="P188" i="66" s="1"/>
  <c r="D188" i="79" s="1"/>
  <c r="E114" i="66"/>
  <c r="F114" i="66" s="1"/>
  <c r="G114" i="66" s="1"/>
  <c r="H114" i="66" s="1"/>
  <c r="I114" i="66" s="1"/>
  <c r="J114" i="66" s="1"/>
  <c r="K114" i="66" s="1"/>
  <c r="L114" i="66" s="1"/>
  <c r="M114" i="66" s="1"/>
  <c r="N114" i="66" s="1"/>
  <c r="O114" i="66" s="1"/>
  <c r="P114" i="66" s="1"/>
  <c r="D114" i="79" s="1"/>
  <c r="S114" i="66"/>
  <c r="E156" i="66"/>
  <c r="F156" i="66" s="1"/>
  <c r="G156" i="66" s="1"/>
  <c r="H156" i="66" s="1"/>
  <c r="I156" i="66" s="1"/>
  <c r="J156" i="66" s="1"/>
  <c r="K156" i="66" s="1"/>
  <c r="L156" i="66" s="1"/>
  <c r="M156" i="66" s="1"/>
  <c r="N156" i="66" s="1"/>
  <c r="O156" i="66" s="1"/>
  <c r="P156" i="66" s="1"/>
  <c r="D156" i="79" s="1"/>
  <c r="S156" i="66"/>
  <c r="E180" i="79"/>
  <c r="F180" i="79" s="1"/>
  <c r="G180" i="79" s="1"/>
  <c r="H180" i="79" s="1"/>
  <c r="I180" i="79" s="1"/>
  <c r="J180" i="79" s="1"/>
  <c r="K180" i="79" s="1"/>
  <c r="L180" i="79" s="1"/>
  <c r="M180" i="79" s="1"/>
  <c r="N180" i="79" s="1"/>
  <c r="O180" i="79" s="1"/>
  <c r="P180" i="79" s="1"/>
  <c r="D180" i="92" s="1"/>
  <c r="S180" i="79"/>
  <c r="S96" i="66"/>
  <c r="E96" i="66"/>
  <c r="F96" i="66" s="1"/>
  <c r="G96" i="66" s="1"/>
  <c r="H96" i="66" s="1"/>
  <c r="I96" i="66" s="1"/>
  <c r="J96" i="66" s="1"/>
  <c r="K96" i="66" s="1"/>
  <c r="L96" i="66" s="1"/>
  <c r="M96" i="66" s="1"/>
  <c r="N96" i="66" s="1"/>
  <c r="O96" i="66" s="1"/>
  <c r="P96" i="66" s="1"/>
  <c r="D96" i="79" s="1"/>
  <c r="S123" i="66"/>
  <c r="E123" i="66"/>
  <c r="F123" i="66" s="1"/>
  <c r="G123" i="66" s="1"/>
  <c r="H123" i="66" s="1"/>
  <c r="I123" i="66" s="1"/>
  <c r="J123" i="66" s="1"/>
  <c r="K123" i="66" s="1"/>
  <c r="L123" i="66" s="1"/>
  <c r="M123" i="66" s="1"/>
  <c r="N123" i="66" s="1"/>
  <c r="O123" i="66" s="1"/>
  <c r="P123" i="66" s="1"/>
  <c r="D123" i="79" s="1"/>
  <c r="E64" i="66"/>
  <c r="F64" i="66" s="1"/>
  <c r="G64" i="66" s="1"/>
  <c r="H64" i="66" s="1"/>
  <c r="I64" i="66" s="1"/>
  <c r="J64" i="66" s="1"/>
  <c r="K64" i="66" s="1"/>
  <c r="L64" i="66" s="1"/>
  <c r="M64" i="66" s="1"/>
  <c r="N64" i="66" s="1"/>
  <c r="O64" i="66" s="1"/>
  <c r="P64" i="66" s="1"/>
  <c r="D64" i="79" s="1"/>
  <c r="S64" i="66"/>
  <c r="T174" i="51"/>
  <c r="T124" i="51"/>
  <c r="T22" i="66"/>
  <c r="T23" i="66"/>
  <c r="T133" i="66"/>
  <c r="T77" i="66"/>
  <c r="T30" i="51"/>
  <c r="T186" i="51"/>
  <c r="T170" i="51"/>
  <c r="T9" i="51"/>
  <c r="T107" i="51"/>
  <c r="T182" i="51"/>
  <c r="T14" i="79"/>
  <c r="T147" i="51"/>
  <c r="T158" i="66"/>
  <c r="T25" i="79"/>
  <c r="T75" i="79" l="1"/>
  <c r="T81" i="79"/>
  <c r="T57" i="79"/>
  <c r="T153" i="66"/>
  <c r="T18" i="79"/>
  <c r="T192" i="79"/>
  <c r="T5" i="79"/>
  <c r="T164" i="79"/>
  <c r="T17" i="79"/>
  <c r="T95" i="66"/>
  <c r="T13" i="66"/>
  <c r="T65" i="51"/>
  <c r="T187" i="51"/>
  <c r="T180" i="79"/>
  <c r="S187" i="66"/>
  <c r="E187" i="66"/>
  <c r="F187" i="66" s="1"/>
  <c r="G187" i="66" s="1"/>
  <c r="H187" i="66" s="1"/>
  <c r="I187" i="66" s="1"/>
  <c r="J187" i="66" s="1"/>
  <c r="K187" i="66" s="1"/>
  <c r="L187" i="66" s="1"/>
  <c r="M187" i="66" s="1"/>
  <c r="N187" i="66" s="1"/>
  <c r="O187" i="66" s="1"/>
  <c r="P187" i="66" s="1"/>
  <c r="D187" i="79" s="1"/>
  <c r="T125" i="66"/>
  <c r="T179" i="66"/>
  <c r="T90" i="66"/>
  <c r="T124" i="66"/>
  <c r="T174" i="66"/>
  <c r="T34" i="66"/>
  <c r="T211" i="66"/>
  <c r="T122" i="66"/>
  <c r="T58" i="66"/>
  <c r="T209" i="66"/>
  <c r="T177" i="66"/>
  <c r="T205" i="51"/>
  <c r="T201" i="51"/>
  <c r="I138" i="24"/>
  <c r="H215" i="24"/>
  <c r="T48" i="66"/>
  <c r="T116" i="66"/>
  <c r="T72" i="66"/>
  <c r="T39" i="51"/>
  <c r="S201" i="66"/>
  <c r="E201" i="66"/>
  <c r="F201" i="66" s="1"/>
  <c r="G201" i="66" s="1"/>
  <c r="H201" i="66" s="1"/>
  <c r="I201" i="66" s="1"/>
  <c r="J201" i="66" s="1"/>
  <c r="K201" i="66" s="1"/>
  <c r="L201" i="66" s="1"/>
  <c r="M201" i="66" s="1"/>
  <c r="N201" i="66" s="1"/>
  <c r="O201" i="66" s="1"/>
  <c r="P201" i="66" s="1"/>
  <c r="D201" i="79" s="1"/>
  <c r="T49" i="66"/>
  <c r="T146" i="51"/>
  <c r="E39" i="66"/>
  <c r="F39" i="66" s="1"/>
  <c r="G39" i="66" s="1"/>
  <c r="H39" i="66" s="1"/>
  <c r="I39" i="66" s="1"/>
  <c r="J39" i="66" s="1"/>
  <c r="K39" i="66" s="1"/>
  <c r="L39" i="66" s="1"/>
  <c r="M39" i="66" s="1"/>
  <c r="N39" i="66" s="1"/>
  <c r="O39" i="66" s="1"/>
  <c r="P39" i="66" s="1"/>
  <c r="D39" i="79" s="1"/>
  <c r="S39" i="66"/>
  <c r="S49" i="79"/>
  <c r="E49" i="79"/>
  <c r="F49" i="79" s="1"/>
  <c r="G49" i="79" s="1"/>
  <c r="H49" i="79" s="1"/>
  <c r="I49" i="79" s="1"/>
  <c r="J49" i="79" s="1"/>
  <c r="K49" i="79" s="1"/>
  <c r="L49" i="79" s="1"/>
  <c r="M49" i="79" s="1"/>
  <c r="N49" i="79" s="1"/>
  <c r="O49" i="79" s="1"/>
  <c r="P49" i="79" s="1"/>
  <c r="D49" i="92" s="1"/>
  <c r="E146" i="66"/>
  <c r="F146" i="66" s="1"/>
  <c r="G146" i="66" s="1"/>
  <c r="H146" i="66" s="1"/>
  <c r="I146" i="66" s="1"/>
  <c r="J146" i="66" s="1"/>
  <c r="K146" i="66" s="1"/>
  <c r="L146" i="66" s="1"/>
  <c r="M146" i="66" s="1"/>
  <c r="N146" i="66" s="1"/>
  <c r="O146" i="66" s="1"/>
  <c r="P146" i="66" s="1"/>
  <c r="D146" i="79" s="1"/>
  <c r="S146" i="66"/>
  <c r="T6" i="79"/>
  <c r="T86" i="79"/>
  <c r="T33" i="79"/>
  <c r="T200" i="79"/>
  <c r="T71" i="79"/>
  <c r="T137" i="79"/>
  <c r="T191" i="79"/>
  <c r="T129" i="66"/>
  <c r="T112" i="79"/>
  <c r="T67" i="66"/>
  <c r="T139" i="79"/>
  <c r="T46" i="66"/>
  <c r="T155" i="66"/>
  <c r="T178" i="79"/>
  <c r="T59" i="79"/>
  <c r="T54" i="79"/>
  <c r="T35" i="79"/>
  <c r="T113" i="66"/>
  <c r="T100" i="66"/>
  <c r="T47" i="66"/>
  <c r="T208" i="79"/>
  <c r="T199" i="79"/>
  <c r="T196" i="79"/>
  <c r="T141" i="66"/>
  <c r="T111" i="66"/>
  <c r="T110" i="66"/>
  <c r="T44" i="66"/>
  <c r="T20" i="66"/>
  <c r="T202" i="66"/>
  <c r="T68" i="66"/>
  <c r="T98" i="66"/>
  <c r="T189" i="66"/>
  <c r="T36" i="66"/>
  <c r="T203" i="79"/>
  <c r="T29" i="66"/>
  <c r="S65" i="66"/>
  <c r="E65" i="66"/>
  <c r="F65" i="66" s="1"/>
  <c r="G65" i="66" s="1"/>
  <c r="H65" i="66" s="1"/>
  <c r="I65" i="66" s="1"/>
  <c r="J65" i="66" s="1"/>
  <c r="K65" i="66" s="1"/>
  <c r="L65" i="66" s="1"/>
  <c r="M65" i="66" s="1"/>
  <c r="N65" i="66" s="1"/>
  <c r="O65" i="66" s="1"/>
  <c r="P65" i="66" s="1"/>
  <c r="D65" i="79" s="1"/>
  <c r="T19" i="66"/>
  <c r="T126" i="66"/>
  <c r="S19" i="79"/>
  <c r="E19" i="79"/>
  <c r="F19" i="79" s="1"/>
  <c r="G19" i="79" s="1"/>
  <c r="H19" i="79" s="1"/>
  <c r="I19" i="79" s="1"/>
  <c r="J19" i="79" s="1"/>
  <c r="K19" i="79" s="1"/>
  <c r="L19" i="79" s="1"/>
  <c r="M19" i="79" s="1"/>
  <c r="N19" i="79" s="1"/>
  <c r="O19" i="79" s="1"/>
  <c r="P19" i="79" s="1"/>
  <c r="D19" i="92" s="1"/>
  <c r="S126" i="79"/>
  <c r="E126" i="79"/>
  <c r="F126" i="79" s="1"/>
  <c r="G126" i="79" s="1"/>
  <c r="H126" i="79" s="1"/>
  <c r="I126" i="79" s="1"/>
  <c r="J126" i="79" s="1"/>
  <c r="K126" i="79" s="1"/>
  <c r="L126" i="79" s="1"/>
  <c r="M126" i="79" s="1"/>
  <c r="N126" i="79" s="1"/>
  <c r="O126" i="79" s="1"/>
  <c r="P126" i="79" s="1"/>
  <c r="D126" i="92" s="1"/>
  <c r="S26" i="79"/>
  <c r="E26" i="79"/>
  <c r="F26" i="79" s="1"/>
  <c r="G26" i="79" s="1"/>
  <c r="H26" i="79" s="1"/>
  <c r="I26" i="79" s="1"/>
  <c r="J26" i="79" s="1"/>
  <c r="K26" i="79" s="1"/>
  <c r="L26" i="79" s="1"/>
  <c r="M26" i="79" s="1"/>
  <c r="N26" i="79" s="1"/>
  <c r="O26" i="79" s="1"/>
  <c r="P26" i="79" s="1"/>
  <c r="D26" i="92" s="1"/>
  <c r="S93" i="79"/>
  <c r="E93" i="79"/>
  <c r="F93" i="79" s="1"/>
  <c r="G93" i="79" s="1"/>
  <c r="H93" i="79" s="1"/>
  <c r="I93" i="79" s="1"/>
  <c r="J93" i="79" s="1"/>
  <c r="K93" i="79" s="1"/>
  <c r="L93" i="79" s="1"/>
  <c r="M93" i="79" s="1"/>
  <c r="N93" i="79" s="1"/>
  <c r="O93" i="79" s="1"/>
  <c r="P93" i="79" s="1"/>
  <c r="D93" i="92" s="1"/>
  <c r="E145" i="66"/>
  <c r="F145" i="66" s="1"/>
  <c r="G145" i="66" s="1"/>
  <c r="H145" i="66" s="1"/>
  <c r="I145" i="66" s="1"/>
  <c r="J145" i="66" s="1"/>
  <c r="K145" i="66" s="1"/>
  <c r="L145" i="66" s="1"/>
  <c r="M145" i="66" s="1"/>
  <c r="N145" i="66" s="1"/>
  <c r="O145" i="66" s="1"/>
  <c r="P145" i="66" s="1"/>
  <c r="D145" i="79" s="1"/>
  <c r="S145" i="66"/>
  <c r="T145" i="66" s="1"/>
  <c r="S115" i="79"/>
  <c r="E115" i="79"/>
  <c r="F115" i="79" s="1"/>
  <c r="G115" i="79" s="1"/>
  <c r="H115" i="79" s="1"/>
  <c r="I115" i="79" s="1"/>
  <c r="J115" i="79" s="1"/>
  <c r="K115" i="79" s="1"/>
  <c r="L115" i="79" s="1"/>
  <c r="M115" i="79" s="1"/>
  <c r="N115" i="79" s="1"/>
  <c r="O115" i="79" s="1"/>
  <c r="P115" i="79" s="1"/>
  <c r="D115" i="92" s="1"/>
  <c r="S79" i="66"/>
  <c r="E79" i="66"/>
  <c r="F79" i="66" s="1"/>
  <c r="G79" i="66" s="1"/>
  <c r="H79" i="66" s="1"/>
  <c r="I79" i="66" s="1"/>
  <c r="J79" i="66" s="1"/>
  <c r="K79" i="66" s="1"/>
  <c r="L79" i="66" s="1"/>
  <c r="M79" i="66" s="1"/>
  <c r="N79" i="66" s="1"/>
  <c r="O79" i="66" s="1"/>
  <c r="P79" i="66" s="1"/>
  <c r="D79" i="79" s="1"/>
  <c r="S38" i="79"/>
  <c r="E38" i="79"/>
  <c r="F38" i="79" s="1"/>
  <c r="G38" i="79" s="1"/>
  <c r="H38" i="79" s="1"/>
  <c r="I38" i="79" s="1"/>
  <c r="J38" i="79" s="1"/>
  <c r="K38" i="79" s="1"/>
  <c r="L38" i="79" s="1"/>
  <c r="M38" i="79" s="1"/>
  <c r="N38" i="79" s="1"/>
  <c r="O38" i="79" s="1"/>
  <c r="P38" i="79" s="1"/>
  <c r="D38" i="92" s="1"/>
  <c r="S142" i="79"/>
  <c r="E142" i="79"/>
  <c r="F142" i="79" s="1"/>
  <c r="G142" i="79" s="1"/>
  <c r="H142" i="79" s="1"/>
  <c r="I142" i="79" s="1"/>
  <c r="J142" i="79" s="1"/>
  <c r="K142" i="79" s="1"/>
  <c r="L142" i="79" s="1"/>
  <c r="M142" i="79" s="1"/>
  <c r="N142" i="79" s="1"/>
  <c r="O142" i="79" s="1"/>
  <c r="P142" i="79" s="1"/>
  <c r="D142" i="92" s="1"/>
  <c r="T96" i="66"/>
  <c r="T195" i="66"/>
  <c r="T41" i="79"/>
  <c r="T198" i="79"/>
  <c r="T56" i="79"/>
  <c r="T107" i="66"/>
  <c r="T165" i="66"/>
  <c r="T166" i="66"/>
  <c r="T60" i="66"/>
  <c r="S108" i="79"/>
  <c r="E108" i="79"/>
  <c r="F108" i="79" s="1"/>
  <c r="G108" i="79" s="1"/>
  <c r="H108" i="79" s="1"/>
  <c r="I108" i="79" s="1"/>
  <c r="J108" i="79" s="1"/>
  <c r="K108" i="79" s="1"/>
  <c r="L108" i="79" s="1"/>
  <c r="M108" i="79" s="1"/>
  <c r="N108" i="79" s="1"/>
  <c r="O108" i="79" s="1"/>
  <c r="P108" i="79" s="1"/>
  <c r="D108" i="92" s="1"/>
  <c r="S116" i="79"/>
  <c r="E116" i="79"/>
  <c r="F116" i="79" s="1"/>
  <c r="G116" i="79" s="1"/>
  <c r="H116" i="79" s="1"/>
  <c r="I116" i="79" s="1"/>
  <c r="J116" i="79" s="1"/>
  <c r="K116" i="79" s="1"/>
  <c r="L116" i="79" s="1"/>
  <c r="M116" i="79" s="1"/>
  <c r="N116" i="79" s="1"/>
  <c r="O116" i="79" s="1"/>
  <c r="P116" i="79" s="1"/>
  <c r="D116" i="92" s="1"/>
  <c r="E72" i="79"/>
  <c r="F72" i="79" s="1"/>
  <c r="G72" i="79" s="1"/>
  <c r="H72" i="79" s="1"/>
  <c r="I72" i="79" s="1"/>
  <c r="J72" i="79" s="1"/>
  <c r="K72" i="79" s="1"/>
  <c r="L72" i="79" s="1"/>
  <c r="M72" i="79" s="1"/>
  <c r="N72" i="79" s="1"/>
  <c r="O72" i="79" s="1"/>
  <c r="P72" i="79" s="1"/>
  <c r="D72" i="92" s="1"/>
  <c r="S72" i="79"/>
  <c r="E204" i="66"/>
  <c r="F204" i="66" s="1"/>
  <c r="G204" i="66" s="1"/>
  <c r="H204" i="66" s="1"/>
  <c r="I204" i="66" s="1"/>
  <c r="J204" i="66" s="1"/>
  <c r="K204" i="66" s="1"/>
  <c r="L204" i="66" s="1"/>
  <c r="M204" i="66" s="1"/>
  <c r="N204" i="66" s="1"/>
  <c r="O204" i="66" s="1"/>
  <c r="P204" i="66" s="1"/>
  <c r="D204" i="79" s="1"/>
  <c r="S204" i="66"/>
  <c r="S73" i="79"/>
  <c r="E73" i="79"/>
  <c r="F73" i="79" s="1"/>
  <c r="G73" i="79" s="1"/>
  <c r="H73" i="79" s="1"/>
  <c r="I73" i="79" s="1"/>
  <c r="J73" i="79" s="1"/>
  <c r="K73" i="79" s="1"/>
  <c r="L73" i="79" s="1"/>
  <c r="M73" i="79" s="1"/>
  <c r="N73" i="79" s="1"/>
  <c r="O73" i="79" s="1"/>
  <c r="P73" i="79" s="1"/>
  <c r="D73" i="92" s="1"/>
  <c r="S60" i="79"/>
  <c r="E60" i="79"/>
  <c r="F60" i="79" s="1"/>
  <c r="G60" i="79" s="1"/>
  <c r="H60" i="79" s="1"/>
  <c r="I60" i="79" s="1"/>
  <c r="J60" i="79" s="1"/>
  <c r="K60" i="79" s="1"/>
  <c r="L60" i="79" s="1"/>
  <c r="M60" i="79" s="1"/>
  <c r="N60" i="79" s="1"/>
  <c r="O60" i="79" s="1"/>
  <c r="P60" i="79" s="1"/>
  <c r="D60" i="92" s="1"/>
  <c r="T109" i="66"/>
  <c r="T197" i="66"/>
  <c r="T161" i="66"/>
  <c r="T51" i="51"/>
  <c r="E109" i="79"/>
  <c r="F109" i="79" s="1"/>
  <c r="G109" i="79" s="1"/>
  <c r="H109" i="79" s="1"/>
  <c r="I109" i="79" s="1"/>
  <c r="J109" i="79" s="1"/>
  <c r="K109" i="79" s="1"/>
  <c r="L109" i="79" s="1"/>
  <c r="M109" i="79" s="1"/>
  <c r="N109" i="79" s="1"/>
  <c r="O109" i="79" s="1"/>
  <c r="P109" i="79" s="1"/>
  <c r="D109" i="92" s="1"/>
  <c r="S109" i="79"/>
  <c r="S197" i="79"/>
  <c r="E197" i="79"/>
  <c r="F197" i="79" s="1"/>
  <c r="G197" i="79" s="1"/>
  <c r="H197" i="79" s="1"/>
  <c r="I197" i="79" s="1"/>
  <c r="J197" i="79" s="1"/>
  <c r="K197" i="79" s="1"/>
  <c r="L197" i="79" s="1"/>
  <c r="M197" i="79" s="1"/>
  <c r="N197" i="79" s="1"/>
  <c r="O197" i="79" s="1"/>
  <c r="P197" i="79" s="1"/>
  <c r="D197" i="92" s="1"/>
  <c r="S161" i="79"/>
  <c r="E161" i="79"/>
  <c r="F161" i="79" s="1"/>
  <c r="G161" i="79" s="1"/>
  <c r="H161" i="79" s="1"/>
  <c r="I161" i="79" s="1"/>
  <c r="J161" i="79" s="1"/>
  <c r="K161" i="79" s="1"/>
  <c r="L161" i="79" s="1"/>
  <c r="M161" i="79" s="1"/>
  <c r="N161" i="79" s="1"/>
  <c r="O161" i="79" s="1"/>
  <c r="P161" i="79" s="1"/>
  <c r="D161" i="92" s="1"/>
  <c r="S51" i="66"/>
  <c r="E51" i="66"/>
  <c r="F51" i="66" s="1"/>
  <c r="G51" i="66" s="1"/>
  <c r="H51" i="66" s="1"/>
  <c r="I51" i="66" s="1"/>
  <c r="J51" i="66" s="1"/>
  <c r="K51" i="66" s="1"/>
  <c r="L51" i="66" s="1"/>
  <c r="M51" i="66" s="1"/>
  <c r="N51" i="66" s="1"/>
  <c r="O51" i="66" s="1"/>
  <c r="P51" i="66" s="1"/>
  <c r="D51" i="79" s="1"/>
  <c r="S177" i="79"/>
  <c r="E177" i="79"/>
  <c r="F177" i="79" s="1"/>
  <c r="G177" i="79" s="1"/>
  <c r="H177" i="79" s="1"/>
  <c r="I177" i="79" s="1"/>
  <c r="J177" i="79" s="1"/>
  <c r="K177" i="79" s="1"/>
  <c r="L177" i="79" s="1"/>
  <c r="M177" i="79" s="1"/>
  <c r="N177" i="79" s="1"/>
  <c r="O177" i="79" s="1"/>
  <c r="P177" i="79" s="1"/>
  <c r="D177" i="92" s="1"/>
  <c r="E205" i="66"/>
  <c r="F205" i="66" s="1"/>
  <c r="G205" i="66" s="1"/>
  <c r="H205" i="66" s="1"/>
  <c r="I205" i="66" s="1"/>
  <c r="J205" i="66" s="1"/>
  <c r="K205" i="66" s="1"/>
  <c r="L205" i="66" s="1"/>
  <c r="M205" i="66" s="1"/>
  <c r="N205" i="66" s="1"/>
  <c r="O205" i="66" s="1"/>
  <c r="P205" i="66" s="1"/>
  <c r="D205" i="79" s="1"/>
  <c r="S205" i="66"/>
  <c r="T159" i="66"/>
  <c r="T74" i="66"/>
  <c r="T163" i="79"/>
  <c r="T130" i="79"/>
  <c r="T66" i="66"/>
  <c r="T158" i="79"/>
  <c r="T182" i="66"/>
  <c r="T108" i="66"/>
  <c r="T204" i="51"/>
  <c r="T73" i="66"/>
  <c r="S48" i="79"/>
  <c r="E48" i="79"/>
  <c r="F48" i="79" s="1"/>
  <c r="G48" i="79" s="1"/>
  <c r="H48" i="79" s="1"/>
  <c r="I48" i="79" s="1"/>
  <c r="J48" i="79" s="1"/>
  <c r="K48" i="79" s="1"/>
  <c r="L48" i="79" s="1"/>
  <c r="M48" i="79" s="1"/>
  <c r="N48" i="79" s="1"/>
  <c r="O48" i="79" s="1"/>
  <c r="P48" i="79" s="1"/>
  <c r="D48" i="92" s="1"/>
  <c r="S165" i="79"/>
  <c r="E165" i="79"/>
  <c r="F165" i="79" s="1"/>
  <c r="G165" i="79" s="1"/>
  <c r="H165" i="79" s="1"/>
  <c r="I165" i="79" s="1"/>
  <c r="J165" i="79" s="1"/>
  <c r="K165" i="79" s="1"/>
  <c r="L165" i="79" s="1"/>
  <c r="M165" i="79" s="1"/>
  <c r="N165" i="79" s="1"/>
  <c r="O165" i="79" s="1"/>
  <c r="P165" i="79" s="1"/>
  <c r="D165" i="92" s="1"/>
  <c r="S166" i="79"/>
  <c r="E166" i="79"/>
  <c r="F166" i="79" s="1"/>
  <c r="G166" i="79" s="1"/>
  <c r="H166" i="79" s="1"/>
  <c r="I166" i="79" s="1"/>
  <c r="J166" i="79" s="1"/>
  <c r="K166" i="79" s="1"/>
  <c r="L166" i="79" s="1"/>
  <c r="M166" i="79" s="1"/>
  <c r="N166" i="79" s="1"/>
  <c r="O166" i="79" s="1"/>
  <c r="P166" i="79" s="1"/>
  <c r="D166" i="92" s="1"/>
  <c r="S203" i="92"/>
  <c r="E203" i="92"/>
  <c r="F203" i="92" s="1"/>
  <c r="G203" i="92" s="1"/>
  <c r="H203" i="92" s="1"/>
  <c r="I203" i="92" s="1"/>
  <c r="J203" i="92" s="1"/>
  <c r="K203" i="92" s="1"/>
  <c r="L203" i="92" s="1"/>
  <c r="M203" i="92" s="1"/>
  <c r="N203" i="92" s="1"/>
  <c r="O203" i="92" s="1"/>
  <c r="P203" i="92" s="1"/>
  <c r="E29" i="79"/>
  <c r="F29" i="79" s="1"/>
  <c r="G29" i="79" s="1"/>
  <c r="H29" i="79" s="1"/>
  <c r="I29" i="79" s="1"/>
  <c r="J29" i="79" s="1"/>
  <c r="K29" i="79" s="1"/>
  <c r="L29" i="79" s="1"/>
  <c r="M29" i="79" s="1"/>
  <c r="N29" i="79" s="1"/>
  <c r="O29" i="79" s="1"/>
  <c r="P29" i="79" s="1"/>
  <c r="D29" i="92" s="1"/>
  <c r="S29" i="79"/>
  <c r="E27" i="79"/>
  <c r="F27" i="79" s="1"/>
  <c r="G27" i="79" s="1"/>
  <c r="H27" i="79" s="1"/>
  <c r="I27" i="79" s="1"/>
  <c r="J27" i="79" s="1"/>
  <c r="K27" i="79" s="1"/>
  <c r="L27" i="79" s="1"/>
  <c r="M27" i="79" s="1"/>
  <c r="N27" i="79" s="1"/>
  <c r="O27" i="79" s="1"/>
  <c r="P27" i="79" s="1"/>
  <c r="D27" i="92" s="1"/>
  <c r="S27" i="79"/>
  <c r="T26" i="66"/>
  <c r="T93" i="66"/>
  <c r="T145" i="51"/>
  <c r="T115" i="66"/>
  <c r="T38" i="66"/>
  <c r="T142" i="66"/>
  <c r="E123" i="79"/>
  <c r="F123" i="79" s="1"/>
  <c r="G123" i="79" s="1"/>
  <c r="H123" i="79" s="1"/>
  <c r="I123" i="79" s="1"/>
  <c r="J123" i="79" s="1"/>
  <c r="K123" i="79" s="1"/>
  <c r="L123" i="79" s="1"/>
  <c r="M123" i="79" s="1"/>
  <c r="N123" i="79" s="1"/>
  <c r="O123" i="79" s="1"/>
  <c r="P123" i="79" s="1"/>
  <c r="D123" i="92" s="1"/>
  <c r="S123" i="79"/>
  <c r="E127" i="79"/>
  <c r="F127" i="79" s="1"/>
  <c r="G127" i="79" s="1"/>
  <c r="H127" i="79" s="1"/>
  <c r="I127" i="79" s="1"/>
  <c r="J127" i="79" s="1"/>
  <c r="K127" i="79" s="1"/>
  <c r="L127" i="79" s="1"/>
  <c r="M127" i="79" s="1"/>
  <c r="N127" i="79" s="1"/>
  <c r="O127" i="79" s="1"/>
  <c r="P127" i="79" s="1"/>
  <c r="D127" i="92" s="1"/>
  <c r="S127" i="79"/>
  <c r="D128" i="105"/>
  <c r="T128" i="92"/>
  <c r="E156" i="79"/>
  <c r="F156" i="79" s="1"/>
  <c r="G156" i="79" s="1"/>
  <c r="H156" i="79" s="1"/>
  <c r="I156" i="79" s="1"/>
  <c r="J156" i="79" s="1"/>
  <c r="K156" i="79" s="1"/>
  <c r="L156" i="79" s="1"/>
  <c r="M156" i="79" s="1"/>
  <c r="N156" i="79" s="1"/>
  <c r="O156" i="79" s="1"/>
  <c r="P156" i="79" s="1"/>
  <c r="D156" i="92" s="1"/>
  <c r="S156" i="79"/>
  <c r="E96" i="79"/>
  <c r="F96" i="79" s="1"/>
  <c r="G96" i="79" s="1"/>
  <c r="H96" i="79" s="1"/>
  <c r="I96" i="79" s="1"/>
  <c r="J96" i="79" s="1"/>
  <c r="K96" i="79" s="1"/>
  <c r="L96" i="79" s="1"/>
  <c r="M96" i="79" s="1"/>
  <c r="N96" i="79" s="1"/>
  <c r="O96" i="79" s="1"/>
  <c r="P96" i="79" s="1"/>
  <c r="D96" i="92" s="1"/>
  <c r="S96" i="79"/>
  <c r="E135" i="79"/>
  <c r="F135" i="79" s="1"/>
  <c r="G135" i="79" s="1"/>
  <c r="H135" i="79" s="1"/>
  <c r="I135" i="79" s="1"/>
  <c r="J135" i="79" s="1"/>
  <c r="K135" i="79" s="1"/>
  <c r="L135" i="79" s="1"/>
  <c r="M135" i="79" s="1"/>
  <c r="N135" i="79" s="1"/>
  <c r="O135" i="79" s="1"/>
  <c r="P135" i="79" s="1"/>
  <c r="D135" i="92" s="1"/>
  <c r="S135" i="79"/>
  <c r="T87" i="92"/>
  <c r="D87" i="105"/>
  <c r="E147" i="79"/>
  <c r="F147" i="79" s="1"/>
  <c r="G147" i="79" s="1"/>
  <c r="H147" i="79" s="1"/>
  <c r="I147" i="79" s="1"/>
  <c r="J147" i="79" s="1"/>
  <c r="K147" i="79" s="1"/>
  <c r="L147" i="79" s="1"/>
  <c r="M147" i="79" s="1"/>
  <c r="N147" i="79" s="1"/>
  <c r="O147" i="79" s="1"/>
  <c r="P147" i="79" s="1"/>
  <c r="D147" i="92" s="1"/>
  <c r="S147" i="79"/>
  <c r="E9" i="79"/>
  <c r="F9" i="79" s="1"/>
  <c r="G9" i="79" s="1"/>
  <c r="H9" i="79" s="1"/>
  <c r="I9" i="79" s="1"/>
  <c r="J9" i="79" s="1"/>
  <c r="K9" i="79" s="1"/>
  <c r="L9" i="79" s="1"/>
  <c r="M9" i="79" s="1"/>
  <c r="N9" i="79" s="1"/>
  <c r="O9" i="79" s="1"/>
  <c r="P9" i="79" s="1"/>
  <c r="D9" i="92" s="1"/>
  <c r="S9" i="79"/>
  <c r="E206" i="79"/>
  <c r="F206" i="79" s="1"/>
  <c r="G206" i="79" s="1"/>
  <c r="H206" i="79" s="1"/>
  <c r="I206" i="79" s="1"/>
  <c r="J206" i="79" s="1"/>
  <c r="K206" i="79" s="1"/>
  <c r="L206" i="79" s="1"/>
  <c r="M206" i="79" s="1"/>
  <c r="N206" i="79" s="1"/>
  <c r="O206" i="79" s="1"/>
  <c r="P206" i="79" s="1"/>
  <c r="D206" i="92" s="1"/>
  <c r="S206" i="79"/>
  <c r="E214" i="79"/>
  <c r="F214" i="79" s="1"/>
  <c r="G214" i="79" s="1"/>
  <c r="H214" i="79" s="1"/>
  <c r="I214" i="79" s="1"/>
  <c r="J214" i="79" s="1"/>
  <c r="K214" i="79" s="1"/>
  <c r="L214" i="79" s="1"/>
  <c r="M214" i="79" s="1"/>
  <c r="N214" i="79" s="1"/>
  <c r="O214" i="79" s="1"/>
  <c r="P214" i="79" s="1"/>
  <c r="D214" i="92" s="1"/>
  <c r="S214" i="79"/>
  <c r="E183" i="79"/>
  <c r="F183" i="79" s="1"/>
  <c r="G183" i="79" s="1"/>
  <c r="H183" i="79" s="1"/>
  <c r="I183" i="79" s="1"/>
  <c r="J183" i="79" s="1"/>
  <c r="K183" i="79" s="1"/>
  <c r="L183" i="79" s="1"/>
  <c r="M183" i="79" s="1"/>
  <c r="N183" i="79" s="1"/>
  <c r="O183" i="79" s="1"/>
  <c r="P183" i="79" s="1"/>
  <c r="D183" i="92" s="1"/>
  <c r="S183" i="79"/>
  <c r="E69" i="79"/>
  <c r="F69" i="79" s="1"/>
  <c r="G69" i="79" s="1"/>
  <c r="H69" i="79" s="1"/>
  <c r="I69" i="79" s="1"/>
  <c r="J69" i="79" s="1"/>
  <c r="K69" i="79" s="1"/>
  <c r="L69" i="79" s="1"/>
  <c r="M69" i="79" s="1"/>
  <c r="N69" i="79" s="1"/>
  <c r="O69" i="79" s="1"/>
  <c r="P69" i="79" s="1"/>
  <c r="D69" i="92" s="1"/>
  <c r="S69" i="79"/>
  <c r="S106" i="92"/>
  <c r="E106" i="92"/>
  <c r="F106" i="92" s="1"/>
  <c r="G106" i="92" s="1"/>
  <c r="H106" i="92" s="1"/>
  <c r="I106" i="92" s="1"/>
  <c r="J106" i="92" s="1"/>
  <c r="K106" i="92" s="1"/>
  <c r="L106" i="92" s="1"/>
  <c r="M106" i="92" s="1"/>
  <c r="N106" i="92" s="1"/>
  <c r="O106" i="92" s="1"/>
  <c r="P106" i="92" s="1"/>
  <c r="E176" i="79"/>
  <c r="F176" i="79" s="1"/>
  <c r="G176" i="79" s="1"/>
  <c r="H176" i="79" s="1"/>
  <c r="I176" i="79" s="1"/>
  <c r="J176" i="79" s="1"/>
  <c r="K176" i="79" s="1"/>
  <c r="L176" i="79" s="1"/>
  <c r="M176" i="79" s="1"/>
  <c r="N176" i="79" s="1"/>
  <c r="O176" i="79" s="1"/>
  <c r="P176" i="79" s="1"/>
  <c r="D176" i="92" s="1"/>
  <c r="S176" i="79"/>
  <c r="E117" i="79"/>
  <c r="F117" i="79" s="1"/>
  <c r="G117" i="79" s="1"/>
  <c r="H117" i="79" s="1"/>
  <c r="I117" i="79" s="1"/>
  <c r="J117" i="79" s="1"/>
  <c r="K117" i="79" s="1"/>
  <c r="L117" i="79" s="1"/>
  <c r="M117" i="79" s="1"/>
  <c r="N117" i="79" s="1"/>
  <c r="O117" i="79" s="1"/>
  <c r="P117" i="79" s="1"/>
  <c r="D117" i="92" s="1"/>
  <c r="S117" i="79"/>
  <c r="E168" i="92"/>
  <c r="F168" i="92" s="1"/>
  <c r="G168" i="92" s="1"/>
  <c r="H168" i="92" s="1"/>
  <c r="I168" i="92" s="1"/>
  <c r="J168" i="92" s="1"/>
  <c r="K168" i="92" s="1"/>
  <c r="L168" i="92" s="1"/>
  <c r="M168" i="92" s="1"/>
  <c r="N168" i="92" s="1"/>
  <c r="O168" i="92" s="1"/>
  <c r="P168" i="92" s="1"/>
  <c r="S168" i="92"/>
  <c r="S16" i="92"/>
  <c r="E16" i="92"/>
  <c r="F16" i="92" s="1"/>
  <c r="G16" i="92" s="1"/>
  <c r="H16" i="92" s="1"/>
  <c r="I16" i="92" s="1"/>
  <c r="J16" i="92" s="1"/>
  <c r="K16" i="92" s="1"/>
  <c r="L16" i="92" s="1"/>
  <c r="M16" i="92" s="1"/>
  <c r="N16" i="92" s="1"/>
  <c r="O16" i="92" s="1"/>
  <c r="P16" i="92" s="1"/>
  <c r="E43" i="79"/>
  <c r="F43" i="79" s="1"/>
  <c r="G43" i="79" s="1"/>
  <c r="H43" i="79" s="1"/>
  <c r="I43" i="79" s="1"/>
  <c r="J43" i="79" s="1"/>
  <c r="K43" i="79" s="1"/>
  <c r="L43" i="79" s="1"/>
  <c r="M43" i="79" s="1"/>
  <c r="N43" i="79" s="1"/>
  <c r="O43" i="79" s="1"/>
  <c r="P43" i="79" s="1"/>
  <c r="D43" i="92" s="1"/>
  <c r="S43" i="79"/>
  <c r="E136" i="92"/>
  <c r="F136" i="92" s="1"/>
  <c r="G136" i="92" s="1"/>
  <c r="H136" i="92" s="1"/>
  <c r="I136" i="92" s="1"/>
  <c r="J136" i="92" s="1"/>
  <c r="K136" i="92" s="1"/>
  <c r="L136" i="92" s="1"/>
  <c r="M136" i="92" s="1"/>
  <c r="N136" i="92" s="1"/>
  <c r="O136" i="92" s="1"/>
  <c r="P136" i="92" s="1"/>
  <c r="S136" i="92"/>
  <c r="E85" i="92"/>
  <c r="F85" i="92" s="1"/>
  <c r="G85" i="92" s="1"/>
  <c r="H85" i="92" s="1"/>
  <c r="I85" i="92" s="1"/>
  <c r="J85" i="92" s="1"/>
  <c r="K85" i="92" s="1"/>
  <c r="L85" i="92" s="1"/>
  <c r="M85" i="92" s="1"/>
  <c r="N85" i="92" s="1"/>
  <c r="O85" i="92" s="1"/>
  <c r="P85" i="92" s="1"/>
  <c r="S85" i="92"/>
  <c r="E53" i="92"/>
  <c r="F53" i="92" s="1"/>
  <c r="G53" i="92" s="1"/>
  <c r="H53" i="92" s="1"/>
  <c r="I53" i="92" s="1"/>
  <c r="J53" i="92" s="1"/>
  <c r="K53" i="92" s="1"/>
  <c r="L53" i="92" s="1"/>
  <c r="M53" i="92" s="1"/>
  <c r="N53" i="92" s="1"/>
  <c r="O53" i="92" s="1"/>
  <c r="P53" i="92" s="1"/>
  <c r="S53" i="92"/>
  <c r="E97" i="92"/>
  <c r="F97" i="92" s="1"/>
  <c r="G97" i="92" s="1"/>
  <c r="H97" i="92" s="1"/>
  <c r="I97" i="92" s="1"/>
  <c r="J97" i="92" s="1"/>
  <c r="K97" i="92" s="1"/>
  <c r="L97" i="92" s="1"/>
  <c r="M97" i="92" s="1"/>
  <c r="N97" i="92" s="1"/>
  <c r="O97" i="92" s="1"/>
  <c r="P97" i="92" s="1"/>
  <c r="S97" i="92"/>
  <c r="E50" i="92"/>
  <c r="F50" i="92" s="1"/>
  <c r="G50" i="92" s="1"/>
  <c r="H50" i="92" s="1"/>
  <c r="I50" i="92" s="1"/>
  <c r="J50" i="92" s="1"/>
  <c r="K50" i="92" s="1"/>
  <c r="L50" i="92" s="1"/>
  <c r="M50" i="92" s="1"/>
  <c r="N50" i="92" s="1"/>
  <c r="O50" i="92" s="1"/>
  <c r="P50" i="92" s="1"/>
  <c r="S50" i="92"/>
  <c r="S101" i="92"/>
  <c r="E101" i="92"/>
  <c r="F101" i="92" s="1"/>
  <c r="G101" i="92" s="1"/>
  <c r="H101" i="92" s="1"/>
  <c r="I101" i="92" s="1"/>
  <c r="J101" i="92" s="1"/>
  <c r="K101" i="92" s="1"/>
  <c r="L101" i="92" s="1"/>
  <c r="M101" i="92" s="1"/>
  <c r="N101" i="92" s="1"/>
  <c r="O101" i="92" s="1"/>
  <c r="P101" i="92" s="1"/>
  <c r="E42" i="92"/>
  <c r="F42" i="92" s="1"/>
  <c r="G42" i="92" s="1"/>
  <c r="H42" i="92" s="1"/>
  <c r="I42" i="92" s="1"/>
  <c r="J42" i="92" s="1"/>
  <c r="K42" i="92" s="1"/>
  <c r="L42" i="92" s="1"/>
  <c r="M42" i="92" s="1"/>
  <c r="N42" i="92" s="1"/>
  <c r="O42" i="92" s="1"/>
  <c r="P42" i="92" s="1"/>
  <c r="S42" i="92"/>
  <c r="E103" i="92"/>
  <c r="F103" i="92" s="1"/>
  <c r="G103" i="92" s="1"/>
  <c r="H103" i="92" s="1"/>
  <c r="I103" i="92" s="1"/>
  <c r="J103" i="92" s="1"/>
  <c r="K103" i="92" s="1"/>
  <c r="L103" i="92" s="1"/>
  <c r="M103" i="92" s="1"/>
  <c r="N103" i="92" s="1"/>
  <c r="O103" i="92" s="1"/>
  <c r="P103" i="92" s="1"/>
  <c r="S103" i="92"/>
  <c r="E149" i="92"/>
  <c r="F149" i="92" s="1"/>
  <c r="G149" i="92" s="1"/>
  <c r="H149" i="92" s="1"/>
  <c r="I149" i="92" s="1"/>
  <c r="J149" i="92" s="1"/>
  <c r="K149" i="92" s="1"/>
  <c r="L149" i="92" s="1"/>
  <c r="M149" i="92" s="1"/>
  <c r="N149" i="92" s="1"/>
  <c r="O149" i="92" s="1"/>
  <c r="P149" i="92" s="1"/>
  <c r="S149" i="92"/>
  <c r="E120" i="92"/>
  <c r="F120" i="92" s="1"/>
  <c r="G120" i="92" s="1"/>
  <c r="H120" i="92" s="1"/>
  <c r="I120" i="92" s="1"/>
  <c r="J120" i="92" s="1"/>
  <c r="K120" i="92" s="1"/>
  <c r="L120" i="92" s="1"/>
  <c r="M120" i="92" s="1"/>
  <c r="N120" i="92" s="1"/>
  <c r="O120" i="92" s="1"/>
  <c r="P120" i="92" s="1"/>
  <c r="S120" i="92"/>
  <c r="S40" i="92"/>
  <c r="E40" i="92"/>
  <c r="F40" i="92" s="1"/>
  <c r="G40" i="92" s="1"/>
  <c r="H40" i="92" s="1"/>
  <c r="I40" i="92" s="1"/>
  <c r="J40" i="92" s="1"/>
  <c r="K40" i="92" s="1"/>
  <c r="L40" i="92" s="1"/>
  <c r="M40" i="92" s="1"/>
  <c r="N40" i="92" s="1"/>
  <c r="O40" i="92" s="1"/>
  <c r="P40" i="92" s="1"/>
  <c r="S28" i="92"/>
  <c r="E28" i="92"/>
  <c r="F28" i="92" s="1"/>
  <c r="G28" i="92" s="1"/>
  <c r="H28" i="92" s="1"/>
  <c r="I28" i="92" s="1"/>
  <c r="J28" i="92" s="1"/>
  <c r="K28" i="92" s="1"/>
  <c r="L28" i="92" s="1"/>
  <c r="M28" i="92" s="1"/>
  <c r="N28" i="92" s="1"/>
  <c r="O28" i="92" s="1"/>
  <c r="P28" i="92" s="1"/>
  <c r="E84" i="92"/>
  <c r="F84" i="92" s="1"/>
  <c r="G84" i="92" s="1"/>
  <c r="H84" i="92" s="1"/>
  <c r="I84" i="92" s="1"/>
  <c r="J84" i="92" s="1"/>
  <c r="K84" i="92" s="1"/>
  <c r="L84" i="92" s="1"/>
  <c r="M84" i="92" s="1"/>
  <c r="N84" i="92" s="1"/>
  <c r="O84" i="92" s="1"/>
  <c r="P84" i="92" s="1"/>
  <c r="S84" i="92"/>
  <c r="E32" i="92"/>
  <c r="F32" i="92" s="1"/>
  <c r="G32" i="92" s="1"/>
  <c r="H32" i="92" s="1"/>
  <c r="I32" i="92" s="1"/>
  <c r="J32" i="92" s="1"/>
  <c r="K32" i="92" s="1"/>
  <c r="L32" i="92" s="1"/>
  <c r="M32" i="92" s="1"/>
  <c r="N32" i="92" s="1"/>
  <c r="O32" i="92" s="1"/>
  <c r="P32" i="92" s="1"/>
  <c r="S32" i="92"/>
  <c r="E12" i="92"/>
  <c r="F12" i="92" s="1"/>
  <c r="G12" i="92" s="1"/>
  <c r="H12" i="92" s="1"/>
  <c r="I12" i="92" s="1"/>
  <c r="J12" i="92" s="1"/>
  <c r="K12" i="92" s="1"/>
  <c r="L12" i="92" s="1"/>
  <c r="M12" i="92" s="1"/>
  <c r="N12" i="92" s="1"/>
  <c r="O12" i="92" s="1"/>
  <c r="P12" i="92" s="1"/>
  <c r="S12" i="92"/>
  <c r="L7" i="24"/>
  <c r="D89" i="105"/>
  <c r="T89" i="92"/>
  <c r="S77" i="92"/>
  <c r="E77" i="92"/>
  <c r="F77" i="92" s="1"/>
  <c r="G77" i="92" s="1"/>
  <c r="H77" i="92" s="1"/>
  <c r="I77" i="92" s="1"/>
  <c r="J77" i="92" s="1"/>
  <c r="K77" i="92" s="1"/>
  <c r="L77" i="92" s="1"/>
  <c r="M77" i="92" s="1"/>
  <c r="N77" i="92" s="1"/>
  <c r="O77" i="92" s="1"/>
  <c r="P77" i="92" s="1"/>
  <c r="S23" i="92"/>
  <c r="E23" i="92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E162" i="92"/>
  <c r="F162" i="92" s="1"/>
  <c r="G162" i="92" s="1"/>
  <c r="H162" i="92" s="1"/>
  <c r="I162" i="92" s="1"/>
  <c r="J162" i="92" s="1"/>
  <c r="K162" i="92" s="1"/>
  <c r="L162" i="92" s="1"/>
  <c r="M162" i="92" s="1"/>
  <c r="N162" i="92" s="1"/>
  <c r="O162" i="92" s="1"/>
  <c r="P162" i="92" s="1"/>
  <c r="S162" i="92"/>
  <c r="S105" i="92"/>
  <c r="E105" i="92"/>
  <c r="F105" i="92" s="1"/>
  <c r="G105" i="92" s="1"/>
  <c r="H105" i="92" s="1"/>
  <c r="I105" i="92" s="1"/>
  <c r="J105" i="92" s="1"/>
  <c r="K105" i="92" s="1"/>
  <c r="L105" i="92" s="1"/>
  <c r="M105" i="92" s="1"/>
  <c r="N105" i="92" s="1"/>
  <c r="O105" i="92" s="1"/>
  <c r="P105" i="92" s="1"/>
  <c r="E175" i="92"/>
  <c r="F175" i="92" s="1"/>
  <c r="G175" i="92" s="1"/>
  <c r="H175" i="92" s="1"/>
  <c r="I175" i="92" s="1"/>
  <c r="J175" i="92" s="1"/>
  <c r="K175" i="92" s="1"/>
  <c r="L175" i="92" s="1"/>
  <c r="M175" i="92" s="1"/>
  <c r="N175" i="92" s="1"/>
  <c r="O175" i="92" s="1"/>
  <c r="P175" i="92" s="1"/>
  <c r="S175" i="92"/>
  <c r="E62" i="79"/>
  <c r="F62" i="79" s="1"/>
  <c r="G62" i="79" s="1"/>
  <c r="H62" i="79" s="1"/>
  <c r="I62" i="79" s="1"/>
  <c r="J62" i="79" s="1"/>
  <c r="K62" i="79" s="1"/>
  <c r="L62" i="79" s="1"/>
  <c r="M62" i="79" s="1"/>
  <c r="N62" i="79" s="1"/>
  <c r="O62" i="79" s="1"/>
  <c r="P62" i="79" s="1"/>
  <c r="D62" i="92" s="1"/>
  <c r="S62" i="79"/>
  <c r="S102" i="92"/>
  <c r="E102" i="92"/>
  <c r="F102" i="92" s="1"/>
  <c r="G102" i="92" s="1"/>
  <c r="H102" i="92" s="1"/>
  <c r="I102" i="92" s="1"/>
  <c r="J102" i="92" s="1"/>
  <c r="K102" i="92" s="1"/>
  <c r="L102" i="92" s="1"/>
  <c r="M102" i="92" s="1"/>
  <c r="N102" i="92" s="1"/>
  <c r="O102" i="92" s="1"/>
  <c r="P102" i="92" s="1"/>
  <c r="S31" i="92"/>
  <c r="E31" i="92"/>
  <c r="F31" i="92" s="1"/>
  <c r="G31" i="92" s="1"/>
  <c r="H31" i="92" s="1"/>
  <c r="I31" i="92" s="1"/>
  <c r="J31" i="92" s="1"/>
  <c r="K31" i="92" s="1"/>
  <c r="L31" i="92" s="1"/>
  <c r="M31" i="92" s="1"/>
  <c r="N31" i="92" s="1"/>
  <c r="O31" i="92" s="1"/>
  <c r="P31" i="92" s="1"/>
  <c r="E11" i="79"/>
  <c r="F11" i="79" s="1"/>
  <c r="G11" i="79" s="1"/>
  <c r="H11" i="79" s="1"/>
  <c r="I11" i="79" s="1"/>
  <c r="J11" i="79" s="1"/>
  <c r="K11" i="79" s="1"/>
  <c r="L11" i="79" s="1"/>
  <c r="M11" i="79" s="1"/>
  <c r="N11" i="79" s="1"/>
  <c r="O11" i="79" s="1"/>
  <c r="P11" i="79" s="1"/>
  <c r="D11" i="92" s="1"/>
  <c r="S11" i="79"/>
  <c r="E160" i="79"/>
  <c r="F160" i="79" s="1"/>
  <c r="G160" i="79" s="1"/>
  <c r="H160" i="79" s="1"/>
  <c r="I160" i="79" s="1"/>
  <c r="J160" i="79" s="1"/>
  <c r="K160" i="79" s="1"/>
  <c r="L160" i="79" s="1"/>
  <c r="M160" i="79" s="1"/>
  <c r="N160" i="79" s="1"/>
  <c r="O160" i="79" s="1"/>
  <c r="P160" i="79" s="1"/>
  <c r="D160" i="92" s="1"/>
  <c r="S160" i="79"/>
  <c r="E80" i="79"/>
  <c r="F80" i="79" s="1"/>
  <c r="G80" i="79" s="1"/>
  <c r="H80" i="79" s="1"/>
  <c r="I80" i="79" s="1"/>
  <c r="J80" i="79" s="1"/>
  <c r="K80" i="79" s="1"/>
  <c r="L80" i="79" s="1"/>
  <c r="M80" i="79" s="1"/>
  <c r="N80" i="79" s="1"/>
  <c r="O80" i="79" s="1"/>
  <c r="P80" i="79" s="1"/>
  <c r="D80" i="92" s="1"/>
  <c r="S80" i="79"/>
  <c r="E171" i="92"/>
  <c r="F171" i="92" s="1"/>
  <c r="G171" i="92" s="1"/>
  <c r="H171" i="92" s="1"/>
  <c r="I171" i="92" s="1"/>
  <c r="J171" i="92" s="1"/>
  <c r="K171" i="92" s="1"/>
  <c r="L171" i="92" s="1"/>
  <c r="M171" i="92" s="1"/>
  <c r="N171" i="92" s="1"/>
  <c r="O171" i="92" s="1"/>
  <c r="P171" i="92" s="1"/>
  <c r="S171" i="92"/>
  <c r="E10" i="92"/>
  <c r="F10" i="92" s="1"/>
  <c r="G10" i="92" s="1"/>
  <c r="H10" i="92" s="1"/>
  <c r="I10" i="92" s="1"/>
  <c r="J10" i="92" s="1"/>
  <c r="K10" i="92" s="1"/>
  <c r="L10" i="92" s="1"/>
  <c r="M10" i="92" s="1"/>
  <c r="N10" i="92" s="1"/>
  <c r="O10" i="92" s="1"/>
  <c r="P10" i="92" s="1"/>
  <c r="S10" i="92"/>
  <c r="E24" i="79"/>
  <c r="F24" i="79" s="1"/>
  <c r="G24" i="79" s="1"/>
  <c r="H24" i="79" s="1"/>
  <c r="I24" i="79" s="1"/>
  <c r="J24" i="79" s="1"/>
  <c r="K24" i="79" s="1"/>
  <c r="L24" i="79" s="1"/>
  <c r="M24" i="79" s="1"/>
  <c r="N24" i="79" s="1"/>
  <c r="O24" i="79" s="1"/>
  <c r="P24" i="79" s="1"/>
  <c r="D24" i="92" s="1"/>
  <c r="S24" i="79"/>
  <c r="E150" i="92"/>
  <c r="F150" i="92" s="1"/>
  <c r="G150" i="92" s="1"/>
  <c r="H150" i="92" s="1"/>
  <c r="I150" i="92" s="1"/>
  <c r="J150" i="92" s="1"/>
  <c r="K150" i="92" s="1"/>
  <c r="L150" i="92" s="1"/>
  <c r="M150" i="92" s="1"/>
  <c r="N150" i="92" s="1"/>
  <c r="O150" i="92" s="1"/>
  <c r="P150" i="92" s="1"/>
  <c r="S150" i="92"/>
  <c r="E185" i="92"/>
  <c r="F185" i="92" s="1"/>
  <c r="G185" i="92" s="1"/>
  <c r="H185" i="92" s="1"/>
  <c r="I185" i="92" s="1"/>
  <c r="J185" i="92" s="1"/>
  <c r="K185" i="92" s="1"/>
  <c r="L185" i="92" s="1"/>
  <c r="M185" i="92" s="1"/>
  <c r="N185" i="92" s="1"/>
  <c r="O185" i="92" s="1"/>
  <c r="P185" i="92" s="1"/>
  <c r="S185" i="92"/>
  <c r="T114" i="66"/>
  <c r="T118" i="66"/>
  <c r="E188" i="79"/>
  <c r="F188" i="79" s="1"/>
  <c r="G188" i="79" s="1"/>
  <c r="H188" i="79" s="1"/>
  <c r="I188" i="79" s="1"/>
  <c r="J188" i="79" s="1"/>
  <c r="K188" i="79" s="1"/>
  <c r="L188" i="79" s="1"/>
  <c r="M188" i="79" s="1"/>
  <c r="N188" i="79" s="1"/>
  <c r="O188" i="79" s="1"/>
  <c r="P188" i="79" s="1"/>
  <c r="D188" i="92" s="1"/>
  <c r="S188" i="79"/>
  <c r="D194" i="105"/>
  <c r="T194" i="92"/>
  <c r="E114" i="79"/>
  <c r="F114" i="79" s="1"/>
  <c r="G114" i="79" s="1"/>
  <c r="H114" i="79" s="1"/>
  <c r="I114" i="79" s="1"/>
  <c r="J114" i="79" s="1"/>
  <c r="K114" i="79" s="1"/>
  <c r="L114" i="79" s="1"/>
  <c r="M114" i="79" s="1"/>
  <c r="N114" i="79" s="1"/>
  <c r="O114" i="79" s="1"/>
  <c r="P114" i="79" s="1"/>
  <c r="D114" i="92" s="1"/>
  <c r="S114" i="79"/>
  <c r="E180" i="92"/>
  <c r="F180" i="92" s="1"/>
  <c r="G180" i="92" s="1"/>
  <c r="H180" i="92" s="1"/>
  <c r="I180" i="92" s="1"/>
  <c r="J180" i="92" s="1"/>
  <c r="K180" i="92" s="1"/>
  <c r="L180" i="92" s="1"/>
  <c r="M180" i="92" s="1"/>
  <c r="N180" i="92" s="1"/>
  <c r="O180" i="92" s="1"/>
  <c r="P180" i="92" s="1"/>
  <c r="S180" i="92"/>
  <c r="S75" i="92"/>
  <c r="E75" i="92"/>
  <c r="F75" i="92" s="1"/>
  <c r="G75" i="92" s="1"/>
  <c r="H75" i="92" s="1"/>
  <c r="I75" i="92" s="1"/>
  <c r="J75" i="92" s="1"/>
  <c r="K75" i="92" s="1"/>
  <c r="L75" i="92" s="1"/>
  <c r="M75" i="92" s="1"/>
  <c r="N75" i="92" s="1"/>
  <c r="O75" i="92" s="1"/>
  <c r="P75" i="92" s="1"/>
  <c r="E57" i="92"/>
  <c r="F57" i="92" s="1"/>
  <c r="G57" i="92" s="1"/>
  <c r="H57" i="92" s="1"/>
  <c r="I57" i="92" s="1"/>
  <c r="J57" i="92" s="1"/>
  <c r="K57" i="92" s="1"/>
  <c r="L57" i="92" s="1"/>
  <c r="M57" i="92" s="1"/>
  <c r="N57" i="92" s="1"/>
  <c r="O57" i="92" s="1"/>
  <c r="P57" i="92" s="1"/>
  <c r="S57" i="92"/>
  <c r="S18" i="92"/>
  <c r="E18" i="92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S5" i="92"/>
  <c r="E5" i="92"/>
  <c r="F5" i="92" s="1"/>
  <c r="G5" i="92" s="1"/>
  <c r="H5" i="92" s="1"/>
  <c r="I5" i="92" s="1"/>
  <c r="J5" i="92" s="1"/>
  <c r="K5" i="92" s="1"/>
  <c r="L5" i="92" s="1"/>
  <c r="M5" i="92" s="1"/>
  <c r="N5" i="92" s="1"/>
  <c r="O5" i="92" s="1"/>
  <c r="P5" i="92" s="1"/>
  <c r="S17" i="92"/>
  <c r="E17" i="92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E13" i="79"/>
  <c r="F13" i="79" s="1"/>
  <c r="G13" i="79" s="1"/>
  <c r="H13" i="79" s="1"/>
  <c r="I13" i="79" s="1"/>
  <c r="J13" i="79" s="1"/>
  <c r="K13" i="79" s="1"/>
  <c r="L13" i="79" s="1"/>
  <c r="M13" i="79" s="1"/>
  <c r="N13" i="79" s="1"/>
  <c r="O13" i="79" s="1"/>
  <c r="P13" i="79" s="1"/>
  <c r="D13" i="92" s="1"/>
  <c r="S13" i="79"/>
  <c r="I3" i="51"/>
  <c r="E195" i="79"/>
  <c r="F195" i="79" s="1"/>
  <c r="G195" i="79" s="1"/>
  <c r="H195" i="79" s="1"/>
  <c r="I195" i="79" s="1"/>
  <c r="J195" i="79" s="1"/>
  <c r="K195" i="79" s="1"/>
  <c r="L195" i="79" s="1"/>
  <c r="M195" i="79" s="1"/>
  <c r="N195" i="79" s="1"/>
  <c r="O195" i="79" s="1"/>
  <c r="P195" i="79" s="1"/>
  <c r="D195" i="92" s="1"/>
  <c r="S195" i="79"/>
  <c r="S41" i="92"/>
  <c r="E41" i="92"/>
  <c r="F41" i="92" s="1"/>
  <c r="G41" i="92" s="1"/>
  <c r="H41" i="92" s="1"/>
  <c r="I41" i="92" s="1"/>
  <c r="J41" i="92" s="1"/>
  <c r="K41" i="92" s="1"/>
  <c r="L41" i="92" s="1"/>
  <c r="M41" i="92" s="1"/>
  <c r="N41" i="92" s="1"/>
  <c r="O41" i="92" s="1"/>
  <c r="P41" i="92" s="1"/>
  <c r="E198" i="92"/>
  <c r="F198" i="92" s="1"/>
  <c r="G198" i="92" s="1"/>
  <c r="H198" i="92" s="1"/>
  <c r="I198" i="92" s="1"/>
  <c r="J198" i="92" s="1"/>
  <c r="K198" i="92" s="1"/>
  <c r="L198" i="92" s="1"/>
  <c r="M198" i="92" s="1"/>
  <c r="N198" i="92" s="1"/>
  <c r="O198" i="92" s="1"/>
  <c r="P198" i="92" s="1"/>
  <c r="S198" i="92"/>
  <c r="E56" i="92"/>
  <c r="F56" i="92" s="1"/>
  <c r="G56" i="92" s="1"/>
  <c r="H56" i="92" s="1"/>
  <c r="I56" i="92" s="1"/>
  <c r="J56" i="92" s="1"/>
  <c r="K56" i="92" s="1"/>
  <c r="L56" i="92" s="1"/>
  <c r="M56" i="92" s="1"/>
  <c r="N56" i="92" s="1"/>
  <c r="O56" i="92" s="1"/>
  <c r="P56" i="92" s="1"/>
  <c r="S56" i="92"/>
  <c r="D25" i="105"/>
  <c r="T25" i="92"/>
  <c r="D14" i="105"/>
  <c r="T14" i="92"/>
  <c r="E107" i="79"/>
  <c r="F107" i="79" s="1"/>
  <c r="G107" i="79" s="1"/>
  <c r="H107" i="79" s="1"/>
  <c r="I107" i="79" s="1"/>
  <c r="J107" i="79" s="1"/>
  <c r="K107" i="79" s="1"/>
  <c r="L107" i="79" s="1"/>
  <c r="M107" i="79" s="1"/>
  <c r="N107" i="79" s="1"/>
  <c r="O107" i="79" s="1"/>
  <c r="P107" i="79" s="1"/>
  <c r="D107" i="92" s="1"/>
  <c r="S107" i="79"/>
  <c r="S6" i="92"/>
  <c r="E6" i="92"/>
  <c r="F6" i="92" s="1"/>
  <c r="G6" i="92" s="1"/>
  <c r="H6" i="92" s="1"/>
  <c r="I6" i="92" s="1"/>
  <c r="J6" i="92" s="1"/>
  <c r="K6" i="92" s="1"/>
  <c r="L6" i="92" s="1"/>
  <c r="M6" i="92" s="1"/>
  <c r="N6" i="92" s="1"/>
  <c r="O6" i="92" s="1"/>
  <c r="P6" i="92" s="1"/>
  <c r="S33" i="92"/>
  <c r="E33" i="92"/>
  <c r="F33" i="92" s="1"/>
  <c r="G33" i="92" s="1"/>
  <c r="H33" i="92" s="1"/>
  <c r="I33" i="92" s="1"/>
  <c r="J33" i="92" s="1"/>
  <c r="K33" i="92" s="1"/>
  <c r="L33" i="92" s="1"/>
  <c r="M33" i="92" s="1"/>
  <c r="N33" i="92" s="1"/>
  <c r="O33" i="92" s="1"/>
  <c r="P33" i="92" s="1"/>
  <c r="S71" i="92"/>
  <c r="E71" i="92"/>
  <c r="F71" i="92" s="1"/>
  <c r="G71" i="92" s="1"/>
  <c r="H71" i="92" s="1"/>
  <c r="I71" i="92" s="1"/>
  <c r="J71" i="92" s="1"/>
  <c r="K71" i="92" s="1"/>
  <c r="L71" i="92" s="1"/>
  <c r="M71" i="92" s="1"/>
  <c r="N71" i="92" s="1"/>
  <c r="O71" i="92" s="1"/>
  <c r="P71" i="92" s="1"/>
  <c r="E191" i="92"/>
  <c r="F191" i="92" s="1"/>
  <c r="G191" i="92" s="1"/>
  <c r="H191" i="92" s="1"/>
  <c r="I191" i="92" s="1"/>
  <c r="J191" i="92" s="1"/>
  <c r="K191" i="92" s="1"/>
  <c r="L191" i="92" s="1"/>
  <c r="M191" i="92" s="1"/>
  <c r="N191" i="92" s="1"/>
  <c r="O191" i="92" s="1"/>
  <c r="P191" i="92" s="1"/>
  <c r="S191" i="92"/>
  <c r="E112" i="92"/>
  <c r="F112" i="92" s="1"/>
  <c r="G112" i="92" s="1"/>
  <c r="H112" i="92" s="1"/>
  <c r="I112" i="92" s="1"/>
  <c r="J112" i="92" s="1"/>
  <c r="K112" i="92" s="1"/>
  <c r="L112" i="92" s="1"/>
  <c r="M112" i="92" s="1"/>
  <c r="N112" i="92" s="1"/>
  <c r="O112" i="92" s="1"/>
  <c r="P112" i="92" s="1"/>
  <c r="S112" i="92"/>
  <c r="E46" i="79"/>
  <c r="F46" i="79" s="1"/>
  <c r="G46" i="79" s="1"/>
  <c r="H46" i="79" s="1"/>
  <c r="I46" i="79" s="1"/>
  <c r="J46" i="79" s="1"/>
  <c r="K46" i="79" s="1"/>
  <c r="L46" i="79" s="1"/>
  <c r="M46" i="79" s="1"/>
  <c r="N46" i="79" s="1"/>
  <c r="O46" i="79" s="1"/>
  <c r="P46" i="79" s="1"/>
  <c r="D46" i="92" s="1"/>
  <c r="S46" i="79"/>
  <c r="E178" i="92"/>
  <c r="F178" i="92" s="1"/>
  <c r="G178" i="92" s="1"/>
  <c r="H178" i="92" s="1"/>
  <c r="I178" i="92" s="1"/>
  <c r="J178" i="92" s="1"/>
  <c r="K178" i="92" s="1"/>
  <c r="L178" i="92" s="1"/>
  <c r="M178" i="92" s="1"/>
  <c r="N178" i="92" s="1"/>
  <c r="O178" i="92" s="1"/>
  <c r="P178" i="92" s="1"/>
  <c r="S178" i="92"/>
  <c r="S54" i="92"/>
  <c r="E54" i="92"/>
  <c r="F54" i="92" s="1"/>
  <c r="G54" i="92" s="1"/>
  <c r="H54" i="92" s="1"/>
  <c r="I54" i="92" s="1"/>
  <c r="J54" i="92" s="1"/>
  <c r="K54" i="92" s="1"/>
  <c r="L54" i="92" s="1"/>
  <c r="M54" i="92" s="1"/>
  <c r="N54" i="92" s="1"/>
  <c r="O54" i="92" s="1"/>
  <c r="P54" i="92" s="1"/>
  <c r="E113" i="79"/>
  <c r="F113" i="79" s="1"/>
  <c r="G113" i="79" s="1"/>
  <c r="H113" i="79" s="1"/>
  <c r="I113" i="79" s="1"/>
  <c r="J113" i="79" s="1"/>
  <c r="K113" i="79" s="1"/>
  <c r="L113" i="79" s="1"/>
  <c r="M113" i="79" s="1"/>
  <c r="N113" i="79" s="1"/>
  <c r="O113" i="79" s="1"/>
  <c r="P113" i="79" s="1"/>
  <c r="D113" i="92" s="1"/>
  <c r="S113" i="79"/>
  <c r="E47" i="79"/>
  <c r="F47" i="79" s="1"/>
  <c r="G47" i="79" s="1"/>
  <c r="H47" i="79" s="1"/>
  <c r="I47" i="79" s="1"/>
  <c r="J47" i="79" s="1"/>
  <c r="K47" i="79" s="1"/>
  <c r="L47" i="79" s="1"/>
  <c r="M47" i="79" s="1"/>
  <c r="N47" i="79" s="1"/>
  <c r="O47" i="79" s="1"/>
  <c r="P47" i="79" s="1"/>
  <c r="D47" i="92" s="1"/>
  <c r="S47" i="79"/>
  <c r="E208" i="92"/>
  <c r="F208" i="92" s="1"/>
  <c r="G208" i="92" s="1"/>
  <c r="H208" i="92" s="1"/>
  <c r="I208" i="92" s="1"/>
  <c r="J208" i="92" s="1"/>
  <c r="K208" i="92" s="1"/>
  <c r="L208" i="92" s="1"/>
  <c r="M208" i="92" s="1"/>
  <c r="N208" i="92" s="1"/>
  <c r="O208" i="92" s="1"/>
  <c r="P208" i="92" s="1"/>
  <c r="S208" i="92"/>
  <c r="E196" i="92"/>
  <c r="F196" i="92" s="1"/>
  <c r="G196" i="92" s="1"/>
  <c r="H196" i="92" s="1"/>
  <c r="I196" i="92" s="1"/>
  <c r="J196" i="92" s="1"/>
  <c r="K196" i="92" s="1"/>
  <c r="L196" i="92" s="1"/>
  <c r="M196" i="92" s="1"/>
  <c r="N196" i="92" s="1"/>
  <c r="O196" i="92" s="1"/>
  <c r="P196" i="92" s="1"/>
  <c r="S196" i="92"/>
  <c r="E141" i="79"/>
  <c r="F141" i="79" s="1"/>
  <c r="G141" i="79" s="1"/>
  <c r="H141" i="79" s="1"/>
  <c r="I141" i="79" s="1"/>
  <c r="J141" i="79" s="1"/>
  <c r="K141" i="79" s="1"/>
  <c r="L141" i="79" s="1"/>
  <c r="M141" i="79" s="1"/>
  <c r="N141" i="79" s="1"/>
  <c r="O141" i="79" s="1"/>
  <c r="P141" i="79" s="1"/>
  <c r="D141" i="92" s="1"/>
  <c r="S141" i="79"/>
  <c r="E110" i="79"/>
  <c r="F110" i="79" s="1"/>
  <c r="G110" i="79" s="1"/>
  <c r="H110" i="79" s="1"/>
  <c r="I110" i="79" s="1"/>
  <c r="J110" i="79" s="1"/>
  <c r="K110" i="79" s="1"/>
  <c r="L110" i="79" s="1"/>
  <c r="M110" i="79" s="1"/>
  <c r="N110" i="79" s="1"/>
  <c r="O110" i="79" s="1"/>
  <c r="P110" i="79" s="1"/>
  <c r="D110" i="92" s="1"/>
  <c r="S110" i="79"/>
  <c r="E44" i="79"/>
  <c r="F44" i="79" s="1"/>
  <c r="G44" i="79" s="1"/>
  <c r="H44" i="79" s="1"/>
  <c r="I44" i="79" s="1"/>
  <c r="J44" i="79" s="1"/>
  <c r="K44" i="79" s="1"/>
  <c r="L44" i="79" s="1"/>
  <c r="M44" i="79" s="1"/>
  <c r="N44" i="79" s="1"/>
  <c r="O44" i="79" s="1"/>
  <c r="P44" i="79" s="1"/>
  <c r="D44" i="92" s="1"/>
  <c r="S44" i="79"/>
  <c r="E189" i="79"/>
  <c r="F189" i="79" s="1"/>
  <c r="G189" i="79" s="1"/>
  <c r="H189" i="79" s="1"/>
  <c r="I189" i="79" s="1"/>
  <c r="J189" i="79" s="1"/>
  <c r="K189" i="79" s="1"/>
  <c r="L189" i="79" s="1"/>
  <c r="M189" i="79" s="1"/>
  <c r="N189" i="79" s="1"/>
  <c r="O189" i="79" s="1"/>
  <c r="P189" i="79" s="1"/>
  <c r="D189" i="92" s="1"/>
  <c r="S189" i="79"/>
  <c r="E36" i="79"/>
  <c r="F36" i="79" s="1"/>
  <c r="G36" i="79" s="1"/>
  <c r="H36" i="79" s="1"/>
  <c r="I36" i="79" s="1"/>
  <c r="J36" i="79" s="1"/>
  <c r="K36" i="79" s="1"/>
  <c r="L36" i="79" s="1"/>
  <c r="M36" i="79" s="1"/>
  <c r="N36" i="79" s="1"/>
  <c r="O36" i="79" s="1"/>
  <c r="P36" i="79" s="1"/>
  <c r="D36" i="92" s="1"/>
  <c r="S36" i="79"/>
  <c r="E125" i="79"/>
  <c r="F125" i="79" s="1"/>
  <c r="G125" i="79" s="1"/>
  <c r="H125" i="79" s="1"/>
  <c r="I125" i="79" s="1"/>
  <c r="J125" i="79" s="1"/>
  <c r="K125" i="79" s="1"/>
  <c r="L125" i="79" s="1"/>
  <c r="M125" i="79" s="1"/>
  <c r="N125" i="79" s="1"/>
  <c r="O125" i="79" s="1"/>
  <c r="P125" i="79" s="1"/>
  <c r="D125" i="92" s="1"/>
  <c r="S125" i="79"/>
  <c r="D55" i="105"/>
  <c r="T55" i="92"/>
  <c r="E124" i="79"/>
  <c r="F124" i="79" s="1"/>
  <c r="G124" i="79" s="1"/>
  <c r="H124" i="79" s="1"/>
  <c r="I124" i="79" s="1"/>
  <c r="J124" i="79" s="1"/>
  <c r="K124" i="79" s="1"/>
  <c r="L124" i="79" s="1"/>
  <c r="M124" i="79" s="1"/>
  <c r="N124" i="79" s="1"/>
  <c r="O124" i="79" s="1"/>
  <c r="P124" i="79" s="1"/>
  <c r="D124" i="92" s="1"/>
  <c r="S124" i="79"/>
  <c r="E34" i="79"/>
  <c r="F34" i="79" s="1"/>
  <c r="G34" i="79" s="1"/>
  <c r="H34" i="79" s="1"/>
  <c r="I34" i="79" s="1"/>
  <c r="J34" i="79" s="1"/>
  <c r="K34" i="79" s="1"/>
  <c r="L34" i="79" s="1"/>
  <c r="M34" i="79" s="1"/>
  <c r="N34" i="79" s="1"/>
  <c r="O34" i="79" s="1"/>
  <c r="P34" i="79" s="1"/>
  <c r="D34" i="92" s="1"/>
  <c r="S34" i="79"/>
  <c r="E122" i="79"/>
  <c r="F122" i="79" s="1"/>
  <c r="G122" i="79" s="1"/>
  <c r="H122" i="79" s="1"/>
  <c r="I122" i="79" s="1"/>
  <c r="J122" i="79" s="1"/>
  <c r="K122" i="79" s="1"/>
  <c r="L122" i="79" s="1"/>
  <c r="M122" i="79" s="1"/>
  <c r="N122" i="79" s="1"/>
  <c r="O122" i="79" s="1"/>
  <c r="P122" i="79" s="1"/>
  <c r="D122" i="92" s="1"/>
  <c r="S122" i="79"/>
  <c r="E58" i="79"/>
  <c r="F58" i="79" s="1"/>
  <c r="G58" i="79" s="1"/>
  <c r="H58" i="79" s="1"/>
  <c r="I58" i="79" s="1"/>
  <c r="J58" i="79" s="1"/>
  <c r="K58" i="79" s="1"/>
  <c r="L58" i="79" s="1"/>
  <c r="M58" i="79" s="1"/>
  <c r="N58" i="79" s="1"/>
  <c r="O58" i="79" s="1"/>
  <c r="P58" i="79" s="1"/>
  <c r="D58" i="92" s="1"/>
  <c r="S58" i="79"/>
  <c r="T64" i="66"/>
  <c r="T156" i="66"/>
  <c r="T70" i="66"/>
  <c r="T123" i="66"/>
  <c r="T188" i="66"/>
  <c r="T127" i="66"/>
  <c r="T170" i="66"/>
  <c r="T186" i="66"/>
  <c r="T61" i="66"/>
  <c r="T151" i="66"/>
  <c r="T106" i="79"/>
  <c r="T176" i="66"/>
  <c r="T117" i="66"/>
  <c r="T168" i="79"/>
  <c r="T16" i="79"/>
  <c r="T43" i="66"/>
  <c r="T136" i="79"/>
  <c r="T85" i="79"/>
  <c r="T53" i="79"/>
  <c r="T97" i="79"/>
  <c r="T50" i="79"/>
  <c r="T101" i="79"/>
  <c r="T42" i="79"/>
  <c r="T103" i="79"/>
  <c r="T149" i="79"/>
  <c r="T120" i="79"/>
  <c r="T40" i="79"/>
  <c r="T28" i="79"/>
  <c r="T84" i="79"/>
  <c r="T32" i="79"/>
  <c r="T12" i="79"/>
  <c r="T77" i="79"/>
  <c r="T23" i="79"/>
  <c r="T162" i="79"/>
  <c r="T105" i="79"/>
  <c r="T175" i="79"/>
  <c r="T62" i="66"/>
  <c r="T102" i="79"/>
  <c r="T31" i="79"/>
  <c r="T11" i="66"/>
  <c r="T160" i="66"/>
  <c r="T80" i="66"/>
  <c r="T171" i="79"/>
  <c r="T10" i="79"/>
  <c r="T24" i="66"/>
  <c r="T150" i="79"/>
  <c r="T185" i="79"/>
  <c r="E170" i="79"/>
  <c r="F170" i="79" s="1"/>
  <c r="G170" i="79" s="1"/>
  <c r="H170" i="79" s="1"/>
  <c r="I170" i="79" s="1"/>
  <c r="J170" i="79" s="1"/>
  <c r="K170" i="79" s="1"/>
  <c r="L170" i="79" s="1"/>
  <c r="M170" i="79" s="1"/>
  <c r="N170" i="79" s="1"/>
  <c r="O170" i="79" s="1"/>
  <c r="P170" i="79" s="1"/>
  <c r="D170" i="92" s="1"/>
  <c r="S170" i="79"/>
  <c r="E186" i="79"/>
  <c r="F186" i="79" s="1"/>
  <c r="G186" i="79" s="1"/>
  <c r="H186" i="79" s="1"/>
  <c r="I186" i="79" s="1"/>
  <c r="J186" i="79" s="1"/>
  <c r="K186" i="79" s="1"/>
  <c r="L186" i="79" s="1"/>
  <c r="M186" i="79" s="1"/>
  <c r="N186" i="79" s="1"/>
  <c r="O186" i="79" s="1"/>
  <c r="P186" i="79" s="1"/>
  <c r="D186" i="92" s="1"/>
  <c r="S186" i="79"/>
  <c r="E61" i="79"/>
  <c r="F61" i="79" s="1"/>
  <c r="G61" i="79" s="1"/>
  <c r="H61" i="79" s="1"/>
  <c r="I61" i="79" s="1"/>
  <c r="J61" i="79" s="1"/>
  <c r="K61" i="79" s="1"/>
  <c r="L61" i="79" s="1"/>
  <c r="M61" i="79" s="1"/>
  <c r="N61" i="79" s="1"/>
  <c r="O61" i="79" s="1"/>
  <c r="P61" i="79" s="1"/>
  <c r="D61" i="92" s="1"/>
  <c r="S61" i="79"/>
  <c r="E151" i="79"/>
  <c r="F151" i="79" s="1"/>
  <c r="G151" i="79" s="1"/>
  <c r="H151" i="79" s="1"/>
  <c r="I151" i="79" s="1"/>
  <c r="J151" i="79" s="1"/>
  <c r="K151" i="79" s="1"/>
  <c r="L151" i="79" s="1"/>
  <c r="M151" i="79" s="1"/>
  <c r="N151" i="79" s="1"/>
  <c r="O151" i="79" s="1"/>
  <c r="P151" i="79" s="1"/>
  <c r="D151" i="92" s="1"/>
  <c r="S151" i="79"/>
  <c r="E184" i="92"/>
  <c r="F184" i="92" s="1"/>
  <c r="G184" i="92" s="1"/>
  <c r="H184" i="92" s="1"/>
  <c r="I184" i="92" s="1"/>
  <c r="J184" i="92" s="1"/>
  <c r="K184" i="92" s="1"/>
  <c r="L184" i="92" s="1"/>
  <c r="M184" i="92" s="1"/>
  <c r="N184" i="92" s="1"/>
  <c r="O184" i="92" s="1"/>
  <c r="P184" i="92" s="1"/>
  <c r="S184" i="92"/>
  <c r="E143" i="92"/>
  <c r="F143" i="92" s="1"/>
  <c r="G143" i="92" s="1"/>
  <c r="H143" i="92" s="1"/>
  <c r="I143" i="92" s="1"/>
  <c r="J143" i="92" s="1"/>
  <c r="K143" i="92" s="1"/>
  <c r="L143" i="92" s="1"/>
  <c r="M143" i="92" s="1"/>
  <c r="N143" i="92" s="1"/>
  <c r="O143" i="92" s="1"/>
  <c r="P143" i="92" s="1"/>
  <c r="S143" i="92"/>
  <c r="E83" i="79"/>
  <c r="F83" i="79" s="1"/>
  <c r="G83" i="79" s="1"/>
  <c r="H83" i="79" s="1"/>
  <c r="I83" i="79" s="1"/>
  <c r="J83" i="79" s="1"/>
  <c r="K83" i="79" s="1"/>
  <c r="L83" i="79" s="1"/>
  <c r="M83" i="79" s="1"/>
  <c r="N83" i="79" s="1"/>
  <c r="O83" i="79" s="1"/>
  <c r="P83" i="79" s="1"/>
  <c r="D83" i="92" s="1"/>
  <c r="S83" i="79"/>
  <c r="E181" i="92"/>
  <c r="F181" i="92" s="1"/>
  <c r="G181" i="92" s="1"/>
  <c r="H181" i="92" s="1"/>
  <c r="I181" i="92" s="1"/>
  <c r="J181" i="92" s="1"/>
  <c r="K181" i="92" s="1"/>
  <c r="L181" i="92" s="1"/>
  <c r="M181" i="92" s="1"/>
  <c r="N181" i="92" s="1"/>
  <c r="O181" i="92" s="1"/>
  <c r="P181" i="92" s="1"/>
  <c r="S181" i="92"/>
  <c r="E21" i="92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S21" i="92"/>
  <c r="E173" i="92"/>
  <c r="F173" i="92" s="1"/>
  <c r="G173" i="92" s="1"/>
  <c r="H173" i="92" s="1"/>
  <c r="I173" i="92" s="1"/>
  <c r="J173" i="92" s="1"/>
  <c r="K173" i="92" s="1"/>
  <c r="L173" i="92" s="1"/>
  <c r="M173" i="92" s="1"/>
  <c r="N173" i="92" s="1"/>
  <c r="O173" i="92" s="1"/>
  <c r="P173" i="92" s="1"/>
  <c r="S173" i="92"/>
  <c r="E63" i="92"/>
  <c r="F63" i="92" s="1"/>
  <c r="G63" i="92" s="1"/>
  <c r="H63" i="92" s="1"/>
  <c r="I63" i="92" s="1"/>
  <c r="J63" i="92" s="1"/>
  <c r="K63" i="92" s="1"/>
  <c r="L63" i="92" s="1"/>
  <c r="M63" i="92" s="1"/>
  <c r="N63" i="92" s="1"/>
  <c r="O63" i="92" s="1"/>
  <c r="P63" i="92" s="1"/>
  <c r="S63" i="92"/>
  <c r="E37" i="92"/>
  <c r="F37" i="92" s="1"/>
  <c r="G37" i="92" s="1"/>
  <c r="H37" i="92" s="1"/>
  <c r="I37" i="92" s="1"/>
  <c r="J37" i="92" s="1"/>
  <c r="K37" i="92" s="1"/>
  <c r="L37" i="92" s="1"/>
  <c r="M37" i="92" s="1"/>
  <c r="N37" i="92" s="1"/>
  <c r="O37" i="92" s="1"/>
  <c r="P37" i="92" s="1"/>
  <c r="S37" i="92"/>
  <c r="E210" i="92"/>
  <c r="F210" i="92" s="1"/>
  <c r="G210" i="92" s="1"/>
  <c r="H210" i="92" s="1"/>
  <c r="I210" i="92" s="1"/>
  <c r="J210" i="92" s="1"/>
  <c r="K210" i="92" s="1"/>
  <c r="L210" i="92" s="1"/>
  <c r="M210" i="92" s="1"/>
  <c r="N210" i="92" s="1"/>
  <c r="O210" i="92" s="1"/>
  <c r="P210" i="92" s="1"/>
  <c r="S210" i="92"/>
  <c r="E157" i="79"/>
  <c r="F157" i="79" s="1"/>
  <c r="G157" i="79" s="1"/>
  <c r="H157" i="79" s="1"/>
  <c r="I157" i="79" s="1"/>
  <c r="J157" i="79" s="1"/>
  <c r="K157" i="79" s="1"/>
  <c r="L157" i="79" s="1"/>
  <c r="M157" i="79" s="1"/>
  <c r="N157" i="79" s="1"/>
  <c r="O157" i="79" s="1"/>
  <c r="P157" i="79" s="1"/>
  <c r="D157" i="92" s="1"/>
  <c r="S157" i="79"/>
  <c r="E131" i="92"/>
  <c r="F131" i="92" s="1"/>
  <c r="G131" i="92" s="1"/>
  <c r="H131" i="92" s="1"/>
  <c r="I131" i="92" s="1"/>
  <c r="J131" i="92" s="1"/>
  <c r="K131" i="92" s="1"/>
  <c r="L131" i="92" s="1"/>
  <c r="M131" i="92" s="1"/>
  <c r="N131" i="92" s="1"/>
  <c r="O131" i="92" s="1"/>
  <c r="P131" i="92" s="1"/>
  <c r="S131" i="92"/>
  <c r="E92" i="92"/>
  <c r="F92" i="92" s="1"/>
  <c r="G92" i="92" s="1"/>
  <c r="H92" i="92" s="1"/>
  <c r="I92" i="92" s="1"/>
  <c r="J92" i="92" s="1"/>
  <c r="K92" i="92" s="1"/>
  <c r="L92" i="92" s="1"/>
  <c r="M92" i="92" s="1"/>
  <c r="N92" i="92" s="1"/>
  <c r="O92" i="92" s="1"/>
  <c r="P92" i="92" s="1"/>
  <c r="S92" i="92"/>
  <c r="E132" i="79"/>
  <c r="F132" i="79" s="1"/>
  <c r="G132" i="79" s="1"/>
  <c r="H132" i="79" s="1"/>
  <c r="I132" i="79" s="1"/>
  <c r="J132" i="79" s="1"/>
  <c r="K132" i="79" s="1"/>
  <c r="L132" i="79" s="1"/>
  <c r="M132" i="79" s="1"/>
  <c r="N132" i="79" s="1"/>
  <c r="O132" i="79" s="1"/>
  <c r="P132" i="79" s="1"/>
  <c r="D132" i="92" s="1"/>
  <c r="S132" i="79"/>
  <c r="E88" i="92"/>
  <c r="F88" i="92" s="1"/>
  <c r="G88" i="92" s="1"/>
  <c r="H88" i="92" s="1"/>
  <c r="I88" i="92" s="1"/>
  <c r="J88" i="92" s="1"/>
  <c r="K88" i="92" s="1"/>
  <c r="L88" i="92" s="1"/>
  <c r="M88" i="92" s="1"/>
  <c r="N88" i="92" s="1"/>
  <c r="O88" i="92" s="1"/>
  <c r="P88" i="92" s="1"/>
  <c r="S88" i="92"/>
  <c r="E76" i="79"/>
  <c r="F76" i="79" s="1"/>
  <c r="G76" i="79" s="1"/>
  <c r="H76" i="79" s="1"/>
  <c r="I76" i="79" s="1"/>
  <c r="J76" i="79" s="1"/>
  <c r="K76" i="79" s="1"/>
  <c r="L76" i="79" s="1"/>
  <c r="M76" i="79" s="1"/>
  <c r="N76" i="79" s="1"/>
  <c r="O76" i="79" s="1"/>
  <c r="P76" i="79" s="1"/>
  <c r="D76" i="92" s="1"/>
  <c r="S76" i="79"/>
  <c r="E99" i="79"/>
  <c r="F99" i="79" s="1"/>
  <c r="G99" i="79" s="1"/>
  <c r="H99" i="79" s="1"/>
  <c r="I99" i="79" s="1"/>
  <c r="J99" i="79" s="1"/>
  <c r="K99" i="79" s="1"/>
  <c r="L99" i="79" s="1"/>
  <c r="M99" i="79" s="1"/>
  <c r="N99" i="79" s="1"/>
  <c r="O99" i="79" s="1"/>
  <c r="P99" i="79" s="1"/>
  <c r="D99" i="92" s="1"/>
  <c r="S99" i="79"/>
  <c r="E152" i="79"/>
  <c r="F152" i="79" s="1"/>
  <c r="G152" i="79" s="1"/>
  <c r="H152" i="79" s="1"/>
  <c r="I152" i="79" s="1"/>
  <c r="J152" i="79" s="1"/>
  <c r="K152" i="79" s="1"/>
  <c r="L152" i="79" s="1"/>
  <c r="M152" i="79" s="1"/>
  <c r="N152" i="79" s="1"/>
  <c r="O152" i="79" s="1"/>
  <c r="P152" i="79" s="1"/>
  <c r="D152" i="92" s="1"/>
  <c r="S152" i="79"/>
  <c r="E154" i="92"/>
  <c r="F154" i="92" s="1"/>
  <c r="G154" i="92" s="1"/>
  <c r="H154" i="92" s="1"/>
  <c r="I154" i="92" s="1"/>
  <c r="J154" i="92" s="1"/>
  <c r="K154" i="92" s="1"/>
  <c r="L154" i="92" s="1"/>
  <c r="M154" i="92" s="1"/>
  <c r="N154" i="92" s="1"/>
  <c r="O154" i="92" s="1"/>
  <c r="P154" i="92" s="1"/>
  <c r="S154" i="92"/>
  <c r="E52" i="105"/>
  <c r="F52" i="105" s="1"/>
  <c r="G52" i="105" s="1"/>
  <c r="H52" i="105" s="1"/>
  <c r="I52" i="105" s="1"/>
  <c r="J52" i="105" s="1"/>
  <c r="K52" i="105" s="1"/>
  <c r="L52" i="105" s="1"/>
  <c r="M52" i="105" s="1"/>
  <c r="N52" i="105" s="1"/>
  <c r="O52" i="105" s="1"/>
  <c r="P52" i="105" s="1"/>
  <c r="S52" i="105"/>
  <c r="D52" i="119" s="1"/>
  <c r="S15" i="92"/>
  <c r="E15" i="92"/>
  <c r="F15" i="92" s="1"/>
  <c r="G15" i="92" s="1"/>
  <c r="H15" i="92" s="1"/>
  <c r="I15" i="92" s="1"/>
  <c r="J15" i="92" s="1"/>
  <c r="K15" i="92" s="1"/>
  <c r="L15" i="92" s="1"/>
  <c r="M15" i="92" s="1"/>
  <c r="N15" i="92" s="1"/>
  <c r="O15" i="92" s="1"/>
  <c r="P15" i="92" s="1"/>
  <c r="E30" i="79"/>
  <c r="F30" i="79" s="1"/>
  <c r="G30" i="79" s="1"/>
  <c r="H30" i="79" s="1"/>
  <c r="I30" i="79" s="1"/>
  <c r="J30" i="79" s="1"/>
  <c r="K30" i="79" s="1"/>
  <c r="L30" i="79" s="1"/>
  <c r="M30" i="79" s="1"/>
  <c r="N30" i="79" s="1"/>
  <c r="O30" i="79" s="1"/>
  <c r="P30" i="79" s="1"/>
  <c r="D30" i="92" s="1"/>
  <c r="S30" i="79"/>
  <c r="E133" i="92"/>
  <c r="F133" i="92" s="1"/>
  <c r="G133" i="92" s="1"/>
  <c r="H133" i="92" s="1"/>
  <c r="I133" i="92" s="1"/>
  <c r="J133" i="92" s="1"/>
  <c r="K133" i="92" s="1"/>
  <c r="L133" i="92" s="1"/>
  <c r="M133" i="92" s="1"/>
  <c r="N133" i="92" s="1"/>
  <c r="O133" i="92" s="1"/>
  <c r="P133" i="92" s="1"/>
  <c r="S133" i="92"/>
  <c r="E22" i="92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S22" i="92"/>
  <c r="E169" i="79"/>
  <c r="F169" i="79" s="1"/>
  <c r="G169" i="79" s="1"/>
  <c r="H169" i="79" s="1"/>
  <c r="I169" i="79" s="1"/>
  <c r="J169" i="79" s="1"/>
  <c r="K169" i="79" s="1"/>
  <c r="L169" i="79" s="1"/>
  <c r="M169" i="79" s="1"/>
  <c r="N169" i="79" s="1"/>
  <c r="O169" i="79" s="1"/>
  <c r="P169" i="79" s="1"/>
  <c r="D169" i="92" s="1"/>
  <c r="S169" i="79"/>
  <c r="S8" i="92"/>
  <c r="E8" i="92"/>
  <c r="F8" i="92" s="1"/>
  <c r="G8" i="92" s="1"/>
  <c r="H8" i="92" s="1"/>
  <c r="I8" i="92" s="1"/>
  <c r="J8" i="92" s="1"/>
  <c r="K8" i="92" s="1"/>
  <c r="L8" i="92" s="1"/>
  <c r="M8" i="92" s="1"/>
  <c r="N8" i="92" s="1"/>
  <c r="O8" i="92" s="1"/>
  <c r="P8" i="92" s="1"/>
  <c r="S45" i="92"/>
  <c r="E45" i="92"/>
  <c r="F45" i="92" s="1"/>
  <c r="G45" i="92" s="1"/>
  <c r="H45" i="92" s="1"/>
  <c r="I45" i="92" s="1"/>
  <c r="J45" i="92" s="1"/>
  <c r="K45" i="92" s="1"/>
  <c r="L45" i="92" s="1"/>
  <c r="M45" i="92" s="1"/>
  <c r="N45" i="92" s="1"/>
  <c r="O45" i="92" s="1"/>
  <c r="P45" i="92" s="1"/>
  <c r="E78" i="79"/>
  <c r="F78" i="79" s="1"/>
  <c r="G78" i="79" s="1"/>
  <c r="H78" i="79" s="1"/>
  <c r="I78" i="79" s="1"/>
  <c r="J78" i="79" s="1"/>
  <c r="K78" i="79" s="1"/>
  <c r="L78" i="79" s="1"/>
  <c r="M78" i="79" s="1"/>
  <c r="N78" i="79" s="1"/>
  <c r="O78" i="79" s="1"/>
  <c r="P78" i="79" s="1"/>
  <c r="D78" i="92" s="1"/>
  <c r="S78" i="79"/>
  <c r="E91" i="92"/>
  <c r="F91" i="92" s="1"/>
  <c r="G91" i="92" s="1"/>
  <c r="H91" i="92" s="1"/>
  <c r="I91" i="92" s="1"/>
  <c r="J91" i="92" s="1"/>
  <c r="K91" i="92" s="1"/>
  <c r="L91" i="92" s="1"/>
  <c r="M91" i="92" s="1"/>
  <c r="N91" i="92" s="1"/>
  <c r="O91" i="92" s="1"/>
  <c r="P91" i="92" s="1"/>
  <c r="S91" i="92"/>
  <c r="E121" i="79"/>
  <c r="F121" i="79" s="1"/>
  <c r="G121" i="79" s="1"/>
  <c r="H121" i="79" s="1"/>
  <c r="I121" i="79" s="1"/>
  <c r="J121" i="79" s="1"/>
  <c r="K121" i="79" s="1"/>
  <c r="L121" i="79" s="1"/>
  <c r="M121" i="79" s="1"/>
  <c r="N121" i="79" s="1"/>
  <c r="O121" i="79" s="1"/>
  <c r="P121" i="79" s="1"/>
  <c r="D121" i="92" s="1"/>
  <c r="S121" i="79"/>
  <c r="E213" i="92"/>
  <c r="F213" i="92" s="1"/>
  <c r="G213" i="92" s="1"/>
  <c r="H213" i="92" s="1"/>
  <c r="I213" i="92" s="1"/>
  <c r="J213" i="92" s="1"/>
  <c r="K213" i="92" s="1"/>
  <c r="L213" i="92" s="1"/>
  <c r="M213" i="92" s="1"/>
  <c r="N213" i="92" s="1"/>
  <c r="O213" i="92" s="1"/>
  <c r="P213" i="92" s="1"/>
  <c r="S213" i="92"/>
  <c r="E172" i="79"/>
  <c r="F172" i="79" s="1"/>
  <c r="G172" i="79" s="1"/>
  <c r="H172" i="79" s="1"/>
  <c r="I172" i="79" s="1"/>
  <c r="J172" i="79" s="1"/>
  <c r="K172" i="79" s="1"/>
  <c r="L172" i="79" s="1"/>
  <c r="M172" i="79" s="1"/>
  <c r="N172" i="79" s="1"/>
  <c r="O172" i="79" s="1"/>
  <c r="P172" i="79" s="1"/>
  <c r="D172" i="92" s="1"/>
  <c r="S172" i="79"/>
  <c r="E82" i="92"/>
  <c r="F82" i="92" s="1"/>
  <c r="G82" i="92" s="1"/>
  <c r="H82" i="92" s="1"/>
  <c r="I82" i="92" s="1"/>
  <c r="J82" i="92" s="1"/>
  <c r="K82" i="92" s="1"/>
  <c r="L82" i="92" s="1"/>
  <c r="M82" i="92" s="1"/>
  <c r="N82" i="92" s="1"/>
  <c r="O82" i="92" s="1"/>
  <c r="P82" i="92" s="1"/>
  <c r="S82" i="92"/>
  <c r="E207" i="92"/>
  <c r="F207" i="92" s="1"/>
  <c r="G207" i="92" s="1"/>
  <c r="H207" i="92" s="1"/>
  <c r="I207" i="92" s="1"/>
  <c r="J207" i="92" s="1"/>
  <c r="K207" i="92" s="1"/>
  <c r="L207" i="92" s="1"/>
  <c r="M207" i="92" s="1"/>
  <c r="N207" i="92" s="1"/>
  <c r="O207" i="92" s="1"/>
  <c r="P207" i="92" s="1"/>
  <c r="S207" i="92"/>
  <c r="E138" i="92"/>
  <c r="F138" i="92" s="1"/>
  <c r="G138" i="92" s="1"/>
  <c r="H138" i="92" s="1"/>
  <c r="I138" i="92" s="1"/>
  <c r="J138" i="92" s="1"/>
  <c r="K138" i="92" s="1"/>
  <c r="L138" i="92" s="1"/>
  <c r="M138" i="92" s="1"/>
  <c r="N138" i="92" s="1"/>
  <c r="O138" i="92" s="1"/>
  <c r="P138" i="92" s="1"/>
  <c r="S138" i="92"/>
  <c r="E212" i="92"/>
  <c r="F212" i="92" s="1"/>
  <c r="G212" i="92" s="1"/>
  <c r="H212" i="92" s="1"/>
  <c r="I212" i="92" s="1"/>
  <c r="J212" i="92" s="1"/>
  <c r="K212" i="92" s="1"/>
  <c r="L212" i="92" s="1"/>
  <c r="M212" i="92" s="1"/>
  <c r="N212" i="92" s="1"/>
  <c r="O212" i="92" s="1"/>
  <c r="P212" i="92" s="1"/>
  <c r="S212" i="92"/>
  <c r="E193" i="92"/>
  <c r="F193" i="92" s="1"/>
  <c r="G193" i="92" s="1"/>
  <c r="H193" i="92" s="1"/>
  <c r="I193" i="92" s="1"/>
  <c r="J193" i="92" s="1"/>
  <c r="K193" i="92" s="1"/>
  <c r="L193" i="92" s="1"/>
  <c r="M193" i="92" s="1"/>
  <c r="N193" i="92" s="1"/>
  <c r="O193" i="92" s="1"/>
  <c r="P193" i="92" s="1"/>
  <c r="S193" i="92"/>
  <c r="E94" i="79"/>
  <c r="F94" i="79" s="1"/>
  <c r="G94" i="79" s="1"/>
  <c r="H94" i="79" s="1"/>
  <c r="I94" i="79" s="1"/>
  <c r="J94" i="79" s="1"/>
  <c r="K94" i="79" s="1"/>
  <c r="L94" i="79" s="1"/>
  <c r="M94" i="79" s="1"/>
  <c r="N94" i="79" s="1"/>
  <c r="O94" i="79" s="1"/>
  <c r="P94" i="79" s="1"/>
  <c r="D94" i="92" s="1"/>
  <c r="S94" i="79"/>
  <c r="D148" i="105"/>
  <c r="T148" i="92"/>
  <c r="E64" i="79"/>
  <c r="F64" i="79" s="1"/>
  <c r="G64" i="79" s="1"/>
  <c r="H64" i="79" s="1"/>
  <c r="I64" i="79" s="1"/>
  <c r="J64" i="79" s="1"/>
  <c r="K64" i="79" s="1"/>
  <c r="L64" i="79" s="1"/>
  <c r="M64" i="79" s="1"/>
  <c r="N64" i="79" s="1"/>
  <c r="O64" i="79" s="1"/>
  <c r="P64" i="79" s="1"/>
  <c r="D64" i="92" s="1"/>
  <c r="S64" i="79"/>
  <c r="E70" i="79"/>
  <c r="F70" i="79" s="1"/>
  <c r="G70" i="79" s="1"/>
  <c r="H70" i="79" s="1"/>
  <c r="I70" i="79" s="1"/>
  <c r="J70" i="79" s="1"/>
  <c r="K70" i="79" s="1"/>
  <c r="L70" i="79" s="1"/>
  <c r="M70" i="79" s="1"/>
  <c r="N70" i="79" s="1"/>
  <c r="O70" i="79" s="1"/>
  <c r="P70" i="79" s="1"/>
  <c r="D70" i="92" s="1"/>
  <c r="S70" i="79"/>
  <c r="E118" i="79"/>
  <c r="F118" i="79" s="1"/>
  <c r="G118" i="79" s="1"/>
  <c r="H118" i="79" s="1"/>
  <c r="I118" i="79" s="1"/>
  <c r="J118" i="79" s="1"/>
  <c r="K118" i="79" s="1"/>
  <c r="L118" i="79" s="1"/>
  <c r="M118" i="79" s="1"/>
  <c r="N118" i="79" s="1"/>
  <c r="O118" i="79" s="1"/>
  <c r="P118" i="79" s="1"/>
  <c r="D118" i="92" s="1"/>
  <c r="S118" i="79"/>
  <c r="S81" i="92"/>
  <c r="E81" i="92"/>
  <c r="F81" i="92" s="1"/>
  <c r="G81" i="92" s="1"/>
  <c r="H81" i="92" s="1"/>
  <c r="I81" i="92" s="1"/>
  <c r="J81" i="92" s="1"/>
  <c r="K81" i="92" s="1"/>
  <c r="L81" i="92" s="1"/>
  <c r="M81" i="92" s="1"/>
  <c r="N81" i="92" s="1"/>
  <c r="O81" i="92" s="1"/>
  <c r="P81" i="92" s="1"/>
  <c r="E153" i="79"/>
  <c r="F153" i="79" s="1"/>
  <c r="G153" i="79" s="1"/>
  <c r="H153" i="79" s="1"/>
  <c r="I153" i="79" s="1"/>
  <c r="J153" i="79" s="1"/>
  <c r="K153" i="79" s="1"/>
  <c r="L153" i="79" s="1"/>
  <c r="M153" i="79" s="1"/>
  <c r="N153" i="79" s="1"/>
  <c r="O153" i="79" s="1"/>
  <c r="P153" i="79" s="1"/>
  <c r="D153" i="92" s="1"/>
  <c r="S153" i="79"/>
  <c r="S192" i="92"/>
  <c r="E192" i="92"/>
  <c r="F192" i="92" s="1"/>
  <c r="G192" i="92" s="1"/>
  <c r="H192" i="92" s="1"/>
  <c r="I192" i="92" s="1"/>
  <c r="J192" i="92" s="1"/>
  <c r="K192" i="92" s="1"/>
  <c r="L192" i="92" s="1"/>
  <c r="M192" i="92" s="1"/>
  <c r="N192" i="92" s="1"/>
  <c r="O192" i="92" s="1"/>
  <c r="P192" i="92" s="1"/>
  <c r="E164" i="92"/>
  <c r="F164" i="92" s="1"/>
  <c r="G164" i="92" s="1"/>
  <c r="H164" i="92" s="1"/>
  <c r="I164" i="92" s="1"/>
  <c r="J164" i="92" s="1"/>
  <c r="K164" i="92" s="1"/>
  <c r="L164" i="92" s="1"/>
  <c r="M164" i="92" s="1"/>
  <c r="N164" i="92" s="1"/>
  <c r="O164" i="92" s="1"/>
  <c r="P164" i="92" s="1"/>
  <c r="S164" i="92"/>
  <c r="E95" i="79"/>
  <c r="F95" i="79" s="1"/>
  <c r="G95" i="79" s="1"/>
  <c r="H95" i="79" s="1"/>
  <c r="I95" i="79" s="1"/>
  <c r="J95" i="79" s="1"/>
  <c r="K95" i="79" s="1"/>
  <c r="L95" i="79" s="1"/>
  <c r="M95" i="79" s="1"/>
  <c r="N95" i="79" s="1"/>
  <c r="O95" i="79" s="1"/>
  <c r="P95" i="79" s="1"/>
  <c r="D95" i="92" s="1"/>
  <c r="S95" i="79"/>
  <c r="E159" i="79"/>
  <c r="F159" i="79" s="1"/>
  <c r="G159" i="79" s="1"/>
  <c r="H159" i="79" s="1"/>
  <c r="I159" i="79" s="1"/>
  <c r="J159" i="79" s="1"/>
  <c r="K159" i="79" s="1"/>
  <c r="L159" i="79" s="1"/>
  <c r="M159" i="79" s="1"/>
  <c r="N159" i="79" s="1"/>
  <c r="O159" i="79" s="1"/>
  <c r="P159" i="79" s="1"/>
  <c r="D159" i="92" s="1"/>
  <c r="S159" i="79"/>
  <c r="E74" i="79"/>
  <c r="F74" i="79" s="1"/>
  <c r="G74" i="79" s="1"/>
  <c r="H74" i="79" s="1"/>
  <c r="I74" i="79" s="1"/>
  <c r="J74" i="79" s="1"/>
  <c r="K74" i="79" s="1"/>
  <c r="L74" i="79" s="1"/>
  <c r="M74" i="79" s="1"/>
  <c r="N74" i="79" s="1"/>
  <c r="O74" i="79" s="1"/>
  <c r="P74" i="79" s="1"/>
  <c r="D74" i="92" s="1"/>
  <c r="S74" i="79"/>
  <c r="E163" i="92"/>
  <c r="F163" i="92" s="1"/>
  <c r="G163" i="92" s="1"/>
  <c r="H163" i="92" s="1"/>
  <c r="I163" i="92" s="1"/>
  <c r="J163" i="92" s="1"/>
  <c r="K163" i="92" s="1"/>
  <c r="L163" i="92" s="1"/>
  <c r="M163" i="92" s="1"/>
  <c r="N163" i="92" s="1"/>
  <c r="O163" i="92" s="1"/>
  <c r="P163" i="92" s="1"/>
  <c r="S163" i="92"/>
  <c r="S130" i="92"/>
  <c r="E130" i="92"/>
  <c r="F130" i="92" s="1"/>
  <c r="G130" i="92" s="1"/>
  <c r="H130" i="92" s="1"/>
  <c r="I130" i="92" s="1"/>
  <c r="J130" i="92" s="1"/>
  <c r="K130" i="92" s="1"/>
  <c r="L130" i="92" s="1"/>
  <c r="M130" i="92" s="1"/>
  <c r="N130" i="92" s="1"/>
  <c r="O130" i="92" s="1"/>
  <c r="P130" i="92" s="1"/>
  <c r="E66" i="79"/>
  <c r="F66" i="79" s="1"/>
  <c r="G66" i="79" s="1"/>
  <c r="H66" i="79" s="1"/>
  <c r="I66" i="79" s="1"/>
  <c r="J66" i="79" s="1"/>
  <c r="K66" i="79" s="1"/>
  <c r="L66" i="79" s="1"/>
  <c r="M66" i="79" s="1"/>
  <c r="N66" i="79" s="1"/>
  <c r="O66" i="79" s="1"/>
  <c r="P66" i="79" s="1"/>
  <c r="D66" i="92" s="1"/>
  <c r="S66" i="79"/>
  <c r="E158" i="92"/>
  <c r="F158" i="92" s="1"/>
  <c r="G158" i="92" s="1"/>
  <c r="H158" i="92" s="1"/>
  <c r="I158" i="92" s="1"/>
  <c r="J158" i="92" s="1"/>
  <c r="K158" i="92" s="1"/>
  <c r="L158" i="92" s="1"/>
  <c r="M158" i="92" s="1"/>
  <c r="N158" i="92" s="1"/>
  <c r="O158" i="92" s="1"/>
  <c r="P158" i="92" s="1"/>
  <c r="S158" i="92"/>
  <c r="E182" i="79"/>
  <c r="F182" i="79" s="1"/>
  <c r="G182" i="79" s="1"/>
  <c r="H182" i="79" s="1"/>
  <c r="I182" i="79" s="1"/>
  <c r="J182" i="79" s="1"/>
  <c r="K182" i="79" s="1"/>
  <c r="L182" i="79" s="1"/>
  <c r="M182" i="79" s="1"/>
  <c r="N182" i="79" s="1"/>
  <c r="O182" i="79" s="1"/>
  <c r="P182" i="79" s="1"/>
  <c r="D182" i="92" s="1"/>
  <c r="S182" i="79"/>
  <c r="I4" i="38"/>
  <c r="E86" i="92"/>
  <c r="F86" i="92" s="1"/>
  <c r="G86" i="92" s="1"/>
  <c r="H86" i="92" s="1"/>
  <c r="I86" i="92" s="1"/>
  <c r="J86" i="92" s="1"/>
  <c r="K86" i="92" s="1"/>
  <c r="L86" i="92" s="1"/>
  <c r="M86" i="92" s="1"/>
  <c r="N86" i="92" s="1"/>
  <c r="O86" i="92" s="1"/>
  <c r="P86" i="92" s="1"/>
  <c r="S86" i="92"/>
  <c r="E200" i="92"/>
  <c r="F200" i="92" s="1"/>
  <c r="G200" i="92" s="1"/>
  <c r="H200" i="92" s="1"/>
  <c r="I200" i="92" s="1"/>
  <c r="J200" i="92" s="1"/>
  <c r="K200" i="92" s="1"/>
  <c r="L200" i="92" s="1"/>
  <c r="M200" i="92" s="1"/>
  <c r="N200" i="92" s="1"/>
  <c r="O200" i="92" s="1"/>
  <c r="P200" i="92" s="1"/>
  <c r="S200" i="92"/>
  <c r="S137" i="92"/>
  <c r="E137" i="92"/>
  <c r="F137" i="92" s="1"/>
  <c r="G137" i="92" s="1"/>
  <c r="H137" i="92" s="1"/>
  <c r="I137" i="92" s="1"/>
  <c r="J137" i="92" s="1"/>
  <c r="K137" i="92" s="1"/>
  <c r="L137" i="92" s="1"/>
  <c r="M137" i="92" s="1"/>
  <c r="N137" i="92" s="1"/>
  <c r="O137" i="92" s="1"/>
  <c r="P137" i="92" s="1"/>
  <c r="E129" i="79"/>
  <c r="F129" i="79" s="1"/>
  <c r="G129" i="79" s="1"/>
  <c r="H129" i="79" s="1"/>
  <c r="I129" i="79" s="1"/>
  <c r="J129" i="79" s="1"/>
  <c r="K129" i="79" s="1"/>
  <c r="L129" i="79" s="1"/>
  <c r="M129" i="79" s="1"/>
  <c r="N129" i="79" s="1"/>
  <c r="O129" i="79" s="1"/>
  <c r="P129" i="79" s="1"/>
  <c r="D129" i="92" s="1"/>
  <c r="S129" i="79"/>
  <c r="E67" i="79"/>
  <c r="F67" i="79" s="1"/>
  <c r="G67" i="79" s="1"/>
  <c r="H67" i="79" s="1"/>
  <c r="I67" i="79" s="1"/>
  <c r="J67" i="79" s="1"/>
  <c r="K67" i="79" s="1"/>
  <c r="L67" i="79" s="1"/>
  <c r="M67" i="79" s="1"/>
  <c r="N67" i="79" s="1"/>
  <c r="O67" i="79" s="1"/>
  <c r="P67" i="79" s="1"/>
  <c r="D67" i="92" s="1"/>
  <c r="S67" i="79"/>
  <c r="E139" i="92"/>
  <c r="F139" i="92" s="1"/>
  <c r="G139" i="92" s="1"/>
  <c r="H139" i="92" s="1"/>
  <c r="I139" i="92" s="1"/>
  <c r="J139" i="92" s="1"/>
  <c r="K139" i="92" s="1"/>
  <c r="L139" i="92" s="1"/>
  <c r="M139" i="92" s="1"/>
  <c r="N139" i="92" s="1"/>
  <c r="O139" i="92" s="1"/>
  <c r="P139" i="92" s="1"/>
  <c r="S139" i="92"/>
  <c r="E155" i="79"/>
  <c r="F155" i="79" s="1"/>
  <c r="G155" i="79" s="1"/>
  <c r="H155" i="79" s="1"/>
  <c r="I155" i="79" s="1"/>
  <c r="J155" i="79" s="1"/>
  <c r="K155" i="79" s="1"/>
  <c r="L155" i="79" s="1"/>
  <c r="M155" i="79" s="1"/>
  <c r="N155" i="79" s="1"/>
  <c r="O155" i="79" s="1"/>
  <c r="P155" i="79" s="1"/>
  <c r="D155" i="92" s="1"/>
  <c r="S155" i="79"/>
  <c r="E59" i="92"/>
  <c r="F59" i="92" s="1"/>
  <c r="G59" i="92" s="1"/>
  <c r="H59" i="92" s="1"/>
  <c r="I59" i="92" s="1"/>
  <c r="J59" i="92" s="1"/>
  <c r="K59" i="92" s="1"/>
  <c r="L59" i="92" s="1"/>
  <c r="M59" i="92" s="1"/>
  <c r="N59" i="92" s="1"/>
  <c r="O59" i="92" s="1"/>
  <c r="P59" i="92" s="1"/>
  <c r="S59" i="92"/>
  <c r="E35" i="92"/>
  <c r="F35" i="92" s="1"/>
  <c r="G35" i="92" s="1"/>
  <c r="H35" i="92" s="1"/>
  <c r="I35" i="92" s="1"/>
  <c r="J35" i="92" s="1"/>
  <c r="K35" i="92" s="1"/>
  <c r="L35" i="92" s="1"/>
  <c r="M35" i="92" s="1"/>
  <c r="N35" i="92" s="1"/>
  <c r="O35" i="92" s="1"/>
  <c r="P35" i="92" s="1"/>
  <c r="S35" i="92"/>
  <c r="E100" i="79"/>
  <c r="F100" i="79" s="1"/>
  <c r="G100" i="79" s="1"/>
  <c r="H100" i="79" s="1"/>
  <c r="I100" i="79" s="1"/>
  <c r="J100" i="79" s="1"/>
  <c r="K100" i="79" s="1"/>
  <c r="L100" i="79" s="1"/>
  <c r="M100" i="79" s="1"/>
  <c r="N100" i="79" s="1"/>
  <c r="O100" i="79" s="1"/>
  <c r="P100" i="79" s="1"/>
  <c r="D100" i="92" s="1"/>
  <c r="S100" i="79"/>
  <c r="E199" i="92"/>
  <c r="F199" i="92" s="1"/>
  <c r="G199" i="92" s="1"/>
  <c r="H199" i="92" s="1"/>
  <c r="I199" i="92" s="1"/>
  <c r="J199" i="92" s="1"/>
  <c r="K199" i="92" s="1"/>
  <c r="L199" i="92" s="1"/>
  <c r="M199" i="92" s="1"/>
  <c r="N199" i="92" s="1"/>
  <c r="O199" i="92" s="1"/>
  <c r="P199" i="92" s="1"/>
  <c r="S199" i="92"/>
  <c r="E111" i="79"/>
  <c r="F111" i="79" s="1"/>
  <c r="G111" i="79" s="1"/>
  <c r="H111" i="79" s="1"/>
  <c r="I111" i="79" s="1"/>
  <c r="J111" i="79" s="1"/>
  <c r="K111" i="79" s="1"/>
  <c r="L111" i="79" s="1"/>
  <c r="M111" i="79" s="1"/>
  <c r="N111" i="79" s="1"/>
  <c r="O111" i="79" s="1"/>
  <c r="P111" i="79" s="1"/>
  <c r="D111" i="92" s="1"/>
  <c r="S111" i="79"/>
  <c r="E20" i="79"/>
  <c r="F20" i="79" s="1"/>
  <c r="G20" i="79" s="1"/>
  <c r="H20" i="79" s="1"/>
  <c r="I20" i="79" s="1"/>
  <c r="J20" i="79" s="1"/>
  <c r="K20" i="79" s="1"/>
  <c r="L20" i="79" s="1"/>
  <c r="M20" i="79" s="1"/>
  <c r="N20" i="79" s="1"/>
  <c r="O20" i="79" s="1"/>
  <c r="P20" i="79" s="1"/>
  <c r="D20" i="92" s="1"/>
  <c r="S20" i="79"/>
  <c r="D144" i="105"/>
  <c r="T144" i="92"/>
  <c r="E202" i="79"/>
  <c r="F202" i="79" s="1"/>
  <c r="G202" i="79" s="1"/>
  <c r="H202" i="79" s="1"/>
  <c r="I202" i="79" s="1"/>
  <c r="J202" i="79" s="1"/>
  <c r="K202" i="79" s="1"/>
  <c r="L202" i="79" s="1"/>
  <c r="M202" i="79" s="1"/>
  <c r="N202" i="79" s="1"/>
  <c r="O202" i="79" s="1"/>
  <c r="P202" i="79" s="1"/>
  <c r="D202" i="92" s="1"/>
  <c r="S202" i="79"/>
  <c r="E68" i="79"/>
  <c r="F68" i="79" s="1"/>
  <c r="G68" i="79" s="1"/>
  <c r="H68" i="79" s="1"/>
  <c r="I68" i="79" s="1"/>
  <c r="J68" i="79" s="1"/>
  <c r="K68" i="79" s="1"/>
  <c r="L68" i="79" s="1"/>
  <c r="M68" i="79" s="1"/>
  <c r="N68" i="79" s="1"/>
  <c r="O68" i="79" s="1"/>
  <c r="P68" i="79" s="1"/>
  <c r="D68" i="92" s="1"/>
  <c r="S68" i="79"/>
  <c r="E98" i="79"/>
  <c r="F98" i="79" s="1"/>
  <c r="G98" i="79" s="1"/>
  <c r="H98" i="79" s="1"/>
  <c r="I98" i="79" s="1"/>
  <c r="J98" i="79" s="1"/>
  <c r="K98" i="79" s="1"/>
  <c r="L98" i="79" s="1"/>
  <c r="M98" i="79" s="1"/>
  <c r="N98" i="79" s="1"/>
  <c r="O98" i="79" s="1"/>
  <c r="P98" i="79" s="1"/>
  <c r="D98" i="92" s="1"/>
  <c r="S98" i="79"/>
  <c r="D167" i="105"/>
  <c r="T167" i="92"/>
  <c r="D134" i="105"/>
  <c r="T134" i="92"/>
  <c r="E179" i="79"/>
  <c r="F179" i="79" s="1"/>
  <c r="G179" i="79" s="1"/>
  <c r="H179" i="79" s="1"/>
  <c r="I179" i="79" s="1"/>
  <c r="J179" i="79" s="1"/>
  <c r="K179" i="79" s="1"/>
  <c r="L179" i="79" s="1"/>
  <c r="M179" i="79" s="1"/>
  <c r="N179" i="79" s="1"/>
  <c r="O179" i="79" s="1"/>
  <c r="P179" i="79" s="1"/>
  <c r="D179" i="92" s="1"/>
  <c r="S179" i="79"/>
  <c r="E90" i="79"/>
  <c r="F90" i="79" s="1"/>
  <c r="G90" i="79" s="1"/>
  <c r="H90" i="79" s="1"/>
  <c r="I90" i="79" s="1"/>
  <c r="J90" i="79" s="1"/>
  <c r="K90" i="79" s="1"/>
  <c r="L90" i="79" s="1"/>
  <c r="M90" i="79" s="1"/>
  <c r="N90" i="79" s="1"/>
  <c r="O90" i="79" s="1"/>
  <c r="P90" i="79" s="1"/>
  <c r="D90" i="92" s="1"/>
  <c r="S90" i="79"/>
  <c r="E174" i="79"/>
  <c r="F174" i="79" s="1"/>
  <c r="G174" i="79" s="1"/>
  <c r="H174" i="79" s="1"/>
  <c r="I174" i="79" s="1"/>
  <c r="J174" i="79" s="1"/>
  <c r="K174" i="79" s="1"/>
  <c r="L174" i="79" s="1"/>
  <c r="M174" i="79" s="1"/>
  <c r="N174" i="79" s="1"/>
  <c r="O174" i="79" s="1"/>
  <c r="P174" i="79" s="1"/>
  <c r="D174" i="92" s="1"/>
  <c r="S174" i="79"/>
  <c r="E211" i="79"/>
  <c r="F211" i="79" s="1"/>
  <c r="G211" i="79" s="1"/>
  <c r="H211" i="79" s="1"/>
  <c r="I211" i="79" s="1"/>
  <c r="J211" i="79" s="1"/>
  <c r="K211" i="79" s="1"/>
  <c r="L211" i="79" s="1"/>
  <c r="M211" i="79" s="1"/>
  <c r="N211" i="79" s="1"/>
  <c r="O211" i="79" s="1"/>
  <c r="P211" i="79" s="1"/>
  <c r="D211" i="92" s="1"/>
  <c r="S211" i="79"/>
  <c r="E209" i="79"/>
  <c r="F209" i="79" s="1"/>
  <c r="G209" i="79" s="1"/>
  <c r="H209" i="79" s="1"/>
  <c r="I209" i="79" s="1"/>
  <c r="J209" i="79" s="1"/>
  <c r="K209" i="79" s="1"/>
  <c r="L209" i="79" s="1"/>
  <c r="M209" i="79" s="1"/>
  <c r="N209" i="79" s="1"/>
  <c r="O209" i="79" s="1"/>
  <c r="P209" i="79" s="1"/>
  <c r="D209" i="92" s="1"/>
  <c r="S209" i="79"/>
  <c r="T190" i="92"/>
  <c r="D190" i="105"/>
  <c r="T135" i="66"/>
  <c r="T147" i="66"/>
  <c r="T9" i="66"/>
  <c r="T206" i="66"/>
  <c r="T214" i="66"/>
  <c r="T183" i="66"/>
  <c r="T69" i="66"/>
  <c r="T184" i="79"/>
  <c r="T143" i="79"/>
  <c r="T83" i="66"/>
  <c r="T181" i="79"/>
  <c r="T21" i="79"/>
  <c r="T173" i="79"/>
  <c r="T63" i="79"/>
  <c r="T37" i="79"/>
  <c r="T210" i="79"/>
  <c r="T157" i="66"/>
  <c r="T131" i="79"/>
  <c r="T92" i="79"/>
  <c r="T132" i="66"/>
  <c r="T88" i="79"/>
  <c r="T76" i="66"/>
  <c r="T99" i="66"/>
  <c r="T152" i="66"/>
  <c r="T154" i="79"/>
  <c r="T15" i="79"/>
  <c r="T30" i="66"/>
  <c r="T133" i="79"/>
  <c r="T22" i="79"/>
  <c r="T169" i="66"/>
  <c r="T8" i="79"/>
  <c r="T45" i="79"/>
  <c r="T78" i="66"/>
  <c r="T91" i="79"/>
  <c r="T121" i="66"/>
  <c r="T213" i="79"/>
  <c r="T172" i="66"/>
  <c r="T82" i="79"/>
  <c r="T207" i="79"/>
  <c r="T138" i="79"/>
  <c r="T212" i="79"/>
  <c r="T193" i="79"/>
  <c r="T94" i="66"/>
  <c r="T211" i="79" l="1"/>
  <c r="T90" i="79"/>
  <c r="T98" i="79"/>
  <c r="T68" i="79"/>
  <c r="T20" i="79"/>
  <c r="T155" i="79"/>
  <c r="T67" i="79"/>
  <c r="T187" i="66"/>
  <c r="E187" i="79"/>
  <c r="F187" i="79" s="1"/>
  <c r="G187" i="79" s="1"/>
  <c r="H187" i="79" s="1"/>
  <c r="I187" i="79" s="1"/>
  <c r="J187" i="79" s="1"/>
  <c r="K187" i="79" s="1"/>
  <c r="L187" i="79" s="1"/>
  <c r="M187" i="79" s="1"/>
  <c r="N187" i="79" s="1"/>
  <c r="O187" i="79" s="1"/>
  <c r="P187" i="79" s="1"/>
  <c r="D187" i="92" s="1"/>
  <c r="S187" i="79"/>
  <c r="T165" i="79"/>
  <c r="T177" i="79"/>
  <c r="T161" i="79"/>
  <c r="T197" i="79"/>
  <c r="T60" i="79"/>
  <c r="T73" i="79"/>
  <c r="T116" i="79"/>
  <c r="T108" i="79"/>
  <c r="J138" i="24"/>
  <c r="I215" i="24"/>
  <c r="T146" i="66"/>
  <c r="S49" i="92"/>
  <c r="E49" i="92"/>
  <c r="F49" i="92" s="1"/>
  <c r="G49" i="92" s="1"/>
  <c r="H49" i="92" s="1"/>
  <c r="I49" i="92" s="1"/>
  <c r="J49" i="92" s="1"/>
  <c r="K49" i="92" s="1"/>
  <c r="L49" i="92" s="1"/>
  <c r="M49" i="92" s="1"/>
  <c r="N49" i="92" s="1"/>
  <c r="O49" i="92" s="1"/>
  <c r="P49" i="92" s="1"/>
  <c r="T39" i="66"/>
  <c r="E201" i="79"/>
  <c r="F201" i="79" s="1"/>
  <c r="G201" i="79" s="1"/>
  <c r="H201" i="79" s="1"/>
  <c r="I201" i="79" s="1"/>
  <c r="J201" i="79" s="1"/>
  <c r="K201" i="79" s="1"/>
  <c r="L201" i="79" s="1"/>
  <c r="M201" i="79" s="1"/>
  <c r="N201" i="79" s="1"/>
  <c r="O201" i="79" s="1"/>
  <c r="P201" i="79" s="1"/>
  <c r="D201" i="92" s="1"/>
  <c r="S201" i="79"/>
  <c r="S146" i="79"/>
  <c r="E146" i="79"/>
  <c r="F146" i="79" s="1"/>
  <c r="G146" i="79" s="1"/>
  <c r="H146" i="79" s="1"/>
  <c r="I146" i="79" s="1"/>
  <c r="J146" i="79" s="1"/>
  <c r="K146" i="79" s="1"/>
  <c r="L146" i="79" s="1"/>
  <c r="M146" i="79" s="1"/>
  <c r="N146" i="79" s="1"/>
  <c r="O146" i="79" s="1"/>
  <c r="P146" i="79" s="1"/>
  <c r="D146" i="92" s="1"/>
  <c r="T49" i="79"/>
  <c r="E39" i="79"/>
  <c r="F39" i="79" s="1"/>
  <c r="G39" i="79" s="1"/>
  <c r="H39" i="79" s="1"/>
  <c r="I39" i="79" s="1"/>
  <c r="J39" i="79" s="1"/>
  <c r="K39" i="79" s="1"/>
  <c r="L39" i="79" s="1"/>
  <c r="M39" i="79" s="1"/>
  <c r="N39" i="79" s="1"/>
  <c r="O39" i="79" s="1"/>
  <c r="P39" i="79" s="1"/>
  <c r="D39" i="92" s="1"/>
  <c r="S39" i="79"/>
  <c r="T201" i="66"/>
  <c r="T151" i="79"/>
  <c r="T186" i="79"/>
  <c r="T29" i="79"/>
  <c r="T205" i="66"/>
  <c r="T126" i="79"/>
  <c r="T19" i="79"/>
  <c r="T65" i="66"/>
  <c r="S126" i="92"/>
  <c r="E126" i="92"/>
  <c r="F126" i="92" s="1"/>
  <c r="G126" i="92" s="1"/>
  <c r="H126" i="92" s="1"/>
  <c r="I126" i="92" s="1"/>
  <c r="J126" i="92" s="1"/>
  <c r="K126" i="92" s="1"/>
  <c r="L126" i="92" s="1"/>
  <c r="M126" i="92" s="1"/>
  <c r="N126" i="92" s="1"/>
  <c r="O126" i="92" s="1"/>
  <c r="P126" i="92" s="1"/>
  <c r="E19" i="92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S19" i="92"/>
  <c r="S65" i="79"/>
  <c r="E65" i="79"/>
  <c r="F65" i="79" s="1"/>
  <c r="G65" i="79" s="1"/>
  <c r="H65" i="79" s="1"/>
  <c r="I65" i="79" s="1"/>
  <c r="J65" i="79" s="1"/>
  <c r="K65" i="79" s="1"/>
  <c r="L65" i="79" s="1"/>
  <c r="M65" i="79" s="1"/>
  <c r="N65" i="79" s="1"/>
  <c r="O65" i="79" s="1"/>
  <c r="P65" i="79" s="1"/>
  <c r="D65" i="92" s="1"/>
  <c r="E165" i="92"/>
  <c r="F165" i="92" s="1"/>
  <c r="G165" i="92" s="1"/>
  <c r="H165" i="92" s="1"/>
  <c r="I165" i="92" s="1"/>
  <c r="J165" i="92" s="1"/>
  <c r="K165" i="92" s="1"/>
  <c r="L165" i="92" s="1"/>
  <c r="M165" i="92" s="1"/>
  <c r="N165" i="92" s="1"/>
  <c r="O165" i="92" s="1"/>
  <c r="P165" i="92" s="1"/>
  <c r="S165" i="92"/>
  <c r="E177" i="92"/>
  <c r="F177" i="92" s="1"/>
  <c r="G177" i="92" s="1"/>
  <c r="H177" i="92" s="1"/>
  <c r="I177" i="92" s="1"/>
  <c r="J177" i="92" s="1"/>
  <c r="K177" i="92" s="1"/>
  <c r="L177" i="92" s="1"/>
  <c r="M177" i="92" s="1"/>
  <c r="N177" i="92" s="1"/>
  <c r="O177" i="92" s="1"/>
  <c r="P177" i="92" s="1"/>
  <c r="S177" i="92"/>
  <c r="S161" i="92"/>
  <c r="E161" i="92"/>
  <c r="F161" i="92" s="1"/>
  <c r="G161" i="92" s="1"/>
  <c r="H161" i="92" s="1"/>
  <c r="I161" i="92" s="1"/>
  <c r="J161" i="92" s="1"/>
  <c r="K161" i="92" s="1"/>
  <c r="L161" i="92" s="1"/>
  <c r="M161" i="92" s="1"/>
  <c r="N161" i="92" s="1"/>
  <c r="O161" i="92" s="1"/>
  <c r="P161" i="92" s="1"/>
  <c r="S73" i="92"/>
  <c r="E73" i="92"/>
  <c r="F73" i="92" s="1"/>
  <c r="G73" i="92" s="1"/>
  <c r="H73" i="92" s="1"/>
  <c r="I73" i="92" s="1"/>
  <c r="J73" i="92" s="1"/>
  <c r="K73" i="92" s="1"/>
  <c r="L73" i="92" s="1"/>
  <c r="M73" i="92" s="1"/>
  <c r="N73" i="92" s="1"/>
  <c r="O73" i="92" s="1"/>
  <c r="P73" i="92" s="1"/>
  <c r="S108" i="92"/>
  <c r="E108" i="92"/>
  <c r="F108" i="92" s="1"/>
  <c r="G108" i="92" s="1"/>
  <c r="H108" i="92" s="1"/>
  <c r="I108" i="92" s="1"/>
  <c r="J108" i="92" s="1"/>
  <c r="K108" i="92" s="1"/>
  <c r="L108" i="92" s="1"/>
  <c r="M108" i="92" s="1"/>
  <c r="N108" i="92" s="1"/>
  <c r="O108" i="92" s="1"/>
  <c r="P108" i="92" s="1"/>
  <c r="S145" i="79"/>
  <c r="E145" i="79"/>
  <c r="F145" i="79" s="1"/>
  <c r="G145" i="79" s="1"/>
  <c r="H145" i="79" s="1"/>
  <c r="I145" i="79" s="1"/>
  <c r="J145" i="79" s="1"/>
  <c r="K145" i="79" s="1"/>
  <c r="L145" i="79" s="1"/>
  <c r="M145" i="79" s="1"/>
  <c r="N145" i="79" s="1"/>
  <c r="O145" i="79" s="1"/>
  <c r="P145" i="79" s="1"/>
  <c r="D145" i="92" s="1"/>
  <c r="T182" i="79"/>
  <c r="T74" i="79"/>
  <c r="T95" i="79"/>
  <c r="T153" i="79"/>
  <c r="T118" i="79"/>
  <c r="T64" i="79"/>
  <c r="T94" i="79"/>
  <c r="T172" i="79"/>
  <c r="T121" i="79"/>
  <c r="T169" i="79"/>
  <c r="T99" i="79"/>
  <c r="T83" i="79"/>
  <c r="T61" i="79"/>
  <c r="T170" i="79"/>
  <c r="T27" i="79"/>
  <c r="T109" i="79"/>
  <c r="T72" i="79"/>
  <c r="T142" i="79"/>
  <c r="T79" i="66"/>
  <c r="T26" i="79"/>
  <c r="E29" i="92"/>
  <c r="F29" i="92" s="1"/>
  <c r="G29" i="92" s="1"/>
  <c r="H29" i="92" s="1"/>
  <c r="I29" i="92" s="1"/>
  <c r="J29" i="92" s="1"/>
  <c r="K29" i="92" s="1"/>
  <c r="L29" i="92" s="1"/>
  <c r="M29" i="92" s="1"/>
  <c r="N29" i="92" s="1"/>
  <c r="O29" i="92" s="1"/>
  <c r="P29" i="92" s="1"/>
  <c r="S29" i="92"/>
  <c r="S205" i="79"/>
  <c r="E205" i="79"/>
  <c r="F205" i="79" s="1"/>
  <c r="G205" i="79" s="1"/>
  <c r="H205" i="79" s="1"/>
  <c r="I205" i="79" s="1"/>
  <c r="J205" i="79" s="1"/>
  <c r="K205" i="79" s="1"/>
  <c r="L205" i="79" s="1"/>
  <c r="M205" i="79" s="1"/>
  <c r="N205" i="79" s="1"/>
  <c r="O205" i="79" s="1"/>
  <c r="P205" i="79" s="1"/>
  <c r="D205" i="92" s="1"/>
  <c r="S204" i="79"/>
  <c r="E204" i="79"/>
  <c r="F204" i="79" s="1"/>
  <c r="G204" i="79" s="1"/>
  <c r="H204" i="79" s="1"/>
  <c r="I204" i="79" s="1"/>
  <c r="J204" i="79" s="1"/>
  <c r="K204" i="79" s="1"/>
  <c r="L204" i="79" s="1"/>
  <c r="M204" i="79" s="1"/>
  <c r="N204" i="79" s="1"/>
  <c r="O204" i="79" s="1"/>
  <c r="P204" i="79" s="1"/>
  <c r="D204" i="92" s="1"/>
  <c r="E142" i="92"/>
  <c r="F142" i="92" s="1"/>
  <c r="G142" i="92" s="1"/>
  <c r="H142" i="92" s="1"/>
  <c r="I142" i="92" s="1"/>
  <c r="J142" i="92" s="1"/>
  <c r="K142" i="92" s="1"/>
  <c r="L142" i="92" s="1"/>
  <c r="M142" i="92" s="1"/>
  <c r="N142" i="92" s="1"/>
  <c r="O142" i="92" s="1"/>
  <c r="P142" i="92" s="1"/>
  <c r="S142" i="92"/>
  <c r="S79" i="79"/>
  <c r="E79" i="79"/>
  <c r="F79" i="79" s="1"/>
  <c r="G79" i="79" s="1"/>
  <c r="H79" i="79" s="1"/>
  <c r="I79" i="79" s="1"/>
  <c r="J79" i="79" s="1"/>
  <c r="K79" i="79" s="1"/>
  <c r="L79" i="79" s="1"/>
  <c r="M79" i="79" s="1"/>
  <c r="N79" i="79" s="1"/>
  <c r="O79" i="79" s="1"/>
  <c r="P79" i="79" s="1"/>
  <c r="D79" i="92" s="1"/>
  <c r="S26" i="92"/>
  <c r="E26" i="92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T166" i="79"/>
  <c r="T48" i="79"/>
  <c r="T51" i="66"/>
  <c r="S166" i="92"/>
  <c r="E166" i="92"/>
  <c r="F166" i="92" s="1"/>
  <c r="G166" i="92" s="1"/>
  <c r="H166" i="92" s="1"/>
  <c r="I166" i="92" s="1"/>
  <c r="J166" i="92" s="1"/>
  <c r="K166" i="92" s="1"/>
  <c r="L166" i="92" s="1"/>
  <c r="M166" i="92" s="1"/>
  <c r="N166" i="92" s="1"/>
  <c r="O166" i="92" s="1"/>
  <c r="P166" i="92" s="1"/>
  <c r="S48" i="92"/>
  <c r="E48" i="92"/>
  <c r="F48" i="92" s="1"/>
  <c r="G48" i="92" s="1"/>
  <c r="H48" i="92" s="1"/>
  <c r="I48" i="92" s="1"/>
  <c r="J48" i="92" s="1"/>
  <c r="K48" i="92" s="1"/>
  <c r="L48" i="92" s="1"/>
  <c r="M48" i="92" s="1"/>
  <c r="N48" i="92" s="1"/>
  <c r="O48" i="92" s="1"/>
  <c r="P48" i="92" s="1"/>
  <c r="S51" i="79"/>
  <c r="E51" i="79"/>
  <c r="F51" i="79" s="1"/>
  <c r="G51" i="79" s="1"/>
  <c r="H51" i="79" s="1"/>
  <c r="I51" i="79" s="1"/>
  <c r="J51" i="79" s="1"/>
  <c r="K51" i="79" s="1"/>
  <c r="L51" i="79" s="1"/>
  <c r="M51" i="79" s="1"/>
  <c r="N51" i="79" s="1"/>
  <c r="O51" i="79" s="1"/>
  <c r="P51" i="79" s="1"/>
  <c r="D51" i="92" s="1"/>
  <c r="S197" i="92"/>
  <c r="E197" i="92"/>
  <c r="F197" i="92" s="1"/>
  <c r="G197" i="92" s="1"/>
  <c r="H197" i="92" s="1"/>
  <c r="I197" i="92" s="1"/>
  <c r="J197" i="92" s="1"/>
  <c r="K197" i="92" s="1"/>
  <c r="L197" i="92" s="1"/>
  <c r="M197" i="92" s="1"/>
  <c r="N197" i="92" s="1"/>
  <c r="O197" i="92" s="1"/>
  <c r="P197" i="92" s="1"/>
  <c r="E60" i="92"/>
  <c r="F60" i="92" s="1"/>
  <c r="G60" i="92" s="1"/>
  <c r="H60" i="92" s="1"/>
  <c r="I60" i="92" s="1"/>
  <c r="J60" i="92" s="1"/>
  <c r="K60" i="92" s="1"/>
  <c r="L60" i="92" s="1"/>
  <c r="M60" i="92" s="1"/>
  <c r="N60" i="92" s="1"/>
  <c r="O60" i="92" s="1"/>
  <c r="P60" i="92" s="1"/>
  <c r="S60" i="92"/>
  <c r="S116" i="92"/>
  <c r="E116" i="92"/>
  <c r="F116" i="92" s="1"/>
  <c r="G116" i="92" s="1"/>
  <c r="H116" i="92" s="1"/>
  <c r="I116" i="92" s="1"/>
  <c r="J116" i="92" s="1"/>
  <c r="K116" i="92" s="1"/>
  <c r="L116" i="92" s="1"/>
  <c r="M116" i="92" s="1"/>
  <c r="N116" i="92" s="1"/>
  <c r="O116" i="92" s="1"/>
  <c r="P116" i="92" s="1"/>
  <c r="T30" i="79"/>
  <c r="T152" i="79"/>
  <c r="T76" i="79"/>
  <c r="T132" i="79"/>
  <c r="T157" i="79"/>
  <c r="T204" i="66"/>
  <c r="T38" i="79"/>
  <c r="T115" i="79"/>
  <c r="T93" i="79"/>
  <c r="S27" i="92"/>
  <c r="E27" i="92"/>
  <c r="F27" i="92" s="1"/>
  <c r="G27" i="92" s="1"/>
  <c r="H27" i="92" s="1"/>
  <c r="I27" i="92" s="1"/>
  <c r="J27" i="92" s="1"/>
  <c r="K27" i="92" s="1"/>
  <c r="L27" i="92" s="1"/>
  <c r="M27" i="92" s="1"/>
  <c r="N27" i="92" s="1"/>
  <c r="O27" i="92" s="1"/>
  <c r="P27" i="92" s="1"/>
  <c r="T203" i="92"/>
  <c r="D203" i="105"/>
  <c r="E109" i="92"/>
  <c r="F109" i="92" s="1"/>
  <c r="G109" i="92" s="1"/>
  <c r="H109" i="92" s="1"/>
  <c r="I109" i="92" s="1"/>
  <c r="J109" i="92" s="1"/>
  <c r="K109" i="92" s="1"/>
  <c r="L109" i="92" s="1"/>
  <c r="M109" i="92" s="1"/>
  <c r="N109" i="92" s="1"/>
  <c r="O109" i="92" s="1"/>
  <c r="P109" i="92" s="1"/>
  <c r="S109" i="92"/>
  <c r="S72" i="92"/>
  <c r="E72" i="92"/>
  <c r="F72" i="92" s="1"/>
  <c r="G72" i="92" s="1"/>
  <c r="H72" i="92" s="1"/>
  <c r="I72" i="92" s="1"/>
  <c r="J72" i="92" s="1"/>
  <c r="K72" i="92" s="1"/>
  <c r="L72" i="92" s="1"/>
  <c r="M72" i="92" s="1"/>
  <c r="N72" i="92" s="1"/>
  <c r="O72" i="92" s="1"/>
  <c r="P72" i="92" s="1"/>
  <c r="E38" i="92"/>
  <c r="F38" i="92" s="1"/>
  <c r="G38" i="92" s="1"/>
  <c r="H38" i="92" s="1"/>
  <c r="I38" i="92" s="1"/>
  <c r="J38" i="92" s="1"/>
  <c r="K38" i="92" s="1"/>
  <c r="L38" i="92" s="1"/>
  <c r="M38" i="92" s="1"/>
  <c r="N38" i="92" s="1"/>
  <c r="O38" i="92" s="1"/>
  <c r="P38" i="92" s="1"/>
  <c r="S38" i="92"/>
  <c r="E115" i="92"/>
  <c r="F115" i="92" s="1"/>
  <c r="G115" i="92" s="1"/>
  <c r="H115" i="92" s="1"/>
  <c r="I115" i="92" s="1"/>
  <c r="J115" i="92" s="1"/>
  <c r="K115" i="92" s="1"/>
  <c r="L115" i="92" s="1"/>
  <c r="M115" i="92" s="1"/>
  <c r="N115" i="92" s="1"/>
  <c r="O115" i="92" s="1"/>
  <c r="P115" i="92" s="1"/>
  <c r="S115" i="92"/>
  <c r="S93" i="92"/>
  <c r="E93" i="92"/>
  <c r="F93" i="92" s="1"/>
  <c r="G93" i="92" s="1"/>
  <c r="H93" i="92" s="1"/>
  <c r="I93" i="92" s="1"/>
  <c r="J93" i="92" s="1"/>
  <c r="K93" i="92" s="1"/>
  <c r="L93" i="92" s="1"/>
  <c r="M93" i="92" s="1"/>
  <c r="N93" i="92" s="1"/>
  <c r="O93" i="92" s="1"/>
  <c r="P93" i="92" s="1"/>
  <c r="E174" i="92"/>
  <c r="F174" i="92" s="1"/>
  <c r="G174" i="92" s="1"/>
  <c r="H174" i="92" s="1"/>
  <c r="I174" i="92" s="1"/>
  <c r="J174" i="92" s="1"/>
  <c r="K174" i="92" s="1"/>
  <c r="L174" i="92" s="1"/>
  <c r="M174" i="92" s="1"/>
  <c r="N174" i="92" s="1"/>
  <c r="O174" i="92" s="1"/>
  <c r="P174" i="92" s="1"/>
  <c r="S174" i="92"/>
  <c r="E202" i="92"/>
  <c r="F202" i="92" s="1"/>
  <c r="G202" i="92" s="1"/>
  <c r="H202" i="92" s="1"/>
  <c r="I202" i="92" s="1"/>
  <c r="J202" i="92" s="1"/>
  <c r="K202" i="92" s="1"/>
  <c r="L202" i="92" s="1"/>
  <c r="M202" i="92" s="1"/>
  <c r="N202" i="92" s="1"/>
  <c r="O202" i="92" s="1"/>
  <c r="P202" i="92" s="1"/>
  <c r="S202" i="92"/>
  <c r="E144" i="105"/>
  <c r="F144" i="105" s="1"/>
  <c r="G144" i="105" s="1"/>
  <c r="H144" i="105" s="1"/>
  <c r="I144" i="105" s="1"/>
  <c r="J144" i="105" s="1"/>
  <c r="K144" i="105" s="1"/>
  <c r="L144" i="105" s="1"/>
  <c r="M144" i="105" s="1"/>
  <c r="N144" i="105" s="1"/>
  <c r="O144" i="105" s="1"/>
  <c r="P144" i="105" s="1"/>
  <c r="S144" i="105"/>
  <c r="D144" i="119" s="1"/>
  <c r="E100" i="92"/>
  <c r="F100" i="92" s="1"/>
  <c r="G100" i="92" s="1"/>
  <c r="H100" i="92" s="1"/>
  <c r="I100" i="92" s="1"/>
  <c r="J100" i="92" s="1"/>
  <c r="K100" i="92" s="1"/>
  <c r="L100" i="92" s="1"/>
  <c r="M100" i="92" s="1"/>
  <c r="N100" i="92" s="1"/>
  <c r="O100" i="92" s="1"/>
  <c r="P100" i="92" s="1"/>
  <c r="S100" i="92"/>
  <c r="S129" i="92"/>
  <c r="E129" i="92"/>
  <c r="F129" i="92" s="1"/>
  <c r="G129" i="92" s="1"/>
  <c r="H129" i="92" s="1"/>
  <c r="I129" i="92" s="1"/>
  <c r="J129" i="92" s="1"/>
  <c r="K129" i="92" s="1"/>
  <c r="L129" i="92" s="1"/>
  <c r="M129" i="92" s="1"/>
  <c r="N129" i="92" s="1"/>
  <c r="O129" i="92" s="1"/>
  <c r="P129" i="92" s="1"/>
  <c r="J4" i="38"/>
  <c r="E66" i="92"/>
  <c r="F66" i="92" s="1"/>
  <c r="G66" i="92" s="1"/>
  <c r="H66" i="92" s="1"/>
  <c r="I66" i="92" s="1"/>
  <c r="J66" i="92" s="1"/>
  <c r="K66" i="92" s="1"/>
  <c r="L66" i="92" s="1"/>
  <c r="M66" i="92" s="1"/>
  <c r="N66" i="92" s="1"/>
  <c r="O66" i="92" s="1"/>
  <c r="P66" i="92" s="1"/>
  <c r="S66" i="92"/>
  <c r="E159" i="92"/>
  <c r="F159" i="92" s="1"/>
  <c r="G159" i="92" s="1"/>
  <c r="H159" i="92" s="1"/>
  <c r="I159" i="92" s="1"/>
  <c r="J159" i="92" s="1"/>
  <c r="K159" i="92" s="1"/>
  <c r="L159" i="92" s="1"/>
  <c r="M159" i="92" s="1"/>
  <c r="N159" i="92" s="1"/>
  <c r="O159" i="92" s="1"/>
  <c r="P159" i="92" s="1"/>
  <c r="S159" i="92"/>
  <c r="E70" i="92"/>
  <c r="F70" i="92" s="1"/>
  <c r="G70" i="92" s="1"/>
  <c r="H70" i="92" s="1"/>
  <c r="I70" i="92" s="1"/>
  <c r="J70" i="92" s="1"/>
  <c r="K70" i="92" s="1"/>
  <c r="L70" i="92" s="1"/>
  <c r="M70" i="92" s="1"/>
  <c r="N70" i="92" s="1"/>
  <c r="O70" i="92" s="1"/>
  <c r="P70" i="92" s="1"/>
  <c r="S70" i="92"/>
  <c r="E148" i="105"/>
  <c r="F148" i="105" s="1"/>
  <c r="G148" i="105" s="1"/>
  <c r="H148" i="105" s="1"/>
  <c r="I148" i="105" s="1"/>
  <c r="J148" i="105" s="1"/>
  <c r="K148" i="105" s="1"/>
  <c r="L148" i="105" s="1"/>
  <c r="M148" i="105" s="1"/>
  <c r="N148" i="105" s="1"/>
  <c r="O148" i="105" s="1"/>
  <c r="P148" i="105" s="1"/>
  <c r="S148" i="105"/>
  <c r="D148" i="119" s="1"/>
  <c r="D59" i="105"/>
  <c r="T59" i="92"/>
  <c r="T139" i="92"/>
  <c r="D139" i="105"/>
  <c r="D200" i="105"/>
  <c r="T200" i="92"/>
  <c r="D163" i="105"/>
  <c r="T163" i="92"/>
  <c r="D164" i="105"/>
  <c r="T164" i="92"/>
  <c r="T193" i="92"/>
  <c r="D193" i="105"/>
  <c r="D138" i="105"/>
  <c r="T138" i="92"/>
  <c r="T82" i="92"/>
  <c r="D82" i="105"/>
  <c r="D213" i="105"/>
  <c r="T213" i="92"/>
  <c r="D22" i="105"/>
  <c r="T22" i="92"/>
  <c r="E52" i="119"/>
  <c r="F52" i="119" s="1"/>
  <c r="G52" i="119" s="1"/>
  <c r="H52" i="119" s="1"/>
  <c r="I52" i="119" s="1"/>
  <c r="J52" i="119" s="1"/>
  <c r="K52" i="119" s="1"/>
  <c r="L52" i="119" s="1"/>
  <c r="M52" i="119" s="1"/>
  <c r="N52" i="119" s="1"/>
  <c r="O52" i="119" s="1"/>
  <c r="P52" i="119" s="1"/>
  <c r="S52" i="119"/>
  <c r="D52" i="134" s="1"/>
  <c r="D92" i="105"/>
  <c r="T92" i="92"/>
  <c r="D173" i="105"/>
  <c r="T173" i="92"/>
  <c r="D181" i="105"/>
  <c r="T181" i="92"/>
  <c r="D143" i="105"/>
  <c r="T143" i="92"/>
  <c r="D184" i="105"/>
  <c r="T184" i="92"/>
  <c r="E58" i="92"/>
  <c r="F58" i="92" s="1"/>
  <c r="G58" i="92" s="1"/>
  <c r="H58" i="92" s="1"/>
  <c r="I58" i="92" s="1"/>
  <c r="J58" i="92" s="1"/>
  <c r="K58" i="92" s="1"/>
  <c r="L58" i="92" s="1"/>
  <c r="M58" i="92" s="1"/>
  <c r="N58" i="92" s="1"/>
  <c r="O58" i="92" s="1"/>
  <c r="P58" i="92" s="1"/>
  <c r="S58" i="92"/>
  <c r="S34" i="92"/>
  <c r="E34" i="92"/>
  <c r="F34" i="92" s="1"/>
  <c r="G34" i="92" s="1"/>
  <c r="H34" i="92" s="1"/>
  <c r="I34" i="92" s="1"/>
  <c r="J34" i="92" s="1"/>
  <c r="K34" i="92" s="1"/>
  <c r="L34" i="92" s="1"/>
  <c r="M34" i="92" s="1"/>
  <c r="N34" i="92" s="1"/>
  <c r="O34" i="92" s="1"/>
  <c r="P34" i="92" s="1"/>
  <c r="E55" i="105"/>
  <c r="F55" i="105" s="1"/>
  <c r="G55" i="105" s="1"/>
  <c r="H55" i="105" s="1"/>
  <c r="I55" i="105" s="1"/>
  <c r="J55" i="105" s="1"/>
  <c r="K55" i="105" s="1"/>
  <c r="L55" i="105" s="1"/>
  <c r="M55" i="105" s="1"/>
  <c r="N55" i="105" s="1"/>
  <c r="O55" i="105" s="1"/>
  <c r="P55" i="105" s="1"/>
  <c r="S55" i="105"/>
  <c r="D55" i="119" s="1"/>
  <c r="E189" i="92"/>
  <c r="F189" i="92" s="1"/>
  <c r="G189" i="92" s="1"/>
  <c r="H189" i="92" s="1"/>
  <c r="I189" i="92" s="1"/>
  <c r="J189" i="92" s="1"/>
  <c r="K189" i="92" s="1"/>
  <c r="L189" i="92" s="1"/>
  <c r="M189" i="92" s="1"/>
  <c r="N189" i="92" s="1"/>
  <c r="O189" i="92" s="1"/>
  <c r="P189" i="92" s="1"/>
  <c r="S189" i="92"/>
  <c r="S110" i="92"/>
  <c r="E110" i="92"/>
  <c r="F110" i="92" s="1"/>
  <c r="G110" i="92" s="1"/>
  <c r="H110" i="92" s="1"/>
  <c r="I110" i="92" s="1"/>
  <c r="J110" i="92" s="1"/>
  <c r="K110" i="92" s="1"/>
  <c r="L110" i="92" s="1"/>
  <c r="M110" i="92" s="1"/>
  <c r="N110" i="92" s="1"/>
  <c r="O110" i="92" s="1"/>
  <c r="P110" i="92" s="1"/>
  <c r="E47" i="92"/>
  <c r="F47" i="92" s="1"/>
  <c r="G47" i="92" s="1"/>
  <c r="H47" i="92" s="1"/>
  <c r="I47" i="92" s="1"/>
  <c r="J47" i="92" s="1"/>
  <c r="K47" i="92" s="1"/>
  <c r="L47" i="92" s="1"/>
  <c r="M47" i="92" s="1"/>
  <c r="N47" i="92" s="1"/>
  <c r="O47" i="92" s="1"/>
  <c r="P47" i="92" s="1"/>
  <c r="S47" i="92"/>
  <c r="T54" i="92"/>
  <c r="D54" i="105"/>
  <c r="S46" i="92"/>
  <c r="E46" i="92"/>
  <c r="F46" i="92" s="1"/>
  <c r="G46" i="92" s="1"/>
  <c r="H46" i="92" s="1"/>
  <c r="I46" i="92" s="1"/>
  <c r="J46" i="92" s="1"/>
  <c r="K46" i="92" s="1"/>
  <c r="L46" i="92" s="1"/>
  <c r="M46" i="92" s="1"/>
  <c r="N46" i="92" s="1"/>
  <c r="O46" i="92" s="1"/>
  <c r="P46" i="92" s="1"/>
  <c r="D33" i="105"/>
  <c r="T33" i="92"/>
  <c r="S107" i="92"/>
  <c r="E107" i="92"/>
  <c r="F107" i="92" s="1"/>
  <c r="G107" i="92" s="1"/>
  <c r="H107" i="92" s="1"/>
  <c r="I107" i="92" s="1"/>
  <c r="J107" i="92" s="1"/>
  <c r="K107" i="92" s="1"/>
  <c r="L107" i="92" s="1"/>
  <c r="M107" i="92" s="1"/>
  <c r="N107" i="92" s="1"/>
  <c r="O107" i="92" s="1"/>
  <c r="P107" i="92" s="1"/>
  <c r="E25" i="105"/>
  <c r="F25" i="105" s="1"/>
  <c r="G25" i="105" s="1"/>
  <c r="H25" i="105" s="1"/>
  <c r="I25" i="105" s="1"/>
  <c r="J25" i="105" s="1"/>
  <c r="K25" i="105" s="1"/>
  <c r="L25" i="105" s="1"/>
  <c r="M25" i="105" s="1"/>
  <c r="N25" i="105" s="1"/>
  <c r="O25" i="105" s="1"/>
  <c r="P25" i="105" s="1"/>
  <c r="S25" i="105"/>
  <c r="D25" i="119" s="1"/>
  <c r="J3" i="51"/>
  <c r="D17" i="105"/>
  <c r="T17" i="92"/>
  <c r="D18" i="105"/>
  <c r="T18" i="92"/>
  <c r="E114" i="92"/>
  <c r="F114" i="92" s="1"/>
  <c r="G114" i="92" s="1"/>
  <c r="H114" i="92" s="1"/>
  <c r="I114" i="92" s="1"/>
  <c r="J114" i="92" s="1"/>
  <c r="K114" i="92" s="1"/>
  <c r="L114" i="92" s="1"/>
  <c r="M114" i="92" s="1"/>
  <c r="N114" i="92" s="1"/>
  <c r="O114" i="92" s="1"/>
  <c r="P114" i="92" s="1"/>
  <c r="S114" i="92"/>
  <c r="S188" i="92"/>
  <c r="E188" i="92"/>
  <c r="F188" i="92" s="1"/>
  <c r="G188" i="92" s="1"/>
  <c r="H188" i="92" s="1"/>
  <c r="I188" i="92" s="1"/>
  <c r="J188" i="92" s="1"/>
  <c r="K188" i="92" s="1"/>
  <c r="L188" i="92" s="1"/>
  <c r="M188" i="92" s="1"/>
  <c r="N188" i="92" s="1"/>
  <c r="O188" i="92" s="1"/>
  <c r="P188" i="92" s="1"/>
  <c r="S24" i="92"/>
  <c r="E24" i="92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E160" i="92"/>
  <c r="F160" i="92" s="1"/>
  <c r="G160" i="92" s="1"/>
  <c r="H160" i="92" s="1"/>
  <c r="I160" i="92" s="1"/>
  <c r="J160" i="92" s="1"/>
  <c r="K160" i="92" s="1"/>
  <c r="L160" i="92" s="1"/>
  <c r="M160" i="92" s="1"/>
  <c r="N160" i="92" s="1"/>
  <c r="O160" i="92" s="1"/>
  <c r="P160" i="92" s="1"/>
  <c r="S160" i="92"/>
  <c r="D31" i="105"/>
  <c r="T31" i="92"/>
  <c r="S62" i="92"/>
  <c r="E62" i="92"/>
  <c r="F62" i="92" s="1"/>
  <c r="G62" i="92" s="1"/>
  <c r="H62" i="92" s="1"/>
  <c r="I62" i="92" s="1"/>
  <c r="J62" i="92" s="1"/>
  <c r="K62" i="92" s="1"/>
  <c r="L62" i="92" s="1"/>
  <c r="M62" i="92" s="1"/>
  <c r="N62" i="92" s="1"/>
  <c r="O62" i="92" s="1"/>
  <c r="P62" i="92" s="1"/>
  <c r="T105" i="92"/>
  <c r="D105" i="105"/>
  <c r="D23" i="105"/>
  <c r="T23" i="92"/>
  <c r="M7" i="24"/>
  <c r="D40" i="105"/>
  <c r="T40" i="92"/>
  <c r="T16" i="92"/>
  <c r="D16" i="105"/>
  <c r="E176" i="92"/>
  <c r="F176" i="92" s="1"/>
  <c r="G176" i="92" s="1"/>
  <c r="H176" i="92" s="1"/>
  <c r="I176" i="92" s="1"/>
  <c r="J176" i="92" s="1"/>
  <c r="K176" i="92" s="1"/>
  <c r="L176" i="92" s="1"/>
  <c r="M176" i="92" s="1"/>
  <c r="N176" i="92" s="1"/>
  <c r="O176" i="92" s="1"/>
  <c r="P176" i="92" s="1"/>
  <c r="S176" i="92"/>
  <c r="E69" i="92"/>
  <c r="F69" i="92" s="1"/>
  <c r="G69" i="92" s="1"/>
  <c r="H69" i="92" s="1"/>
  <c r="I69" i="92" s="1"/>
  <c r="J69" i="92" s="1"/>
  <c r="K69" i="92" s="1"/>
  <c r="L69" i="92" s="1"/>
  <c r="M69" i="92" s="1"/>
  <c r="N69" i="92" s="1"/>
  <c r="O69" i="92" s="1"/>
  <c r="P69" i="92" s="1"/>
  <c r="S69" i="92"/>
  <c r="E214" i="92"/>
  <c r="F214" i="92" s="1"/>
  <c r="G214" i="92" s="1"/>
  <c r="H214" i="92" s="1"/>
  <c r="I214" i="92" s="1"/>
  <c r="J214" i="92" s="1"/>
  <c r="K214" i="92" s="1"/>
  <c r="L214" i="92" s="1"/>
  <c r="M214" i="92" s="1"/>
  <c r="N214" i="92" s="1"/>
  <c r="O214" i="92" s="1"/>
  <c r="P214" i="92" s="1"/>
  <c r="S214" i="92"/>
  <c r="E147" i="92"/>
  <c r="F147" i="92" s="1"/>
  <c r="G147" i="92" s="1"/>
  <c r="H147" i="92" s="1"/>
  <c r="I147" i="92" s="1"/>
  <c r="J147" i="92" s="1"/>
  <c r="K147" i="92" s="1"/>
  <c r="L147" i="92" s="1"/>
  <c r="M147" i="92" s="1"/>
  <c r="N147" i="92" s="1"/>
  <c r="O147" i="92" s="1"/>
  <c r="P147" i="92" s="1"/>
  <c r="S147" i="92"/>
  <c r="E156" i="92"/>
  <c r="F156" i="92" s="1"/>
  <c r="G156" i="92" s="1"/>
  <c r="H156" i="92" s="1"/>
  <c r="I156" i="92" s="1"/>
  <c r="J156" i="92" s="1"/>
  <c r="K156" i="92" s="1"/>
  <c r="L156" i="92" s="1"/>
  <c r="M156" i="92" s="1"/>
  <c r="N156" i="92" s="1"/>
  <c r="O156" i="92" s="1"/>
  <c r="P156" i="92" s="1"/>
  <c r="S156" i="92"/>
  <c r="E128" i="105"/>
  <c r="F128" i="105" s="1"/>
  <c r="G128" i="105" s="1"/>
  <c r="H128" i="105" s="1"/>
  <c r="I128" i="105" s="1"/>
  <c r="J128" i="105" s="1"/>
  <c r="K128" i="105" s="1"/>
  <c r="L128" i="105" s="1"/>
  <c r="M128" i="105" s="1"/>
  <c r="N128" i="105" s="1"/>
  <c r="O128" i="105" s="1"/>
  <c r="P128" i="105" s="1"/>
  <c r="S128" i="105"/>
  <c r="D128" i="119" s="1"/>
  <c r="S123" i="92"/>
  <c r="E123" i="92"/>
  <c r="F123" i="92" s="1"/>
  <c r="G123" i="92" s="1"/>
  <c r="H123" i="92" s="1"/>
  <c r="I123" i="92" s="1"/>
  <c r="J123" i="92" s="1"/>
  <c r="K123" i="92" s="1"/>
  <c r="L123" i="92" s="1"/>
  <c r="M123" i="92" s="1"/>
  <c r="N123" i="92" s="1"/>
  <c r="O123" i="92" s="1"/>
  <c r="P123" i="92" s="1"/>
  <c r="T209" i="79"/>
  <c r="T174" i="79"/>
  <c r="T179" i="79"/>
  <c r="T202" i="79"/>
  <c r="T111" i="79"/>
  <c r="T100" i="79"/>
  <c r="T129" i="79"/>
  <c r="T66" i="79"/>
  <c r="T159" i="79"/>
  <c r="T70" i="79"/>
  <c r="T78" i="79"/>
  <c r="E209" i="92"/>
  <c r="F209" i="92" s="1"/>
  <c r="G209" i="92" s="1"/>
  <c r="H209" i="92" s="1"/>
  <c r="I209" i="92" s="1"/>
  <c r="J209" i="92" s="1"/>
  <c r="K209" i="92" s="1"/>
  <c r="L209" i="92" s="1"/>
  <c r="M209" i="92" s="1"/>
  <c r="N209" i="92" s="1"/>
  <c r="O209" i="92" s="1"/>
  <c r="P209" i="92" s="1"/>
  <c r="S209" i="92"/>
  <c r="E211" i="92"/>
  <c r="F211" i="92" s="1"/>
  <c r="G211" i="92" s="1"/>
  <c r="H211" i="92" s="1"/>
  <c r="I211" i="92" s="1"/>
  <c r="J211" i="92" s="1"/>
  <c r="K211" i="92" s="1"/>
  <c r="L211" i="92" s="1"/>
  <c r="M211" i="92" s="1"/>
  <c r="N211" i="92" s="1"/>
  <c r="O211" i="92" s="1"/>
  <c r="P211" i="92" s="1"/>
  <c r="S211" i="92"/>
  <c r="S90" i="92"/>
  <c r="E90" i="92"/>
  <c r="F90" i="92" s="1"/>
  <c r="G90" i="92" s="1"/>
  <c r="H90" i="92" s="1"/>
  <c r="I90" i="92" s="1"/>
  <c r="J90" i="92" s="1"/>
  <c r="K90" i="92" s="1"/>
  <c r="L90" i="92" s="1"/>
  <c r="M90" i="92" s="1"/>
  <c r="N90" i="92" s="1"/>
  <c r="O90" i="92" s="1"/>
  <c r="P90" i="92" s="1"/>
  <c r="E134" i="105"/>
  <c r="F134" i="105" s="1"/>
  <c r="G134" i="105" s="1"/>
  <c r="H134" i="105" s="1"/>
  <c r="I134" i="105" s="1"/>
  <c r="J134" i="105" s="1"/>
  <c r="K134" i="105" s="1"/>
  <c r="L134" i="105" s="1"/>
  <c r="M134" i="105" s="1"/>
  <c r="N134" i="105" s="1"/>
  <c r="O134" i="105" s="1"/>
  <c r="P134" i="105" s="1"/>
  <c r="S134" i="105"/>
  <c r="D134" i="119" s="1"/>
  <c r="S167" i="105"/>
  <c r="D167" i="119" s="1"/>
  <c r="E167" i="105"/>
  <c r="F167" i="105" s="1"/>
  <c r="G167" i="105" s="1"/>
  <c r="H167" i="105" s="1"/>
  <c r="I167" i="105" s="1"/>
  <c r="J167" i="105" s="1"/>
  <c r="K167" i="105" s="1"/>
  <c r="L167" i="105" s="1"/>
  <c r="M167" i="105" s="1"/>
  <c r="N167" i="105" s="1"/>
  <c r="O167" i="105" s="1"/>
  <c r="P167" i="105" s="1"/>
  <c r="E98" i="92"/>
  <c r="F98" i="92" s="1"/>
  <c r="G98" i="92" s="1"/>
  <c r="H98" i="92" s="1"/>
  <c r="I98" i="92" s="1"/>
  <c r="J98" i="92" s="1"/>
  <c r="K98" i="92" s="1"/>
  <c r="L98" i="92" s="1"/>
  <c r="M98" i="92" s="1"/>
  <c r="N98" i="92" s="1"/>
  <c r="O98" i="92" s="1"/>
  <c r="P98" i="92" s="1"/>
  <c r="S98" i="92"/>
  <c r="E68" i="92"/>
  <c r="F68" i="92" s="1"/>
  <c r="G68" i="92" s="1"/>
  <c r="H68" i="92" s="1"/>
  <c r="I68" i="92" s="1"/>
  <c r="J68" i="92" s="1"/>
  <c r="K68" i="92" s="1"/>
  <c r="L68" i="92" s="1"/>
  <c r="M68" i="92" s="1"/>
  <c r="N68" i="92" s="1"/>
  <c r="O68" i="92" s="1"/>
  <c r="P68" i="92" s="1"/>
  <c r="S68" i="92"/>
  <c r="E20" i="92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S20" i="92"/>
  <c r="E155" i="92"/>
  <c r="F155" i="92" s="1"/>
  <c r="G155" i="92" s="1"/>
  <c r="H155" i="92" s="1"/>
  <c r="I155" i="92" s="1"/>
  <c r="J155" i="92" s="1"/>
  <c r="K155" i="92" s="1"/>
  <c r="L155" i="92" s="1"/>
  <c r="M155" i="92" s="1"/>
  <c r="N155" i="92" s="1"/>
  <c r="O155" i="92" s="1"/>
  <c r="P155" i="92" s="1"/>
  <c r="S155" i="92"/>
  <c r="S67" i="92"/>
  <c r="E67" i="92"/>
  <c r="F67" i="92" s="1"/>
  <c r="G67" i="92" s="1"/>
  <c r="H67" i="92" s="1"/>
  <c r="I67" i="92" s="1"/>
  <c r="J67" i="92" s="1"/>
  <c r="K67" i="92" s="1"/>
  <c r="L67" i="92" s="1"/>
  <c r="M67" i="92" s="1"/>
  <c r="N67" i="92" s="1"/>
  <c r="O67" i="92" s="1"/>
  <c r="P67" i="92" s="1"/>
  <c r="D137" i="105"/>
  <c r="T137" i="92"/>
  <c r="E182" i="92"/>
  <c r="F182" i="92" s="1"/>
  <c r="G182" i="92" s="1"/>
  <c r="H182" i="92" s="1"/>
  <c r="I182" i="92" s="1"/>
  <c r="J182" i="92" s="1"/>
  <c r="K182" i="92" s="1"/>
  <c r="L182" i="92" s="1"/>
  <c r="M182" i="92" s="1"/>
  <c r="N182" i="92" s="1"/>
  <c r="O182" i="92" s="1"/>
  <c r="P182" i="92" s="1"/>
  <c r="S182" i="92"/>
  <c r="D130" i="105"/>
  <c r="T130" i="92"/>
  <c r="S74" i="92"/>
  <c r="E74" i="92"/>
  <c r="F74" i="92" s="1"/>
  <c r="G74" i="92" s="1"/>
  <c r="H74" i="92" s="1"/>
  <c r="I74" i="92" s="1"/>
  <c r="J74" i="92" s="1"/>
  <c r="K74" i="92" s="1"/>
  <c r="L74" i="92" s="1"/>
  <c r="M74" i="92" s="1"/>
  <c r="N74" i="92" s="1"/>
  <c r="O74" i="92" s="1"/>
  <c r="P74" i="92" s="1"/>
  <c r="S95" i="92"/>
  <c r="E95" i="92"/>
  <c r="F95" i="92" s="1"/>
  <c r="G95" i="92" s="1"/>
  <c r="H95" i="92" s="1"/>
  <c r="I95" i="92" s="1"/>
  <c r="J95" i="92" s="1"/>
  <c r="K95" i="92" s="1"/>
  <c r="L95" i="92" s="1"/>
  <c r="M95" i="92" s="1"/>
  <c r="N95" i="92" s="1"/>
  <c r="O95" i="92" s="1"/>
  <c r="P95" i="92" s="1"/>
  <c r="D192" i="105"/>
  <c r="T192" i="92"/>
  <c r="E153" i="92"/>
  <c r="F153" i="92" s="1"/>
  <c r="G153" i="92" s="1"/>
  <c r="H153" i="92" s="1"/>
  <c r="I153" i="92" s="1"/>
  <c r="J153" i="92" s="1"/>
  <c r="K153" i="92" s="1"/>
  <c r="L153" i="92" s="1"/>
  <c r="M153" i="92" s="1"/>
  <c r="N153" i="92" s="1"/>
  <c r="O153" i="92" s="1"/>
  <c r="P153" i="92" s="1"/>
  <c r="S153" i="92"/>
  <c r="E118" i="92"/>
  <c r="F118" i="92" s="1"/>
  <c r="G118" i="92" s="1"/>
  <c r="H118" i="92" s="1"/>
  <c r="I118" i="92" s="1"/>
  <c r="J118" i="92" s="1"/>
  <c r="K118" i="92" s="1"/>
  <c r="L118" i="92" s="1"/>
  <c r="M118" i="92" s="1"/>
  <c r="N118" i="92" s="1"/>
  <c r="O118" i="92" s="1"/>
  <c r="P118" i="92" s="1"/>
  <c r="S118" i="92"/>
  <c r="E64" i="92"/>
  <c r="F64" i="92" s="1"/>
  <c r="G64" i="92" s="1"/>
  <c r="H64" i="92" s="1"/>
  <c r="I64" i="92" s="1"/>
  <c r="J64" i="92" s="1"/>
  <c r="K64" i="92" s="1"/>
  <c r="L64" i="92" s="1"/>
  <c r="M64" i="92" s="1"/>
  <c r="N64" i="92" s="1"/>
  <c r="O64" i="92" s="1"/>
  <c r="P64" i="92" s="1"/>
  <c r="S64" i="92"/>
  <c r="E94" i="92"/>
  <c r="F94" i="92" s="1"/>
  <c r="G94" i="92" s="1"/>
  <c r="H94" i="92" s="1"/>
  <c r="I94" i="92" s="1"/>
  <c r="J94" i="92" s="1"/>
  <c r="K94" i="92" s="1"/>
  <c r="L94" i="92" s="1"/>
  <c r="M94" i="92" s="1"/>
  <c r="N94" i="92" s="1"/>
  <c r="O94" i="92" s="1"/>
  <c r="P94" i="92" s="1"/>
  <c r="S94" i="92"/>
  <c r="E172" i="92"/>
  <c r="F172" i="92" s="1"/>
  <c r="G172" i="92" s="1"/>
  <c r="H172" i="92" s="1"/>
  <c r="I172" i="92" s="1"/>
  <c r="J172" i="92" s="1"/>
  <c r="K172" i="92" s="1"/>
  <c r="L172" i="92" s="1"/>
  <c r="M172" i="92" s="1"/>
  <c r="N172" i="92" s="1"/>
  <c r="O172" i="92" s="1"/>
  <c r="P172" i="92" s="1"/>
  <c r="S172" i="92"/>
  <c r="E121" i="92"/>
  <c r="F121" i="92" s="1"/>
  <c r="G121" i="92" s="1"/>
  <c r="H121" i="92" s="1"/>
  <c r="I121" i="92" s="1"/>
  <c r="J121" i="92" s="1"/>
  <c r="K121" i="92" s="1"/>
  <c r="L121" i="92" s="1"/>
  <c r="M121" i="92" s="1"/>
  <c r="N121" i="92" s="1"/>
  <c r="O121" i="92" s="1"/>
  <c r="P121" i="92" s="1"/>
  <c r="S121" i="92"/>
  <c r="D45" i="105"/>
  <c r="T45" i="92"/>
  <c r="E169" i="92"/>
  <c r="F169" i="92" s="1"/>
  <c r="G169" i="92" s="1"/>
  <c r="H169" i="92" s="1"/>
  <c r="I169" i="92" s="1"/>
  <c r="J169" i="92" s="1"/>
  <c r="K169" i="92" s="1"/>
  <c r="L169" i="92" s="1"/>
  <c r="M169" i="92" s="1"/>
  <c r="N169" i="92" s="1"/>
  <c r="O169" i="92" s="1"/>
  <c r="P169" i="92" s="1"/>
  <c r="S169" i="92"/>
  <c r="D15" i="105"/>
  <c r="T15" i="92"/>
  <c r="E99" i="92"/>
  <c r="F99" i="92" s="1"/>
  <c r="G99" i="92" s="1"/>
  <c r="H99" i="92" s="1"/>
  <c r="I99" i="92" s="1"/>
  <c r="J99" i="92" s="1"/>
  <c r="K99" i="92" s="1"/>
  <c r="L99" i="92" s="1"/>
  <c r="M99" i="92" s="1"/>
  <c r="N99" i="92" s="1"/>
  <c r="O99" i="92" s="1"/>
  <c r="P99" i="92" s="1"/>
  <c r="S99" i="92"/>
  <c r="E83" i="92"/>
  <c r="F83" i="92" s="1"/>
  <c r="G83" i="92" s="1"/>
  <c r="H83" i="92" s="1"/>
  <c r="I83" i="92" s="1"/>
  <c r="J83" i="92" s="1"/>
  <c r="K83" i="92" s="1"/>
  <c r="L83" i="92" s="1"/>
  <c r="M83" i="92" s="1"/>
  <c r="N83" i="92" s="1"/>
  <c r="O83" i="92" s="1"/>
  <c r="P83" i="92" s="1"/>
  <c r="S83" i="92"/>
  <c r="S61" i="92"/>
  <c r="E61" i="92"/>
  <c r="F61" i="92" s="1"/>
  <c r="G61" i="92" s="1"/>
  <c r="H61" i="92" s="1"/>
  <c r="I61" i="92" s="1"/>
  <c r="J61" i="92" s="1"/>
  <c r="K61" i="92" s="1"/>
  <c r="L61" i="92" s="1"/>
  <c r="M61" i="92" s="1"/>
  <c r="N61" i="92" s="1"/>
  <c r="O61" i="92" s="1"/>
  <c r="P61" i="92" s="1"/>
  <c r="E170" i="92"/>
  <c r="F170" i="92" s="1"/>
  <c r="G170" i="92" s="1"/>
  <c r="H170" i="92" s="1"/>
  <c r="I170" i="92" s="1"/>
  <c r="J170" i="92" s="1"/>
  <c r="K170" i="92" s="1"/>
  <c r="L170" i="92" s="1"/>
  <c r="M170" i="92" s="1"/>
  <c r="N170" i="92" s="1"/>
  <c r="O170" i="92" s="1"/>
  <c r="P170" i="92" s="1"/>
  <c r="S170" i="92"/>
  <c r="D196" i="105"/>
  <c r="T196" i="92"/>
  <c r="D191" i="105"/>
  <c r="T191" i="92"/>
  <c r="D198" i="105"/>
  <c r="T198" i="92"/>
  <c r="D57" i="105"/>
  <c r="T57" i="92"/>
  <c r="D185" i="105"/>
  <c r="T185" i="92"/>
  <c r="D171" i="105"/>
  <c r="T171" i="92"/>
  <c r="T32" i="92"/>
  <c r="D32" i="105"/>
  <c r="D84" i="105"/>
  <c r="T84" i="92"/>
  <c r="D149" i="105"/>
  <c r="T149" i="92"/>
  <c r="T42" i="92"/>
  <c r="D42" i="105"/>
  <c r="T50" i="92"/>
  <c r="D50" i="105"/>
  <c r="D53" i="105"/>
  <c r="T53" i="92"/>
  <c r="T136" i="92"/>
  <c r="D136" i="105"/>
  <c r="E87" i="105"/>
  <c r="F87" i="105" s="1"/>
  <c r="G87" i="105" s="1"/>
  <c r="H87" i="105" s="1"/>
  <c r="I87" i="105" s="1"/>
  <c r="J87" i="105" s="1"/>
  <c r="K87" i="105" s="1"/>
  <c r="L87" i="105" s="1"/>
  <c r="M87" i="105" s="1"/>
  <c r="N87" i="105" s="1"/>
  <c r="O87" i="105" s="1"/>
  <c r="P87" i="105" s="1"/>
  <c r="S87" i="105"/>
  <c r="D87" i="119" s="1"/>
  <c r="T58" i="79"/>
  <c r="T34" i="79"/>
  <c r="T189" i="79"/>
  <c r="T110" i="79"/>
  <c r="T47" i="79"/>
  <c r="T46" i="79"/>
  <c r="T107" i="79"/>
  <c r="T114" i="79"/>
  <c r="T188" i="79"/>
  <c r="T24" i="79"/>
  <c r="T160" i="79"/>
  <c r="T62" i="79"/>
  <c r="T176" i="79"/>
  <c r="T69" i="79"/>
  <c r="T214" i="79"/>
  <c r="T147" i="79"/>
  <c r="T156" i="79"/>
  <c r="T123" i="79"/>
  <c r="E190" i="105"/>
  <c r="F190" i="105" s="1"/>
  <c r="G190" i="105" s="1"/>
  <c r="H190" i="105" s="1"/>
  <c r="I190" i="105" s="1"/>
  <c r="J190" i="105" s="1"/>
  <c r="K190" i="105" s="1"/>
  <c r="L190" i="105" s="1"/>
  <c r="M190" i="105" s="1"/>
  <c r="N190" i="105" s="1"/>
  <c r="O190" i="105" s="1"/>
  <c r="P190" i="105" s="1"/>
  <c r="S190" i="105"/>
  <c r="D190" i="119" s="1"/>
  <c r="D199" i="105"/>
  <c r="T199" i="92"/>
  <c r="D35" i="105"/>
  <c r="T35" i="92"/>
  <c r="D86" i="105"/>
  <c r="T86" i="92"/>
  <c r="D158" i="105"/>
  <c r="T158" i="92"/>
  <c r="D212" i="105"/>
  <c r="T212" i="92"/>
  <c r="D207" i="105"/>
  <c r="T207" i="92"/>
  <c r="D91" i="105"/>
  <c r="T91" i="92"/>
  <c r="D133" i="105"/>
  <c r="T133" i="92"/>
  <c r="T154" i="92"/>
  <c r="D154" i="105"/>
  <c r="T88" i="92"/>
  <c r="D88" i="105"/>
  <c r="T131" i="92"/>
  <c r="D131" i="105"/>
  <c r="T210" i="92"/>
  <c r="D210" i="105"/>
  <c r="D37" i="105"/>
  <c r="T37" i="92"/>
  <c r="D63" i="105"/>
  <c r="T63" i="92"/>
  <c r="D21" i="105"/>
  <c r="T21" i="92"/>
  <c r="S122" i="92"/>
  <c r="E122" i="92"/>
  <c r="F122" i="92" s="1"/>
  <c r="G122" i="92" s="1"/>
  <c r="H122" i="92" s="1"/>
  <c r="I122" i="92" s="1"/>
  <c r="J122" i="92" s="1"/>
  <c r="K122" i="92" s="1"/>
  <c r="L122" i="92" s="1"/>
  <c r="M122" i="92" s="1"/>
  <c r="N122" i="92" s="1"/>
  <c r="O122" i="92" s="1"/>
  <c r="P122" i="92" s="1"/>
  <c r="E124" i="92"/>
  <c r="F124" i="92" s="1"/>
  <c r="G124" i="92" s="1"/>
  <c r="H124" i="92" s="1"/>
  <c r="I124" i="92" s="1"/>
  <c r="J124" i="92" s="1"/>
  <c r="K124" i="92" s="1"/>
  <c r="L124" i="92" s="1"/>
  <c r="M124" i="92" s="1"/>
  <c r="N124" i="92" s="1"/>
  <c r="O124" i="92" s="1"/>
  <c r="P124" i="92" s="1"/>
  <c r="S124" i="92"/>
  <c r="E125" i="92"/>
  <c r="F125" i="92" s="1"/>
  <c r="G125" i="92" s="1"/>
  <c r="H125" i="92" s="1"/>
  <c r="I125" i="92" s="1"/>
  <c r="J125" i="92" s="1"/>
  <c r="K125" i="92" s="1"/>
  <c r="L125" i="92" s="1"/>
  <c r="M125" i="92" s="1"/>
  <c r="N125" i="92" s="1"/>
  <c r="O125" i="92" s="1"/>
  <c r="P125" i="92" s="1"/>
  <c r="S125" i="92"/>
  <c r="E36" i="92"/>
  <c r="F36" i="92" s="1"/>
  <c r="G36" i="92" s="1"/>
  <c r="H36" i="92" s="1"/>
  <c r="I36" i="92" s="1"/>
  <c r="J36" i="92" s="1"/>
  <c r="K36" i="92" s="1"/>
  <c r="L36" i="92" s="1"/>
  <c r="M36" i="92" s="1"/>
  <c r="N36" i="92" s="1"/>
  <c r="O36" i="92" s="1"/>
  <c r="P36" i="92" s="1"/>
  <c r="S36" i="92"/>
  <c r="S44" i="92"/>
  <c r="E44" i="92"/>
  <c r="F44" i="92" s="1"/>
  <c r="G44" i="92" s="1"/>
  <c r="H44" i="92" s="1"/>
  <c r="I44" i="92" s="1"/>
  <c r="J44" i="92" s="1"/>
  <c r="K44" i="92" s="1"/>
  <c r="L44" i="92" s="1"/>
  <c r="M44" i="92" s="1"/>
  <c r="N44" i="92" s="1"/>
  <c r="O44" i="92" s="1"/>
  <c r="P44" i="92" s="1"/>
  <c r="E141" i="92"/>
  <c r="F141" i="92" s="1"/>
  <c r="G141" i="92" s="1"/>
  <c r="H141" i="92" s="1"/>
  <c r="I141" i="92" s="1"/>
  <c r="J141" i="92" s="1"/>
  <c r="K141" i="92" s="1"/>
  <c r="L141" i="92" s="1"/>
  <c r="M141" i="92" s="1"/>
  <c r="N141" i="92" s="1"/>
  <c r="O141" i="92" s="1"/>
  <c r="P141" i="92" s="1"/>
  <c r="S141" i="92"/>
  <c r="E113" i="92"/>
  <c r="F113" i="92" s="1"/>
  <c r="G113" i="92" s="1"/>
  <c r="H113" i="92" s="1"/>
  <c r="I113" i="92" s="1"/>
  <c r="J113" i="92" s="1"/>
  <c r="K113" i="92" s="1"/>
  <c r="L113" i="92" s="1"/>
  <c r="M113" i="92" s="1"/>
  <c r="N113" i="92" s="1"/>
  <c r="O113" i="92" s="1"/>
  <c r="P113" i="92" s="1"/>
  <c r="S113" i="92"/>
  <c r="D71" i="105"/>
  <c r="T71" i="92"/>
  <c r="T6" i="92"/>
  <c r="D6" i="105"/>
  <c r="E14" i="105"/>
  <c r="F14" i="105" s="1"/>
  <c r="G14" i="105" s="1"/>
  <c r="H14" i="105" s="1"/>
  <c r="I14" i="105" s="1"/>
  <c r="J14" i="105" s="1"/>
  <c r="K14" i="105" s="1"/>
  <c r="L14" i="105" s="1"/>
  <c r="M14" i="105" s="1"/>
  <c r="N14" i="105" s="1"/>
  <c r="O14" i="105" s="1"/>
  <c r="P14" i="105" s="1"/>
  <c r="S14" i="105"/>
  <c r="D14" i="119" s="1"/>
  <c r="T41" i="92"/>
  <c r="D41" i="105"/>
  <c r="E195" i="92"/>
  <c r="F195" i="92" s="1"/>
  <c r="G195" i="92" s="1"/>
  <c r="H195" i="92" s="1"/>
  <c r="I195" i="92" s="1"/>
  <c r="J195" i="92" s="1"/>
  <c r="K195" i="92" s="1"/>
  <c r="L195" i="92" s="1"/>
  <c r="M195" i="92" s="1"/>
  <c r="N195" i="92" s="1"/>
  <c r="O195" i="92" s="1"/>
  <c r="P195" i="92" s="1"/>
  <c r="S195" i="92"/>
  <c r="E13" i="92"/>
  <c r="F13" i="92" s="1"/>
  <c r="G13" i="92" s="1"/>
  <c r="H13" i="92" s="1"/>
  <c r="I13" i="92" s="1"/>
  <c r="J13" i="92" s="1"/>
  <c r="K13" i="92" s="1"/>
  <c r="L13" i="92" s="1"/>
  <c r="M13" i="92" s="1"/>
  <c r="N13" i="92" s="1"/>
  <c r="O13" i="92" s="1"/>
  <c r="P13" i="92" s="1"/>
  <c r="S13" i="92"/>
  <c r="D5" i="105"/>
  <c r="T5" i="92"/>
  <c r="T75" i="92"/>
  <c r="D75" i="105"/>
  <c r="E194" i="105"/>
  <c r="F194" i="105" s="1"/>
  <c r="G194" i="105" s="1"/>
  <c r="H194" i="105" s="1"/>
  <c r="I194" i="105" s="1"/>
  <c r="J194" i="105" s="1"/>
  <c r="K194" i="105" s="1"/>
  <c r="L194" i="105" s="1"/>
  <c r="M194" i="105" s="1"/>
  <c r="N194" i="105" s="1"/>
  <c r="O194" i="105" s="1"/>
  <c r="P194" i="105" s="1"/>
  <c r="S194" i="105"/>
  <c r="D194" i="119" s="1"/>
  <c r="E80" i="92"/>
  <c r="F80" i="92" s="1"/>
  <c r="G80" i="92" s="1"/>
  <c r="H80" i="92" s="1"/>
  <c r="I80" i="92" s="1"/>
  <c r="J80" i="92" s="1"/>
  <c r="K80" i="92" s="1"/>
  <c r="L80" i="92" s="1"/>
  <c r="M80" i="92" s="1"/>
  <c r="N80" i="92" s="1"/>
  <c r="O80" i="92" s="1"/>
  <c r="P80" i="92" s="1"/>
  <c r="S80" i="92"/>
  <c r="E11" i="92"/>
  <c r="F11" i="92" s="1"/>
  <c r="G11" i="92" s="1"/>
  <c r="H11" i="92" s="1"/>
  <c r="I11" i="92" s="1"/>
  <c r="J11" i="92" s="1"/>
  <c r="K11" i="92" s="1"/>
  <c r="L11" i="92" s="1"/>
  <c r="M11" i="92" s="1"/>
  <c r="N11" i="92" s="1"/>
  <c r="O11" i="92" s="1"/>
  <c r="P11" i="92" s="1"/>
  <c r="S11" i="92"/>
  <c r="D102" i="105"/>
  <c r="T102" i="92"/>
  <c r="D77" i="105"/>
  <c r="T77" i="92"/>
  <c r="E89" i="105"/>
  <c r="F89" i="105" s="1"/>
  <c r="G89" i="105" s="1"/>
  <c r="H89" i="105" s="1"/>
  <c r="I89" i="105" s="1"/>
  <c r="J89" i="105" s="1"/>
  <c r="K89" i="105" s="1"/>
  <c r="L89" i="105" s="1"/>
  <c r="M89" i="105" s="1"/>
  <c r="N89" i="105" s="1"/>
  <c r="O89" i="105" s="1"/>
  <c r="P89" i="105" s="1"/>
  <c r="S89" i="105"/>
  <c r="D89" i="119" s="1"/>
  <c r="D28" i="105"/>
  <c r="T28" i="92"/>
  <c r="D101" i="105"/>
  <c r="T101" i="92"/>
  <c r="S43" i="92"/>
  <c r="E43" i="92"/>
  <c r="F43" i="92" s="1"/>
  <c r="G43" i="92" s="1"/>
  <c r="H43" i="92" s="1"/>
  <c r="I43" i="92" s="1"/>
  <c r="J43" i="92" s="1"/>
  <c r="K43" i="92" s="1"/>
  <c r="L43" i="92" s="1"/>
  <c r="M43" i="92" s="1"/>
  <c r="N43" i="92" s="1"/>
  <c r="O43" i="92" s="1"/>
  <c r="P43" i="92" s="1"/>
  <c r="E117" i="92"/>
  <c r="F117" i="92" s="1"/>
  <c r="G117" i="92" s="1"/>
  <c r="H117" i="92" s="1"/>
  <c r="I117" i="92" s="1"/>
  <c r="J117" i="92" s="1"/>
  <c r="K117" i="92" s="1"/>
  <c r="L117" i="92" s="1"/>
  <c r="M117" i="92" s="1"/>
  <c r="N117" i="92" s="1"/>
  <c r="O117" i="92" s="1"/>
  <c r="P117" i="92" s="1"/>
  <c r="S117" i="92"/>
  <c r="D106" i="105"/>
  <c r="T106" i="92"/>
  <c r="E183" i="92"/>
  <c r="F183" i="92" s="1"/>
  <c r="G183" i="92" s="1"/>
  <c r="H183" i="92" s="1"/>
  <c r="I183" i="92" s="1"/>
  <c r="J183" i="92" s="1"/>
  <c r="K183" i="92" s="1"/>
  <c r="L183" i="92" s="1"/>
  <c r="M183" i="92" s="1"/>
  <c r="N183" i="92" s="1"/>
  <c r="O183" i="92" s="1"/>
  <c r="P183" i="92" s="1"/>
  <c r="S183" i="92"/>
  <c r="E206" i="92"/>
  <c r="F206" i="92" s="1"/>
  <c r="G206" i="92" s="1"/>
  <c r="H206" i="92" s="1"/>
  <c r="I206" i="92" s="1"/>
  <c r="J206" i="92" s="1"/>
  <c r="K206" i="92" s="1"/>
  <c r="L206" i="92" s="1"/>
  <c r="M206" i="92" s="1"/>
  <c r="N206" i="92" s="1"/>
  <c r="O206" i="92" s="1"/>
  <c r="P206" i="92" s="1"/>
  <c r="S206" i="92"/>
  <c r="S9" i="92"/>
  <c r="E9" i="92"/>
  <c r="F9" i="92" s="1"/>
  <c r="G9" i="92" s="1"/>
  <c r="H9" i="92" s="1"/>
  <c r="I9" i="92" s="1"/>
  <c r="J9" i="92" s="1"/>
  <c r="K9" i="92" s="1"/>
  <c r="L9" i="92" s="1"/>
  <c r="M9" i="92" s="1"/>
  <c r="N9" i="92" s="1"/>
  <c r="O9" i="92" s="1"/>
  <c r="P9" i="92" s="1"/>
  <c r="E135" i="92"/>
  <c r="F135" i="92" s="1"/>
  <c r="G135" i="92" s="1"/>
  <c r="H135" i="92" s="1"/>
  <c r="I135" i="92" s="1"/>
  <c r="J135" i="92" s="1"/>
  <c r="K135" i="92" s="1"/>
  <c r="L135" i="92" s="1"/>
  <c r="M135" i="92" s="1"/>
  <c r="N135" i="92" s="1"/>
  <c r="O135" i="92" s="1"/>
  <c r="P135" i="92" s="1"/>
  <c r="S135" i="92"/>
  <c r="E96" i="92"/>
  <c r="F96" i="92" s="1"/>
  <c r="G96" i="92" s="1"/>
  <c r="H96" i="92" s="1"/>
  <c r="I96" i="92" s="1"/>
  <c r="J96" i="92" s="1"/>
  <c r="K96" i="92" s="1"/>
  <c r="L96" i="92" s="1"/>
  <c r="M96" i="92" s="1"/>
  <c r="N96" i="92" s="1"/>
  <c r="O96" i="92" s="1"/>
  <c r="P96" i="92" s="1"/>
  <c r="S96" i="92"/>
  <c r="E127" i="92"/>
  <c r="F127" i="92" s="1"/>
  <c r="G127" i="92" s="1"/>
  <c r="H127" i="92" s="1"/>
  <c r="I127" i="92" s="1"/>
  <c r="J127" i="92" s="1"/>
  <c r="K127" i="92" s="1"/>
  <c r="L127" i="92" s="1"/>
  <c r="M127" i="92" s="1"/>
  <c r="N127" i="92" s="1"/>
  <c r="O127" i="92" s="1"/>
  <c r="P127" i="92" s="1"/>
  <c r="S127" i="92"/>
  <c r="E179" i="92"/>
  <c r="F179" i="92" s="1"/>
  <c r="G179" i="92" s="1"/>
  <c r="H179" i="92" s="1"/>
  <c r="I179" i="92" s="1"/>
  <c r="J179" i="92" s="1"/>
  <c r="K179" i="92" s="1"/>
  <c r="L179" i="92" s="1"/>
  <c r="M179" i="92" s="1"/>
  <c r="N179" i="92" s="1"/>
  <c r="O179" i="92" s="1"/>
  <c r="P179" i="92" s="1"/>
  <c r="S179" i="92"/>
  <c r="S111" i="92"/>
  <c r="E111" i="92"/>
  <c r="F111" i="92" s="1"/>
  <c r="G111" i="92" s="1"/>
  <c r="H111" i="92" s="1"/>
  <c r="I111" i="92" s="1"/>
  <c r="J111" i="92" s="1"/>
  <c r="K111" i="92" s="1"/>
  <c r="L111" i="92" s="1"/>
  <c r="M111" i="92" s="1"/>
  <c r="N111" i="92" s="1"/>
  <c r="O111" i="92" s="1"/>
  <c r="P111" i="92" s="1"/>
  <c r="T81" i="92"/>
  <c r="D81" i="105"/>
  <c r="E78" i="92"/>
  <c r="F78" i="92" s="1"/>
  <c r="G78" i="92" s="1"/>
  <c r="H78" i="92" s="1"/>
  <c r="I78" i="92" s="1"/>
  <c r="J78" i="92" s="1"/>
  <c r="K78" i="92" s="1"/>
  <c r="L78" i="92" s="1"/>
  <c r="M78" i="92" s="1"/>
  <c r="N78" i="92" s="1"/>
  <c r="O78" i="92" s="1"/>
  <c r="P78" i="92" s="1"/>
  <c r="S78" i="92"/>
  <c r="T8" i="92"/>
  <c r="D8" i="105"/>
  <c r="E30" i="92"/>
  <c r="F30" i="92" s="1"/>
  <c r="G30" i="92" s="1"/>
  <c r="H30" i="92" s="1"/>
  <c r="I30" i="92" s="1"/>
  <c r="J30" i="92" s="1"/>
  <c r="K30" i="92" s="1"/>
  <c r="L30" i="92" s="1"/>
  <c r="M30" i="92" s="1"/>
  <c r="N30" i="92" s="1"/>
  <c r="O30" i="92" s="1"/>
  <c r="P30" i="92" s="1"/>
  <c r="S30" i="92"/>
  <c r="S152" i="92"/>
  <c r="E152" i="92"/>
  <c r="F152" i="92" s="1"/>
  <c r="G152" i="92" s="1"/>
  <c r="H152" i="92" s="1"/>
  <c r="I152" i="92" s="1"/>
  <c r="J152" i="92" s="1"/>
  <c r="K152" i="92" s="1"/>
  <c r="L152" i="92" s="1"/>
  <c r="M152" i="92" s="1"/>
  <c r="N152" i="92" s="1"/>
  <c r="O152" i="92" s="1"/>
  <c r="P152" i="92" s="1"/>
  <c r="S76" i="92"/>
  <c r="E76" i="92"/>
  <c r="F76" i="92" s="1"/>
  <c r="G76" i="92" s="1"/>
  <c r="H76" i="92" s="1"/>
  <c r="I76" i="92" s="1"/>
  <c r="J76" i="92" s="1"/>
  <c r="K76" i="92" s="1"/>
  <c r="L76" i="92" s="1"/>
  <c r="M76" i="92" s="1"/>
  <c r="N76" i="92" s="1"/>
  <c r="O76" i="92" s="1"/>
  <c r="P76" i="92" s="1"/>
  <c r="E132" i="92"/>
  <c r="F132" i="92" s="1"/>
  <c r="G132" i="92" s="1"/>
  <c r="H132" i="92" s="1"/>
  <c r="I132" i="92" s="1"/>
  <c r="J132" i="92" s="1"/>
  <c r="K132" i="92" s="1"/>
  <c r="L132" i="92" s="1"/>
  <c r="M132" i="92" s="1"/>
  <c r="N132" i="92" s="1"/>
  <c r="O132" i="92" s="1"/>
  <c r="P132" i="92" s="1"/>
  <c r="S132" i="92"/>
  <c r="E157" i="92"/>
  <c r="F157" i="92" s="1"/>
  <c r="G157" i="92" s="1"/>
  <c r="H157" i="92" s="1"/>
  <c r="I157" i="92" s="1"/>
  <c r="J157" i="92" s="1"/>
  <c r="K157" i="92" s="1"/>
  <c r="L157" i="92" s="1"/>
  <c r="M157" i="92" s="1"/>
  <c r="N157" i="92" s="1"/>
  <c r="O157" i="92" s="1"/>
  <c r="P157" i="92" s="1"/>
  <c r="S157" i="92"/>
  <c r="E151" i="92"/>
  <c r="F151" i="92" s="1"/>
  <c r="G151" i="92" s="1"/>
  <c r="H151" i="92" s="1"/>
  <c r="I151" i="92" s="1"/>
  <c r="J151" i="92" s="1"/>
  <c r="K151" i="92" s="1"/>
  <c r="L151" i="92" s="1"/>
  <c r="M151" i="92" s="1"/>
  <c r="N151" i="92" s="1"/>
  <c r="O151" i="92" s="1"/>
  <c r="P151" i="92" s="1"/>
  <c r="S151" i="92"/>
  <c r="E186" i="92"/>
  <c r="F186" i="92" s="1"/>
  <c r="G186" i="92" s="1"/>
  <c r="H186" i="92" s="1"/>
  <c r="I186" i="92" s="1"/>
  <c r="J186" i="92" s="1"/>
  <c r="K186" i="92" s="1"/>
  <c r="L186" i="92" s="1"/>
  <c r="M186" i="92" s="1"/>
  <c r="N186" i="92" s="1"/>
  <c r="O186" i="92" s="1"/>
  <c r="P186" i="92" s="1"/>
  <c r="S186" i="92"/>
  <c r="D208" i="105"/>
  <c r="T208" i="92"/>
  <c r="D178" i="105"/>
  <c r="T178" i="92"/>
  <c r="D112" i="105"/>
  <c r="T112" i="92"/>
  <c r="D56" i="105"/>
  <c r="T56" i="92"/>
  <c r="D180" i="105"/>
  <c r="T180" i="92"/>
  <c r="D150" i="105"/>
  <c r="T150" i="92"/>
  <c r="T10" i="92"/>
  <c r="D10" i="105"/>
  <c r="T175" i="92"/>
  <c r="D175" i="105"/>
  <c r="T162" i="92"/>
  <c r="D162" i="105"/>
  <c r="D12" i="105"/>
  <c r="T12" i="92"/>
  <c r="T120" i="92"/>
  <c r="D120" i="105"/>
  <c r="D103" i="105"/>
  <c r="T103" i="92"/>
  <c r="T97" i="92"/>
  <c r="D97" i="105"/>
  <c r="D85" i="105"/>
  <c r="T85" i="92"/>
  <c r="D168" i="105"/>
  <c r="T168" i="92"/>
  <c r="T122" i="79"/>
  <c r="T124" i="79"/>
  <c r="T125" i="79"/>
  <c r="T36" i="79"/>
  <c r="T44" i="79"/>
  <c r="T141" i="79"/>
  <c r="T113" i="79"/>
  <c r="T195" i="79"/>
  <c r="T13" i="79"/>
  <c r="T80" i="79"/>
  <c r="T11" i="79"/>
  <c r="T43" i="79"/>
  <c r="T117" i="79"/>
  <c r="T183" i="79"/>
  <c r="T206" i="79"/>
  <c r="T9" i="79"/>
  <c r="T135" i="79"/>
  <c r="T96" i="79"/>
  <c r="T127" i="79"/>
  <c r="T187" i="79" l="1"/>
  <c r="S187" i="92"/>
  <c r="E187" i="92"/>
  <c r="F187" i="92" s="1"/>
  <c r="G187" i="92" s="1"/>
  <c r="H187" i="92" s="1"/>
  <c r="I187" i="92" s="1"/>
  <c r="J187" i="92" s="1"/>
  <c r="K187" i="92" s="1"/>
  <c r="L187" i="92" s="1"/>
  <c r="M187" i="92" s="1"/>
  <c r="N187" i="92" s="1"/>
  <c r="O187" i="92" s="1"/>
  <c r="P187" i="92" s="1"/>
  <c r="K138" i="24"/>
  <c r="J215" i="24"/>
  <c r="E39" i="92"/>
  <c r="F39" i="92" s="1"/>
  <c r="G39" i="92" s="1"/>
  <c r="H39" i="92" s="1"/>
  <c r="I39" i="92" s="1"/>
  <c r="J39" i="92" s="1"/>
  <c r="K39" i="92" s="1"/>
  <c r="L39" i="92" s="1"/>
  <c r="M39" i="92" s="1"/>
  <c r="N39" i="92" s="1"/>
  <c r="O39" i="92" s="1"/>
  <c r="P39" i="92" s="1"/>
  <c r="S39" i="92"/>
  <c r="E146" i="92"/>
  <c r="F146" i="92" s="1"/>
  <c r="G146" i="92" s="1"/>
  <c r="H146" i="92" s="1"/>
  <c r="I146" i="92" s="1"/>
  <c r="J146" i="92" s="1"/>
  <c r="K146" i="92" s="1"/>
  <c r="L146" i="92" s="1"/>
  <c r="M146" i="92" s="1"/>
  <c r="N146" i="92" s="1"/>
  <c r="O146" i="92" s="1"/>
  <c r="P146" i="92" s="1"/>
  <c r="S146" i="92"/>
  <c r="T201" i="79"/>
  <c r="D49" i="105"/>
  <c r="T49" i="92"/>
  <c r="T39" i="79"/>
  <c r="T146" i="79"/>
  <c r="S201" i="92"/>
  <c r="E201" i="92"/>
  <c r="F201" i="92" s="1"/>
  <c r="G201" i="92" s="1"/>
  <c r="H201" i="92" s="1"/>
  <c r="I201" i="92" s="1"/>
  <c r="J201" i="92" s="1"/>
  <c r="K201" i="92" s="1"/>
  <c r="L201" i="92" s="1"/>
  <c r="M201" i="92" s="1"/>
  <c r="N201" i="92" s="1"/>
  <c r="O201" i="92" s="1"/>
  <c r="P201" i="92" s="1"/>
  <c r="T79" i="79"/>
  <c r="T204" i="79"/>
  <c r="T65" i="79"/>
  <c r="D126" i="105"/>
  <c r="T126" i="92"/>
  <c r="E65" i="92"/>
  <c r="F65" i="92" s="1"/>
  <c r="G65" i="92" s="1"/>
  <c r="H65" i="92" s="1"/>
  <c r="I65" i="92" s="1"/>
  <c r="J65" i="92" s="1"/>
  <c r="K65" i="92" s="1"/>
  <c r="L65" i="92" s="1"/>
  <c r="M65" i="92" s="1"/>
  <c r="N65" i="92" s="1"/>
  <c r="O65" i="92" s="1"/>
  <c r="P65" i="92" s="1"/>
  <c r="S65" i="92"/>
  <c r="D19" i="105"/>
  <c r="T19" i="92"/>
  <c r="T27" i="92"/>
  <c r="D27" i="105"/>
  <c r="T60" i="92"/>
  <c r="D60" i="105"/>
  <c r="T108" i="92"/>
  <c r="D108" i="105"/>
  <c r="T38" i="92"/>
  <c r="D38" i="105"/>
  <c r="T109" i="92"/>
  <c r="D109" i="105"/>
  <c r="T116" i="92"/>
  <c r="D116" i="105"/>
  <c r="D197" i="105"/>
  <c r="T197" i="92"/>
  <c r="D48" i="105"/>
  <c r="T48" i="92"/>
  <c r="S79" i="92"/>
  <c r="E79" i="92"/>
  <c r="F79" i="92" s="1"/>
  <c r="G79" i="92" s="1"/>
  <c r="H79" i="92" s="1"/>
  <c r="I79" i="92" s="1"/>
  <c r="J79" i="92" s="1"/>
  <c r="K79" i="92" s="1"/>
  <c r="L79" i="92" s="1"/>
  <c r="M79" i="92" s="1"/>
  <c r="N79" i="92" s="1"/>
  <c r="O79" i="92" s="1"/>
  <c r="P79" i="92" s="1"/>
  <c r="S204" i="92"/>
  <c r="E204" i="92"/>
  <c r="F204" i="92" s="1"/>
  <c r="G204" i="92" s="1"/>
  <c r="H204" i="92" s="1"/>
  <c r="I204" i="92" s="1"/>
  <c r="J204" i="92" s="1"/>
  <c r="K204" i="92" s="1"/>
  <c r="L204" i="92" s="1"/>
  <c r="M204" i="92" s="1"/>
  <c r="N204" i="92" s="1"/>
  <c r="O204" i="92" s="1"/>
  <c r="P204" i="92" s="1"/>
  <c r="T29" i="92"/>
  <c r="D29" i="105"/>
  <c r="T165" i="92"/>
  <c r="D165" i="105"/>
  <c r="D93" i="105"/>
  <c r="T93" i="92"/>
  <c r="E51" i="92"/>
  <c r="F51" i="92" s="1"/>
  <c r="G51" i="92" s="1"/>
  <c r="H51" i="92" s="1"/>
  <c r="I51" i="92" s="1"/>
  <c r="J51" i="92" s="1"/>
  <c r="K51" i="92" s="1"/>
  <c r="L51" i="92" s="1"/>
  <c r="M51" i="92" s="1"/>
  <c r="N51" i="92" s="1"/>
  <c r="O51" i="92" s="1"/>
  <c r="P51" i="92" s="1"/>
  <c r="S51" i="92"/>
  <c r="T161" i="92"/>
  <c r="D161" i="105"/>
  <c r="T72" i="92"/>
  <c r="D72" i="105"/>
  <c r="T26" i="92"/>
  <c r="D26" i="105"/>
  <c r="T73" i="92"/>
  <c r="D73" i="105"/>
  <c r="T205" i="79"/>
  <c r="T145" i="79"/>
  <c r="T115" i="92"/>
  <c r="D115" i="105"/>
  <c r="S203" i="105"/>
  <c r="D203" i="119" s="1"/>
  <c r="E203" i="105"/>
  <c r="F203" i="105" s="1"/>
  <c r="G203" i="105" s="1"/>
  <c r="H203" i="105" s="1"/>
  <c r="I203" i="105" s="1"/>
  <c r="J203" i="105" s="1"/>
  <c r="K203" i="105" s="1"/>
  <c r="L203" i="105" s="1"/>
  <c r="M203" i="105" s="1"/>
  <c r="N203" i="105" s="1"/>
  <c r="O203" i="105" s="1"/>
  <c r="P203" i="105" s="1"/>
  <c r="D166" i="105"/>
  <c r="T166" i="92"/>
  <c r="D142" i="105"/>
  <c r="T142" i="92"/>
  <c r="E205" i="92"/>
  <c r="F205" i="92" s="1"/>
  <c r="G205" i="92" s="1"/>
  <c r="H205" i="92" s="1"/>
  <c r="I205" i="92" s="1"/>
  <c r="J205" i="92" s="1"/>
  <c r="K205" i="92" s="1"/>
  <c r="L205" i="92" s="1"/>
  <c r="M205" i="92" s="1"/>
  <c r="N205" i="92" s="1"/>
  <c r="O205" i="92" s="1"/>
  <c r="P205" i="92" s="1"/>
  <c r="S205" i="92"/>
  <c r="E145" i="92"/>
  <c r="F145" i="92" s="1"/>
  <c r="G145" i="92" s="1"/>
  <c r="H145" i="92" s="1"/>
  <c r="I145" i="92" s="1"/>
  <c r="J145" i="92" s="1"/>
  <c r="K145" i="92" s="1"/>
  <c r="L145" i="92" s="1"/>
  <c r="M145" i="92" s="1"/>
  <c r="N145" i="92" s="1"/>
  <c r="O145" i="92" s="1"/>
  <c r="P145" i="92" s="1"/>
  <c r="S145" i="92"/>
  <c r="T177" i="92"/>
  <c r="D177" i="105"/>
  <c r="T51" i="79"/>
  <c r="E5" i="105"/>
  <c r="F5" i="105" s="1"/>
  <c r="G5" i="105" s="1"/>
  <c r="H5" i="105" s="1"/>
  <c r="I5" i="105" s="1"/>
  <c r="J5" i="105" s="1"/>
  <c r="K5" i="105" s="1"/>
  <c r="L5" i="105" s="1"/>
  <c r="M5" i="105" s="1"/>
  <c r="N5" i="105" s="1"/>
  <c r="O5" i="105" s="1"/>
  <c r="P5" i="105" s="1"/>
  <c r="S5" i="105"/>
  <c r="D5" i="119" s="1"/>
  <c r="D122" i="105"/>
  <c r="T122" i="92"/>
  <c r="E10" i="105"/>
  <c r="F10" i="105" s="1"/>
  <c r="G10" i="105" s="1"/>
  <c r="H10" i="105" s="1"/>
  <c r="I10" i="105" s="1"/>
  <c r="J10" i="105" s="1"/>
  <c r="K10" i="105" s="1"/>
  <c r="L10" i="105" s="1"/>
  <c r="M10" i="105" s="1"/>
  <c r="N10" i="105" s="1"/>
  <c r="O10" i="105" s="1"/>
  <c r="P10" i="105" s="1"/>
  <c r="S10" i="105"/>
  <c r="D10" i="119" s="1"/>
  <c r="D186" i="105"/>
  <c r="T186" i="92"/>
  <c r="E12" i="105"/>
  <c r="F12" i="105" s="1"/>
  <c r="G12" i="105" s="1"/>
  <c r="H12" i="105" s="1"/>
  <c r="I12" i="105" s="1"/>
  <c r="J12" i="105" s="1"/>
  <c r="K12" i="105" s="1"/>
  <c r="L12" i="105" s="1"/>
  <c r="M12" i="105" s="1"/>
  <c r="N12" i="105" s="1"/>
  <c r="O12" i="105" s="1"/>
  <c r="P12" i="105" s="1"/>
  <c r="S12" i="105"/>
  <c r="D12" i="119" s="1"/>
  <c r="E150" i="105"/>
  <c r="F150" i="105" s="1"/>
  <c r="G150" i="105" s="1"/>
  <c r="H150" i="105" s="1"/>
  <c r="I150" i="105" s="1"/>
  <c r="J150" i="105" s="1"/>
  <c r="K150" i="105" s="1"/>
  <c r="L150" i="105" s="1"/>
  <c r="M150" i="105" s="1"/>
  <c r="N150" i="105" s="1"/>
  <c r="O150" i="105" s="1"/>
  <c r="P150" i="105" s="1"/>
  <c r="S150" i="105"/>
  <c r="D150" i="119" s="1"/>
  <c r="S56" i="105"/>
  <c r="D56" i="119" s="1"/>
  <c r="E56" i="105"/>
  <c r="F56" i="105" s="1"/>
  <c r="G56" i="105" s="1"/>
  <c r="H56" i="105" s="1"/>
  <c r="I56" i="105" s="1"/>
  <c r="J56" i="105" s="1"/>
  <c r="K56" i="105" s="1"/>
  <c r="L56" i="105" s="1"/>
  <c r="M56" i="105" s="1"/>
  <c r="N56" i="105" s="1"/>
  <c r="O56" i="105" s="1"/>
  <c r="P56" i="105" s="1"/>
  <c r="E178" i="105"/>
  <c r="F178" i="105" s="1"/>
  <c r="G178" i="105" s="1"/>
  <c r="H178" i="105" s="1"/>
  <c r="I178" i="105" s="1"/>
  <c r="J178" i="105" s="1"/>
  <c r="K178" i="105" s="1"/>
  <c r="L178" i="105" s="1"/>
  <c r="M178" i="105" s="1"/>
  <c r="N178" i="105" s="1"/>
  <c r="O178" i="105" s="1"/>
  <c r="P178" i="105" s="1"/>
  <c r="S178" i="105"/>
  <c r="D178" i="119" s="1"/>
  <c r="T9" i="92"/>
  <c r="D9" i="105"/>
  <c r="E28" i="105"/>
  <c r="F28" i="105" s="1"/>
  <c r="G28" i="105" s="1"/>
  <c r="H28" i="105" s="1"/>
  <c r="I28" i="105" s="1"/>
  <c r="J28" i="105" s="1"/>
  <c r="K28" i="105" s="1"/>
  <c r="L28" i="105" s="1"/>
  <c r="M28" i="105" s="1"/>
  <c r="N28" i="105" s="1"/>
  <c r="O28" i="105" s="1"/>
  <c r="P28" i="105" s="1"/>
  <c r="S28" i="105"/>
  <c r="D28" i="119" s="1"/>
  <c r="E77" i="105"/>
  <c r="F77" i="105" s="1"/>
  <c r="G77" i="105" s="1"/>
  <c r="H77" i="105" s="1"/>
  <c r="I77" i="105" s="1"/>
  <c r="J77" i="105" s="1"/>
  <c r="K77" i="105" s="1"/>
  <c r="L77" i="105" s="1"/>
  <c r="M77" i="105" s="1"/>
  <c r="N77" i="105" s="1"/>
  <c r="O77" i="105" s="1"/>
  <c r="P77" i="105" s="1"/>
  <c r="S77" i="105"/>
  <c r="D77" i="119" s="1"/>
  <c r="D44" i="105"/>
  <c r="T44" i="92"/>
  <c r="E21" i="105"/>
  <c r="F21" i="105" s="1"/>
  <c r="G21" i="105" s="1"/>
  <c r="H21" i="105" s="1"/>
  <c r="I21" i="105" s="1"/>
  <c r="J21" i="105" s="1"/>
  <c r="K21" i="105" s="1"/>
  <c r="L21" i="105" s="1"/>
  <c r="M21" i="105" s="1"/>
  <c r="N21" i="105" s="1"/>
  <c r="O21" i="105" s="1"/>
  <c r="P21" i="105" s="1"/>
  <c r="S21" i="105"/>
  <c r="D21" i="119" s="1"/>
  <c r="E37" i="105"/>
  <c r="F37" i="105" s="1"/>
  <c r="G37" i="105" s="1"/>
  <c r="H37" i="105" s="1"/>
  <c r="I37" i="105" s="1"/>
  <c r="J37" i="105" s="1"/>
  <c r="K37" i="105" s="1"/>
  <c r="L37" i="105" s="1"/>
  <c r="M37" i="105" s="1"/>
  <c r="N37" i="105" s="1"/>
  <c r="O37" i="105" s="1"/>
  <c r="P37" i="105" s="1"/>
  <c r="S37" i="105"/>
  <c r="E133" i="105"/>
  <c r="F133" i="105" s="1"/>
  <c r="G133" i="105" s="1"/>
  <c r="H133" i="105" s="1"/>
  <c r="I133" i="105" s="1"/>
  <c r="J133" i="105" s="1"/>
  <c r="K133" i="105" s="1"/>
  <c r="L133" i="105" s="1"/>
  <c r="M133" i="105" s="1"/>
  <c r="N133" i="105" s="1"/>
  <c r="O133" i="105" s="1"/>
  <c r="P133" i="105" s="1"/>
  <c r="S133" i="105"/>
  <c r="D133" i="119" s="1"/>
  <c r="E207" i="105"/>
  <c r="F207" i="105" s="1"/>
  <c r="G207" i="105" s="1"/>
  <c r="H207" i="105" s="1"/>
  <c r="I207" i="105" s="1"/>
  <c r="J207" i="105" s="1"/>
  <c r="K207" i="105" s="1"/>
  <c r="L207" i="105" s="1"/>
  <c r="M207" i="105" s="1"/>
  <c r="N207" i="105" s="1"/>
  <c r="O207" i="105" s="1"/>
  <c r="P207" i="105" s="1"/>
  <c r="S207" i="105"/>
  <c r="D207" i="119" s="1"/>
  <c r="E158" i="105"/>
  <c r="F158" i="105" s="1"/>
  <c r="G158" i="105" s="1"/>
  <c r="H158" i="105" s="1"/>
  <c r="I158" i="105" s="1"/>
  <c r="J158" i="105" s="1"/>
  <c r="K158" i="105" s="1"/>
  <c r="L158" i="105" s="1"/>
  <c r="M158" i="105" s="1"/>
  <c r="N158" i="105" s="1"/>
  <c r="O158" i="105" s="1"/>
  <c r="P158" i="105" s="1"/>
  <c r="S158" i="105"/>
  <c r="D158" i="119" s="1"/>
  <c r="S158" i="119" s="1"/>
  <c r="D161" i="134" s="1"/>
  <c r="S161" i="134" s="1"/>
  <c r="D161" i="147" s="1"/>
  <c r="S161" i="147" s="1"/>
  <c r="D161" i="159" s="1"/>
  <c r="S161" i="159" s="1"/>
  <c r="D161" i="172" s="1"/>
  <c r="E35" i="105"/>
  <c r="F35" i="105" s="1"/>
  <c r="G35" i="105" s="1"/>
  <c r="H35" i="105" s="1"/>
  <c r="I35" i="105" s="1"/>
  <c r="J35" i="105" s="1"/>
  <c r="K35" i="105" s="1"/>
  <c r="L35" i="105" s="1"/>
  <c r="M35" i="105" s="1"/>
  <c r="N35" i="105" s="1"/>
  <c r="O35" i="105" s="1"/>
  <c r="P35" i="105" s="1"/>
  <c r="S35" i="105"/>
  <c r="D35" i="119" s="1"/>
  <c r="E136" i="105"/>
  <c r="F136" i="105" s="1"/>
  <c r="G136" i="105" s="1"/>
  <c r="H136" i="105" s="1"/>
  <c r="I136" i="105" s="1"/>
  <c r="J136" i="105" s="1"/>
  <c r="K136" i="105" s="1"/>
  <c r="L136" i="105" s="1"/>
  <c r="M136" i="105" s="1"/>
  <c r="N136" i="105" s="1"/>
  <c r="O136" i="105" s="1"/>
  <c r="P136" i="105" s="1"/>
  <c r="S136" i="105"/>
  <c r="D136" i="119" s="1"/>
  <c r="E50" i="105"/>
  <c r="F50" i="105" s="1"/>
  <c r="G50" i="105" s="1"/>
  <c r="H50" i="105" s="1"/>
  <c r="I50" i="105" s="1"/>
  <c r="J50" i="105" s="1"/>
  <c r="K50" i="105" s="1"/>
  <c r="L50" i="105" s="1"/>
  <c r="M50" i="105" s="1"/>
  <c r="N50" i="105" s="1"/>
  <c r="O50" i="105" s="1"/>
  <c r="P50" i="105" s="1"/>
  <c r="S50" i="105"/>
  <c r="D50" i="119" s="1"/>
  <c r="E32" i="105"/>
  <c r="F32" i="105" s="1"/>
  <c r="G32" i="105" s="1"/>
  <c r="H32" i="105" s="1"/>
  <c r="I32" i="105" s="1"/>
  <c r="J32" i="105" s="1"/>
  <c r="K32" i="105" s="1"/>
  <c r="L32" i="105" s="1"/>
  <c r="M32" i="105" s="1"/>
  <c r="N32" i="105" s="1"/>
  <c r="O32" i="105" s="1"/>
  <c r="P32" i="105" s="1"/>
  <c r="S32" i="105"/>
  <c r="D32" i="119" s="1"/>
  <c r="T170" i="92"/>
  <c r="D170" i="105"/>
  <c r="T83" i="92"/>
  <c r="D83" i="105"/>
  <c r="D172" i="105"/>
  <c r="T172" i="92"/>
  <c r="D64" i="105"/>
  <c r="T64" i="92"/>
  <c r="T153" i="92"/>
  <c r="D153" i="105"/>
  <c r="T155" i="92"/>
  <c r="D155" i="105"/>
  <c r="T98" i="92"/>
  <c r="D98" i="105"/>
  <c r="E134" i="119"/>
  <c r="F134" i="119" s="1"/>
  <c r="G134" i="119" s="1"/>
  <c r="H134" i="119" s="1"/>
  <c r="I134" i="119" s="1"/>
  <c r="J134" i="119" s="1"/>
  <c r="K134" i="119" s="1"/>
  <c r="L134" i="119" s="1"/>
  <c r="M134" i="119" s="1"/>
  <c r="N134" i="119" s="1"/>
  <c r="O134" i="119" s="1"/>
  <c r="P134" i="119" s="1"/>
  <c r="S134" i="119"/>
  <c r="D137" i="134" s="1"/>
  <c r="T211" i="92"/>
  <c r="D211" i="105"/>
  <c r="T123" i="92"/>
  <c r="D123" i="105"/>
  <c r="E40" i="105"/>
  <c r="F40" i="105" s="1"/>
  <c r="G40" i="105" s="1"/>
  <c r="H40" i="105" s="1"/>
  <c r="I40" i="105" s="1"/>
  <c r="J40" i="105" s="1"/>
  <c r="K40" i="105" s="1"/>
  <c r="L40" i="105" s="1"/>
  <c r="M40" i="105" s="1"/>
  <c r="N40" i="105" s="1"/>
  <c r="O40" i="105" s="1"/>
  <c r="P40" i="105" s="1"/>
  <c r="S40" i="105"/>
  <c r="D40" i="119" s="1"/>
  <c r="E23" i="105"/>
  <c r="F23" i="105" s="1"/>
  <c r="G23" i="105" s="1"/>
  <c r="H23" i="105" s="1"/>
  <c r="I23" i="105" s="1"/>
  <c r="J23" i="105" s="1"/>
  <c r="K23" i="105" s="1"/>
  <c r="L23" i="105" s="1"/>
  <c r="M23" i="105" s="1"/>
  <c r="N23" i="105" s="1"/>
  <c r="O23" i="105" s="1"/>
  <c r="P23" i="105" s="1"/>
  <c r="S23" i="105"/>
  <c r="D23" i="119" s="1"/>
  <c r="D62" i="105"/>
  <c r="T62" i="92"/>
  <c r="D188" i="105"/>
  <c r="T188" i="92"/>
  <c r="E18" i="105"/>
  <c r="F18" i="105" s="1"/>
  <c r="G18" i="105" s="1"/>
  <c r="H18" i="105" s="1"/>
  <c r="I18" i="105" s="1"/>
  <c r="J18" i="105" s="1"/>
  <c r="K18" i="105" s="1"/>
  <c r="L18" i="105" s="1"/>
  <c r="M18" i="105" s="1"/>
  <c r="N18" i="105" s="1"/>
  <c r="O18" i="105" s="1"/>
  <c r="P18" i="105" s="1"/>
  <c r="S18" i="105"/>
  <c r="D18" i="119" s="1"/>
  <c r="K3" i="51"/>
  <c r="D107" i="105"/>
  <c r="T107" i="92"/>
  <c r="D46" i="105"/>
  <c r="T46" i="92"/>
  <c r="D34" i="105"/>
  <c r="T34" i="92"/>
  <c r="E184" i="105"/>
  <c r="F184" i="105" s="1"/>
  <c r="G184" i="105" s="1"/>
  <c r="H184" i="105" s="1"/>
  <c r="I184" i="105" s="1"/>
  <c r="J184" i="105" s="1"/>
  <c r="K184" i="105" s="1"/>
  <c r="L184" i="105" s="1"/>
  <c r="M184" i="105" s="1"/>
  <c r="N184" i="105" s="1"/>
  <c r="O184" i="105" s="1"/>
  <c r="P184" i="105" s="1"/>
  <c r="S184" i="105"/>
  <c r="D184" i="119" s="1"/>
  <c r="E181" i="105"/>
  <c r="F181" i="105" s="1"/>
  <c r="G181" i="105" s="1"/>
  <c r="H181" i="105" s="1"/>
  <c r="I181" i="105" s="1"/>
  <c r="J181" i="105" s="1"/>
  <c r="K181" i="105" s="1"/>
  <c r="L181" i="105" s="1"/>
  <c r="M181" i="105" s="1"/>
  <c r="N181" i="105" s="1"/>
  <c r="O181" i="105" s="1"/>
  <c r="P181" i="105" s="1"/>
  <c r="S181" i="105"/>
  <c r="D181" i="119" s="1"/>
  <c r="E92" i="105"/>
  <c r="F92" i="105" s="1"/>
  <c r="G92" i="105" s="1"/>
  <c r="H92" i="105" s="1"/>
  <c r="I92" i="105" s="1"/>
  <c r="J92" i="105" s="1"/>
  <c r="K92" i="105" s="1"/>
  <c r="L92" i="105" s="1"/>
  <c r="M92" i="105" s="1"/>
  <c r="N92" i="105" s="1"/>
  <c r="O92" i="105" s="1"/>
  <c r="P92" i="105" s="1"/>
  <c r="S92" i="105"/>
  <c r="D92" i="119" s="1"/>
  <c r="E22" i="105"/>
  <c r="F22" i="105" s="1"/>
  <c r="G22" i="105" s="1"/>
  <c r="H22" i="105" s="1"/>
  <c r="I22" i="105" s="1"/>
  <c r="J22" i="105" s="1"/>
  <c r="K22" i="105" s="1"/>
  <c r="L22" i="105" s="1"/>
  <c r="M22" i="105" s="1"/>
  <c r="N22" i="105" s="1"/>
  <c r="O22" i="105" s="1"/>
  <c r="P22" i="105" s="1"/>
  <c r="S22" i="105"/>
  <c r="D22" i="119" s="1"/>
  <c r="E213" i="105"/>
  <c r="F213" i="105" s="1"/>
  <c r="G213" i="105" s="1"/>
  <c r="H213" i="105" s="1"/>
  <c r="I213" i="105" s="1"/>
  <c r="J213" i="105" s="1"/>
  <c r="K213" i="105" s="1"/>
  <c r="L213" i="105" s="1"/>
  <c r="M213" i="105" s="1"/>
  <c r="N213" i="105" s="1"/>
  <c r="O213" i="105" s="1"/>
  <c r="P213" i="105" s="1"/>
  <c r="S213" i="105"/>
  <c r="D213" i="119" s="1"/>
  <c r="E138" i="105"/>
  <c r="F138" i="105" s="1"/>
  <c r="G138" i="105" s="1"/>
  <c r="H138" i="105" s="1"/>
  <c r="I138" i="105" s="1"/>
  <c r="J138" i="105" s="1"/>
  <c r="K138" i="105" s="1"/>
  <c r="L138" i="105" s="1"/>
  <c r="M138" i="105" s="1"/>
  <c r="N138" i="105" s="1"/>
  <c r="O138" i="105" s="1"/>
  <c r="P138" i="105" s="1"/>
  <c r="S138" i="105"/>
  <c r="D138" i="119" s="1"/>
  <c r="E164" i="105"/>
  <c r="F164" i="105" s="1"/>
  <c r="G164" i="105" s="1"/>
  <c r="H164" i="105" s="1"/>
  <c r="I164" i="105" s="1"/>
  <c r="J164" i="105" s="1"/>
  <c r="K164" i="105" s="1"/>
  <c r="L164" i="105" s="1"/>
  <c r="M164" i="105" s="1"/>
  <c r="N164" i="105" s="1"/>
  <c r="O164" i="105" s="1"/>
  <c r="P164" i="105" s="1"/>
  <c r="S164" i="105"/>
  <c r="D164" i="119" s="1"/>
  <c r="E200" i="105"/>
  <c r="F200" i="105" s="1"/>
  <c r="G200" i="105" s="1"/>
  <c r="H200" i="105" s="1"/>
  <c r="I200" i="105" s="1"/>
  <c r="J200" i="105" s="1"/>
  <c r="K200" i="105" s="1"/>
  <c r="L200" i="105" s="1"/>
  <c r="M200" i="105" s="1"/>
  <c r="N200" i="105" s="1"/>
  <c r="O200" i="105" s="1"/>
  <c r="P200" i="105" s="1"/>
  <c r="S200" i="105"/>
  <c r="D200" i="119" s="1"/>
  <c r="E59" i="105"/>
  <c r="F59" i="105" s="1"/>
  <c r="G59" i="105" s="1"/>
  <c r="H59" i="105" s="1"/>
  <c r="I59" i="105" s="1"/>
  <c r="J59" i="105" s="1"/>
  <c r="K59" i="105" s="1"/>
  <c r="L59" i="105" s="1"/>
  <c r="M59" i="105" s="1"/>
  <c r="N59" i="105" s="1"/>
  <c r="O59" i="105" s="1"/>
  <c r="P59" i="105" s="1"/>
  <c r="S59" i="105"/>
  <c r="D59" i="119" s="1"/>
  <c r="D129" i="105"/>
  <c r="T129" i="92"/>
  <c r="E103" i="105"/>
  <c r="F103" i="105" s="1"/>
  <c r="G103" i="105" s="1"/>
  <c r="H103" i="105" s="1"/>
  <c r="I103" i="105" s="1"/>
  <c r="J103" i="105" s="1"/>
  <c r="K103" i="105" s="1"/>
  <c r="L103" i="105" s="1"/>
  <c r="M103" i="105" s="1"/>
  <c r="N103" i="105" s="1"/>
  <c r="O103" i="105" s="1"/>
  <c r="P103" i="105" s="1"/>
  <c r="S103" i="105"/>
  <c r="D103" i="119" s="1"/>
  <c r="E112" i="105"/>
  <c r="F112" i="105" s="1"/>
  <c r="G112" i="105" s="1"/>
  <c r="H112" i="105" s="1"/>
  <c r="I112" i="105" s="1"/>
  <c r="J112" i="105" s="1"/>
  <c r="K112" i="105" s="1"/>
  <c r="L112" i="105" s="1"/>
  <c r="M112" i="105" s="1"/>
  <c r="N112" i="105" s="1"/>
  <c r="O112" i="105" s="1"/>
  <c r="P112" i="105" s="1"/>
  <c r="S112" i="105"/>
  <c r="D112" i="119" s="1"/>
  <c r="E106" i="105"/>
  <c r="F106" i="105" s="1"/>
  <c r="G106" i="105" s="1"/>
  <c r="H106" i="105" s="1"/>
  <c r="I106" i="105" s="1"/>
  <c r="J106" i="105" s="1"/>
  <c r="K106" i="105" s="1"/>
  <c r="L106" i="105" s="1"/>
  <c r="M106" i="105" s="1"/>
  <c r="N106" i="105" s="1"/>
  <c r="O106" i="105" s="1"/>
  <c r="P106" i="105" s="1"/>
  <c r="S106" i="105"/>
  <c r="D106" i="119" s="1"/>
  <c r="D43" i="105"/>
  <c r="T43" i="92"/>
  <c r="E101" i="105"/>
  <c r="F101" i="105" s="1"/>
  <c r="G101" i="105" s="1"/>
  <c r="H101" i="105" s="1"/>
  <c r="I101" i="105" s="1"/>
  <c r="J101" i="105" s="1"/>
  <c r="K101" i="105" s="1"/>
  <c r="L101" i="105" s="1"/>
  <c r="M101" i="105" s="1"/>
  <c r="N101" i="105" s="1"/>
  <c r="O101" i="105" s="1"/>
  <c r="P101" i="105" s="1"/>
  <c r="S101" i="105"/>
  <c r="D101" i="119" s="1"/>
  <c r="S162" i="105"/>
  <c r="D162" i="119" s="1"/>
  <c r="E162" i="105"/>
  <c r="F162" i="105" s="1"/>
  <c r="G162" i="105" s="1"/>
  <c r="H162" i="105" s="1"/>
  <c r="I162" i="105" s="1"/>
  <c r="J162" i="105" s="1"/>
  <c r="K162" i="105" s="1"/>
  <c r="L162" i="105" s="1"/>
  <c r="M162" i="105" s="1"/>
  <c r="N162" i="105" s="1"/>
  <c r="O162" i="105" s="1"/>
  <c r="P162" i="105" s="1"/>
  <c r="T157" i="92"/>
  <c r="D157" i="105"/>
  <c r="E168" i="105"/>
  <c r="F168" i="105" s="1"/>
  <c r="G168" i="105" s="1"/>
  <c r="H168" i="105" s="1"/>
  <c r="I168" i="105" s="1"/>
  <c r="J168" i="105" s="1"/>
  <c r="K168" i="105" s="1"/>
  <c r="L168" i="105" s="1"/>
  <c r="M168" i="105" s="1"/>
  <c r="N168" i="105" s="1"/>
  <c r="O168" i="105" s="1"/>
  <c r="P168" i="105" s="1"/>
  <c r="S168" i="105"/>
  <c r="D168" i="119" s="1"/>
  <c r="D152" i="105"/>
  <c r="T152" i="92"/>
  <c r="E97" i="105"/>
  <c r="F97" i="105" s="1"/>
  <c r="G97" i="105" s="1"/>
  <c r="H97" i="105" s="1"/>
  <c r="I97" i="105" s="1"/>
  <c r="J97" i="105" s="1"/>
  <c r="K97" i="105" s="1"/>
  <c r="L97" i="105" s="1"/>
  <c r="M97" i="105" s="1"/>
  <c r="N97" i="105" s="1"/>
  <c r="O97" i="105" s="1"/>
  <c r="P97" i="105" s="1"/>
  <c r="S97" i="105"/>
  <c r="D97" i="119" s="1"/>
  <c r="E120" i="105"/>
  <c r="F120" i="105" s="1"/>
  <c r="G120" i="105" s="1"/>
  <c r="H120" i="105" s="1"/>
  <c r="I120" i="105" s="1"/>
  <c r="J120" i="105" s="1"/>
  <c r="K120" i="105" s="1"/>
  <c r="L120" i="105" s="1"/>
  <c r="M120" i="105" s="1"/>
  <c r="N120" i="105" s="1"/>
  <c r="O120" i="105" s="1"/>
  <c r="P120" i="105" s="1"/>
  <c r="S120" i="105"/>
  <c r="D120" i="119" s="1"/>
  <c r="E175" i="105"/>
  <c r="F175" i="105" s="1"/>
  <c r="G175" i="105" s="1"/>
  <c r="H175" i="105" s="1"/>
  <c r="I175" i="105" s="1"/>
  <c r="J175" i="105" s="1"/>
  <c r="K175" i="105" s="1"/>
  <c r="L175" i="105" s="1"/>
  <c r="M175" i="105" s="1"/>
  <c r="N175" i="105" s="1"/>
  <c r="O175" i="105" s="1"/>
  <c r="P175" i="105" s="1"/>
  <c r="S175" i="105"/>
  <c r="D175" i="119" s="1"/>
  <c r="D151" i="105"/>
  <c r="T151" i="92"/>
  <c r="T132" i="92"/>
  <c r="D132" i="105"/>
  <c r="E8" i="105"/>
  <c r="F8" i="105" s="1"/>
  <c r="G8" i="105" s="1"/>
  <c r="H8" i="105" s="1"/>
  <c r="I8" i="105" s="1"/>
  <c r="J8" i="105" s="1"/>
  <c r="K8" i="105" s="1"/>
  <c r="L8" i="105" s="1"/>
  <c r="M8" i="105" s="1"/>
  <c r="N8" i="105" s="1"/>
  <c r="O8" i="105" s="1"/>
  <c r="P8" i="105" s="1"/>
  <c r="S8" i="105"/>
  <c r="D8" i="119" s="1"/>
  <c r="S81" i="105"/>
  <c r="D81" i="119" s="1"/>
  <c r="E81" i="105"/>
  <c r="F81" i="105" s="1"/>
  <c r="G81" i="105" s="1"/>
  <c r="H81" i="105" s="1"/>
  <c r="I81" i="105" s="1"/>
  <c r="J81" i="105" s="1"/>
  <c r="K81" i="105" s="1"/>
  <c r="L81" i="105" s="1"/>
  <c r="M81" i="105" s="1"/>
  <c r="N81" i="105" s="1"/>
  <c r="O81" i="105" s="1"/>
  <c r="P81" i="105" s="1"/>
  <c r="T127" i="92"/>
  <c r="D127" i="105"/>
  <c r="D96" i="105"/>
  <c r="T96" i="92"/>
  <c r="T135" i="92"/>
  <c r="D135" i="105"/>
  <c r="D183" i="105"/>
  <c r="T183" i="92"/>
  <c r="D117" i="105"/>
  <c r="T117" i="92"/>
  <c r="D11" i="105"/>
  <c r="T11" i="92"/>
  <c r="E194" i="119"/>
  <c r="F194" i="119" s="1"/>
  <c r="G194" i="119" s="1"/>
  <c r="H194" i="119" s="1"/>
  <c r="I194" i="119" s="1"/>
  <c r="J194" i="119" s="1"/>
  <c r="K194" i="119" s="1"/>
  <c r="L194" i="119" s="1"/>
  <c r="M194" i="119" s="1"/>
  <c r="N194" i="119" s="1"/>
  <c r="O194" i="119" s="1"/>
  <c r="P194" i="119" s="1"/>
  <c r="S194" i="119"/>
  <c r="D197" i="134" s="1"/>
  <c r="D13" i="105"/>
  <c r="T13" i="92"/>
  <c r="E41" i="105"/>
  <c r="F41" i="105" s="1"/>
  <c r="G41" i="105" s="1"/>
  <c r="H41" i="105" s="1"/>
  <c r="I41" i="105" s="1"/>
  <c r="J41" i="105" s="1"/>
  <c r="K41" i="105" s="1"/>
  <c r="L41" i="105" s="1"/>
  <c r="M41" i="105" s="1"/>
  <c r="N41" i="105" s="1"/>
  <c r="O41" i="105" s="1"/>
  <c r="P41" i="105" s="1"/>
  <c r="S41" i="105"/>
  <c r="D41" i="119" s="1"/>
  <c r="E6" i="105"/>
  <c r="F6" i="105" s="1"/>
  <c r="G6" i="105" s="1"/>
  <c r="H6" i="105" s="1"/>
  <c r="I6" i="105" s="1"/>
  <c r="J6" i="105" s="1"/>
  <c r="K6" i="105" s="1"/>
  <c r="L6" i="105" s="1"/>
  <c r="M6" i="105" s="1"/>
  <c r="N6" i="105" s="1"/>
  <c r="O6" i="105" s="1"/>
  <c r="P6" i="105" s="1"/>
  <c r="S6" i="105"/>
  <c r="D6" i="119" s="1"/>
  <c r="T113" i="92"/>
  <c r="D113" i="105"/>
  <c r="T36" i="92"/>
  <c r="D36" i="105"/>
  <c r="D124" i="105"/>
  <c r="T124" i="92"/>
  <c r="E131" i="105"/>
  <c r="F131" i="105" s="1"/>
  <c r="G131" i="105" s="1"/>
  <c r="H131" i="105" s="1"/>
  <c r="I131" i="105" s="1"/>
  <c r="J131" i="105" s="1"/>
  <c r="K131" i="105" s="1"/>
  <c r="L131" i="105" s="1"/>
  <c r="M131" i="105" s="1"/>
  <c r="N131" i="105" s="1"/>
  <c r="O131" i="105" s="1"/>
  <c r="P131" i="105" s="1"/>
  <c r="S131" i="105"/>
  <c r="D131" i="119" s="1"/>
  <c r="E88" i="105"/>
  <c r="F88" i="105" s="1"/>
  <c r="G88" i="105" s="1"/>
  <c r="H88" i="105" s="1"/>
  <c r="I88" i="105" s="1"/>
  <c r="J88" i="105" s="1"/>
  <c r="K88" i="105" s="1"/>
  <c r="L88" i="105" s="1"/>
  <c r="M88" i="105" s="1"/>
  <c r="N88" i="105" s="1"/>
  <c r="O88" i="105" s="1"/>
  <c r="P88" i="105" s="1"/>
  <c r="S88" i="105"/>
  <c r="D88" i="119" s="1"/>
  <c r="E190" i="119"/>
  <c r="F190" i="119" s="1"/>
  <c r="G190" i="119" s="1"/>
  <c r="H190" i="119" s="1"/>
  <c r="I190" i="119" s="1"/>
  <c r="J190" i="119" s="1"/>
  <c r="K190" i="119" s="1"/>
  <c r="L190" i="119" s="1"/>
  <c r="M190" i="119" s="1"/>
  <c r="N190" i="119" s="1"/>
  <c r="O190" i="119" s="1"/>
  <c r="P190" i="119" s="1"/>
  <c r="S190" i="119"/>
  <c r="D193" i="134" s="1"/>
  <c r="E53" i="105"/>
  <c r="F53" i="105" s="1"/>
  <c r="G53" i="105" s="1"/>
  <c r="H53" i="105" s="1"/>
  <c r="I53" i="105" s="1"/>
  <c r="J53" i="105" s="1"/>
  <c r="K53" i="105" s="1"/>
  <c r="L53" i="105" s="1"/>
  <c r="M53" i="105" s="1"/>
  <c r="N53" i="105" s="1"/>
  <c r="O53" i="105" s="1"/>
  <c r="P53" i="105" s="1"/>
  <c r="S53" i="105"/>
  <c r="D53" i="119" s="1"/>
  <c r="E84" i="105"/>
  <c r="F84" i="105" s="1"/>
  <c r="G84" i="105" s="1"/>
  <c r="H84" i="105" s="1"/>
  <c r="I84" i="105" s="1"/>
  <c r="J84" i="105" s="1"/>
  <c r="K84" i="105" s="1"/>
  <c r="L84" i="105" s="1"/>
  <c r="M84" i="105" s="1"/>
  <c r="N84" i="105" s="1"/>
  <c r="O84" i="105" s="1"/>
  <c r="P84" i="105" s="1"/>
  <c r="S84" i="105"/>
  <c r="D84" i="119" s="1"/>
  <c r="E185" i="105"/>
  <c r="F185" i="105" s="1"/>
  <c r="G185" i="105" s="1"/>
  <c r="H185" i="105" s="1"/>
  <c r="I185" i="105" s="1"/>
  <c r="J185" i="105" s="1"/>
  <c r="K185" i="105" s="1"/>
  <c r="L185" i="105" s="1"/>
  <c r="M185" i="105" s="1"/>
  <c r="N185" i="105" s="1"/>
  <c r="O185" i="105" s="1"/>
  <c r="P185" i="105" s="1"/>
  <c r="S185" i="105"/>
  <c r="D185" i="119" s="1"/>
  <c r="E57" i="105"/>
  <c r="F57" i="105" s="1"/>
  <c r="G57" i="105" s="1"/>
  <c r="H57" i="105" s="1"/>
  <c r="I57" i="105" s="1"/>
  <c r="J57" i="105" s="1"/>
  <c r="K57" i="105" s="1"/>
  <c r="L57" i="105" s="1"/>
  <c r="M57" i="105" s="1"/>
  <c r="N57" i="105" s="1"/>
  <c r="O57" i="105" s="1"/>
  <c r="P57" i="105" s="1"/>
  <c r="S57" i="105"/>
  <c r="D57" i="119" s="1"/>
  <c r="E198" i="105"/>
  <c r="F198" i="105" s="1"/>
  <c r="G198" i="105" s="1"/>
  <c r="H198" i="105" s="1"/>
  <c r="I198" i="105" s="1"/>
  <c r="J198" i="105" s="1"/>
  <c r="K198" i="105" s="1"/>
  <c r="L198" i="105" s="1"/>
  <c r="M198" i="105" s="1"/>
  <c r="N198" i="105" s="1"/>
  <c r="O198" i="105" s="1"/>
  <c r="P198" i="105" s="1"/>
  <c r="S198" i="105"/>
  <c r="D198" i="119" s="1"/>
  <c r="E196" i="105"/>
  <c r="F196" i="105" s="1"/>
  <c r="G196" i="105" s="1"/>
  <c r="H196" i="105" s="1"/>
  <c r="I196" i="105" s="1"/>
  <c r="J196" i="105" s="1"/>
  <c r="K196" i="105" s="1"/>
  <c r="L196" i="105" s="1"/>
  <c r="M196" i="105" s="1"/>
  <c r="N196" i="105" s="1"/>
  <c r="O196" i="105" s="1"/>
  <c r="P196" i="105" s="1"/>
  <c r="S196" i="105"/>
  <c r="D196" i="119" s="1"/>
  <c r="D61" i="105"/>
  <c r="T61" i="92"/>
  <c r="E192" i="105"/>
  <c r="F192" i="105" s="1"/>
  <c r="G192" i="105" s="1"/>
  <c r="H192" i="105" s="1"/>
  <c r="I192" i="105" s="1"/>
  <c r="J192" i="105" s="1"/>
  <c r="K192" i="105" s="1"/>
  <c r="L192" i="105" s="1"/>
  <c r="M192" i="105" s="1"/>
  <c r="N192" i="105" s="1"/>
  <c r="O192" i="105" s="1"/>
  <c r="P192" i="105" s="1"/>
  <c r="S192" i="105"/>
  <c r="D192" i="119" s="1"/>
  <c r="T74" i="92"/>
  <c r="D74" i="105"/>
  <c r="T67" i="92"/>
  <c r="D67" i="105"/>
  <c r="E167" i="119"/>
  <c r="F167" i="119" s="1"/>
  <c r="G167" i="119" s="1"/>
  <c r="H167" i="119" s="1"/>
  <c r="I167" i="119" s="1"/>
  <c r="J167" i="119" s="1"/>
  <c r="K167" i="119" s="1"/>
  <c r="L167" i="119" s="1"/>
  <c r="M167" i="119" s="1"/>
  <c r="N167" i="119" s="1"/>
  <c r="O167" i="119" s="1"/>
  <c r="P167" i="119" s="1"/>
  <c r="S167" i="119"/>
  <c r="D170" i="134" s="1"/>
  <c r="D90" i="105"/>
  <c r="T90" i="92"/>
  <c r="T156" i="92"/>
  <c r="D156" i="105"/>
  <c r="D147" i="105"/>
  <c r="T147" i="92"/>
  <c r="D214" i="105"/>
  <c r="T214" i="92"/>
  <c r="D176" i="105"/>
  <c r="T176" i="92"/>
  <c r="E16" i="105"/>
  <c r="F16" i="105" s="1"/>
  <c r="G16" i="105" s="1"/>
  <c r="H16" i="105" s="1"/>
  <c r="I16" i="105" s="1"/>
  <c r="J16" i="105" s="1"/>
  <c r="K16" i="105" s="1"/>
  <c r="L16" i="105" s="1"/>
  <c r="M16" i="105" s="1"/>
  <c r="N16" i="105" s="1"/>
  <c r="O16" i="105" s="1"/>
  <c r="P16" i="105" s="1"/>
  <c r="S16" i="105"/>
  <c r="D16" i="119" s="1"/>
  <c r="D160" i="105"/>
  <c r="T160" i="92"/>
  <c r="D47" i="105"/>
  <c r="T47" i="92"/>
  <c r="T189" i="92"/>
  <c r="D189" i="105"/>
  <c r="D70" i="105"/>
  <c r="T70" i="92"/>
  <c r="D66" i="105"/>
  <c r="T66" i="92"/>
  <c r="E144" i="119"/>
  <c r="F144" i="119" s="1"/>
  <c r="G144" i="119" s="1"/>
  <c r="H144" i="119" s="1"/>
  <c r="I144" i="119" s="1"/>
  <c r="J144" i="119" s="1"/>
  <c r="K144" i="119" s="1"/>
  <c r="L144" i="119" s="1"/>
  <c r="M144" i="119" s="1"/>
  <c r="N144" i="119" s="1"/>
  <c r="O144" i="119" s="1"/>
  <c r="P144" i="119" s="1"/>
  <c r="S144" i="119"/>
  <c r="D147" i="134" s="1"/>
  <c r="T174" i="92"/>
  <c r="D174" i="105"/>
  <c r="E180" i="105"/>
  <c r="F180" i="105" s="1"/>
  <c r="G180" i="105" s="1"/>
  <c r="H180" i="105" s="1"/>
  <c r="I180" i="105" s="1"/>
  <c r="J180" i="105" s="1"/>
  <c r="K180" i="105" s="1"/>
  <c r="L180" i="105" s="1"/>
  <c r="M180" i="105" s="1"/>
  <c r="N180" i="105" s="1"/>
  <c r="O180" i="105" s="1"/>
  <c r="P180" i="105" s="1"/>
  <c r="S180" i="105"/>
  <c r="D180" i="119" s="1"/>
  <c r="E208" i="105"/>
  <c r="F208" i="105" s="1"/>
  <c r="G208" i="105" s="1"/>
  <c r="H208" i="105" s="1"/>
  <c r="I208" i="105" s="1"/>
  <c r="J208" i="105" s="1"/>
  <c r="K208" i="105" s="1"/>
  <c r="L208" i="105" s="1"/>
  <c r="M208" i="105" s="1"/>
  <c r="N208" i="105" s="1"/>
  <c r="O208" i="105" s="1"/>
  <c r="P208" i="105" s="1"/>
  <c r="S208" i="105"/>
  <c r="D208" i="119" s="1"/>
  <c r="D111" i="105"/>
  <c r="T111" i="92"/>
  <c r="S71" i="105"/>
  <c r="D71" i="119" s="1"/>
  <c r="E71" i="105"/>
  <c r="F71" i="105" s="1"/>
  <c r="G71" i="105" s="1"/>
  <c r="H71" i="105" s="1"/>
  <c r="I71" i="105" s="1"/>
  <c r="J71" i="105" s="1"/>
  <c r="K71" i="105" s="1"/>
  <c r="L71" i="105" s="1"/>
  <c r="M71" i="105" s="1"/>
  <c r="N71" i="105" s="1"/>
  <c r="O71" i="105" s="1"/>
  <c r="P71" i="105" s="1"/>
  <c r="E63" i="105"/>
  <c r="F63" i="105" s="1"/>
  <c r="G63" i="105" s="1"/>
  <c r="H63" i="105" s="1"/>
  <c r="I63" i="105" s="1"/>
  <c r="J63" i="105" s="1"/>
  <c r="K63" i="105" s="1"/>
  <c r="L63" i="105" s="1"/>
  <c r="M63" i="105" s="1"/>
  <c r="N63" i="105" s="1"/>
  <c r="O63" i="105" s="1"/>
  <c r="P63" i="105" s="1"/>
  <c r="S63" i="105"/>
  <c r="D63" i="119" s="1"/>
  <c r="E91" i="105"/>
  <c r="F91" i="105" s="1"/>
  <c r="G91" i="105" s="1"/>
  <c r="H91" i="105" s="1"/>
  <c r="I91" i="105" s="1"/>
  <c r="J91" i="105" s="1"/>
  <c r="K91" i="105" s="1"/>
  <c r="L91" i="105" s="1"/>
  <c r="M91" i="105" s="1"/>
  <c r="N91" i="105" s="1"/>
  <c r="O91" i="105" s="1"/>
  <c r="P91" i="105" s="1"/>
  <c r="S91" i="105"/>
  <c r="D91" i="119" s="1"/>
  <c r="E212" i="105"/>
  <c r="F212" i="105" s="1"/>
  <c r="G212" i="105" s="1"/>
  <c r="H212" i="105" s="1"/>
  <c r="I212" i="105" s="1"/>
  <c r="J212" i="105" s="1"/>
  <c r="K212" i="105" s="1"/>
  <c r="L212" i="105" s="1"/>
  <c r="M212" i="105" s="1"/>
  <c r="N212" i="105" s="1"/>
  <c r="O212" i="105" s="1"/>
  <c r="P212" i="105" s="1"/>
  <c r="S212" i="105"/>
  <c r="D212" i="119" s="1"/>
  <c r="E86" i="105"/>
  <c r="F86" i="105" s="1"/>
  <c r="G86" i="105" s="1"/>
  <c r="H86" i="105" s="1"/>
  <c r="I86" i="105" s="1"/>
  <c r="J86" i="105" s="1"/>
  <c r="K86" i="105" s="1"/>
  <c r="L86" i="105" s="1"/>
  <c r="M86" i="105" s="1"/>
  <c r="N86" i="105" s="1"/>
  <c r="O86" i="105" s="1"/>
  <c r="P86" i="105" s="1"/>
  <c r="S86" i="105"/>
  <c r="D86" i="119" s="1"/>
  <c r="E199" i="105"/>
  <c r="F199" i="105" s="1"/>
  <c r="G199" i="105" s="1"/>
  <c r="H199" i="105" s="1"/>
  <c r="I199" i="105" s="1"/>
  <c r="J199" i="105" s="1"/>
  <c r="K199" i="105" s="1"/>
  <c r="L199" i="105" s="1"/>
  <c r="M199" i="105" s="1"/>
  <c r="N199" i="105" s="1"/>
  <c r="O199" i="105" s="1"/>
  <c r="P199" i="105" s="1"/>
  <c r="S199" i="105"/>
  <c r="D199" i="119" s="1"/>
  <c r="S87" i="119"/>
  <c r="D87" i="134" s="1"/>
  <c r="E87" i="119"/>
  <c r="F87" i="119" s="1"/>
  <c r="G87" i="119" s="1"/>
  <c r="H87" i="119" s="1"/>
  <c r="I87" i="119" s="1"/>
  <c r="J87" i="119" s="1"/>
  <c r="K87" i="119" s="1"/>
  <c r="L87" i="119" s="1"/>
  <c r="M87" i="119" s="1"/>
  <c r="N87" i="119" s="1"/>
  <c r="O87" i="119" s="1"/>
  <c r="P87" i="119" s="1"/>
  <c r="E42" i="105"/>
  <c r="F42" i="105" s="1"/>
  <c r="G42" i="105" s="1"/>
  <c r="H42" i="105" s="1"/>
  <c r="I42" i="105" s="1"/>
  <c r="J42" i="105" s="1"/>
  <c r="K42" i="105" s="1"/>
  <c r="L42" i="105" s="1"/>
  <c r="M42" i="105" s="1"/>
  <c r="N42" i="105" s="1"/>
  <c r="O42" i="105" s="1"/>
  <c r="P42" i="105" s="1"/>
  <c r="S42" i="105"/>
  <c r="D42" i="119" s="1"/>
  <c r="D99" i="105"/>
  <c r="T99" i="92"/>
  <c r="T169" i="92"/>
  <c r="D169" i="105"/>
  <c r="D121" i="105"/>
  <c r="T121" i="92"/>
  <c r="T94" i="92"/>
  <c r="D94" i="105"/>
  <c r="T118" i="92"/>
  <c r="D118" i="105"/>
  <c r="D182" i="105"/>
  <c r="T182" i="92"/>
  <c r="D20" i="105"/>
  <c r="T20" i="92"/>
  <c r="D68" i="105"/>
  <c r="T68" i="92"/>
  <c r="D209" i="105"/>
  <c r="T209" i="92"/>
  <c r="N7" i="24"/>
  <c r="E31" i="105"/>
  <c r="F31" i="105" s="1"/>
  <c r="G31" i="105" s="1"/>
  <c r="H31" i="105" s="1"/>
  <c r="I31" i="105" s="1"/>
  <c r="J31" i="105" s="1"/>
  <c r="K31" i="105" s="1"/>
  <c r="L31" i="105" s="1"/>
  <c r="M31" i="105" s="1"/>
  <c r="N31" i="105" s="1"/>
  <c r="O31" i="105" s="1"/>
  <c r="P31" i="105" s="1"/>
  <c r="S31" i="105"/>
  <c r="D31" i="119" s="1"/>
  <c r="D24" i="105"/>
  <c r="T24" i="92"/>
  <c r="E17" i="105"/>
  <c r="F17" i="105" s="1"/>
  <c r="G17" i="105" s="1"/>
  <c r="H17" i="105" s="1"/>
  <c r="I17" i="105" s="1"/>
  <c r="J17" i="105" s="1"/>
  <c r="K17" i="105" s="1"/>
  <c r="L17" i="105" s="1"/>
  <c r="M17" i="105" s="1"/>
  <c r="N17" i="105" s="1"/>
  <c r="O17" i="105" s="1"/>
  <c r="P17" i="105" s="1"/>
  <c r="S17" i="105"/>
  <c r="D17" i="119" s="1"/>
  <c r="E33" i="105"/>
  <c r="F33" i="105" s="1"/>
  <c r="G33" i="105" s="1"/>
  <c r="H33" i="105" s="1"/>
  <c r="I33" i="105" s="1"/>
  <c r="J33" i="105" s="1"/>
  <c r="K33" i="105" s="1"/>
  <c r="L33" i="105" s="1"/>
  <c r="M33" i="105" s="1"/>
  <c r="N33" i="105" s="1"/>
  <c r="O33" i="105" s="1"/>
  <c r="P33" i="105" s="1"/>
  <c r="S33" i="105"/>
  <c r="D33" i="119" s="1"/>
  <c r="D110" i="105"/>
  <c r="T110" i="92"/>
  <c r="E143" i="105"/>
  <c r="F143" i="105" s="1"/>
  <c r="G143" i="105" s="1"/>
  <c r="H143" i="105" s="1"/>
  <c r="I143" i="105" s="1"/>
  <c r="J143" i="105" s="1"/>
  <c r="K143" i="105" s="1"/>
  <c r="L143" i="105" s="1"/>
  <c r="M143" i="105" s="1"/>
  <c r="N143" i="105" s="1"/>
  <c r="O143" i="105" s="1"/>
  <c r="P143" i="105" s="1"/>
  <c r="S143" i="105"/>
  <c r="D143" i="119" s="1"/>
  <c r="E173" i="105"/>
  <c r="F173" i="105" s="1"/>
  <c r="G173" i="105" s="1"/>
  <c r="H173" i="105" s="1"/>
  <c r="I173" i="105" s="1"/>
  <c r="J173" i="105" s="1"/>
  <c r="K173" i="105" s="1"/>
  <c r="L173" i="105" s="1"/>
  <c r="M173" i="105" s="1"/>
  <c r="N173" i="105" s="1"/>
  <c r="O173" i="105" s="1"/>
  <c r="P173" i="105" s="1"/>
  <c r="S173" i="105"/>
  <c r="D173" i="119" s="1"/>
  <c r="E163" i="105"/>
  <c r="F163" i="105" s="1"/>
  <c r="G163" i="105" s="1"/>
  <c r="H163" i="105" s="1"/>
  <c r="I163" i="105" s="1"/>
  <c r="J163" i="105" s="1"/>
  <c r="K163" i="105" s="1"/>
  <c r="L163" i="105" s="1"/>
  <c r="M163" i="105" s="1"/>
  <c r="N163" i="105" s="1"/>
  <c r="O163" i="105" s="1"/>
  <c r="P163" i="105" s="1"/>
  <c r="S163" i="105"/>
  <c r="D163" i="119" s="1"/>
  <c r="K4" i="38"/>
  <c r="E85" i="105"/>
  <c r="F85" i="105" s="1"/>
  <c r="G85" i="105" s="1"/>
  <c r="H85" i="105" s="1"/>
  <c r="I85" i="105" s="1"/>
  <c r="J85" i="105" s="1"/>
  <c r="K85" i="105" s="1"/>
  <c r="L85" i="105" s="1"/>
  <c r="M85" i="105" s="1"/>
  <c r="N85" i="105" s="1"/>
  <c r="O85" i="105" s="1"/>
  <c r="P85" i="105" s="1"/>
  <c r="S85" i="105"/>
  <c r="D85" i="119" s="1"/>
  <c r="D76" i="105"/>
  <c r="T76" i="92"/>
  <c r="E102" i="105"/>
  <c r="F102" i="105" s="1"/>
  <c r="G102" i="105" s="1"/>
  <c r="H102" i="105" s="1"/>
  <c r="I102" i="105" s="1"/>
  <c r="J102" i="105" s="1"/>
  <c r="K102" i="105" s="1"/>
  <c r="L102" i="105" s="1"/>
  <c r="M102" i="105" s="1"/>
  <c r="N102" i="105" s="1"/>
  <c r="O102" i="105" s="1"/>
  <c r="P102" i="105" s="1"/>
  <c r="S102" i="105"/>
  <c r="D102" i="119" s="1"/>
  <c r="D30" i="105"/>
  <c r="T30" i="92"/>
  <c r="D78" i="105"/>
  <c r="T78" i="92"/>
  <c r="D179" i="105"/>
  <c r="T179" i="92"/>
  <c r="D206" i="105"/>
  <c r="T206" i="92"/>
  <c r="E89" i="119"/>
  <c r="F89" i="119" s="1"/>
  <c r="G89" i="119" s="1"/>
  <c r="H89" i="119" s="1"/>
  <c r="I89" i="119" s="1"/>
  <c r="J89" i="119" s="1"/>
  <c r="K89" i="119" s="1"/>
  <c r="L89" i="119" s="1"/>
  <c r="M89" i="119" s="1"/>
  <c r="N89" i="119" s="1"/>
  <c r="O89" i="119" s="1"/>
  <c r="P89" i="119" s="1"/>
  <c r="S89" i="119"/>
  <c r="D89" i="134" s="1"/>
  <c r="D80" i="105"/>
  <c r="T80" i="92"/>
  <c r="E75" i="105"/>
  <c r="F75" i="105" s="1"/>
  <c r="G75" i="105" s="1"/>
  <c r="H75" i="105" s="1"/>
  <c r="I75" i="105" s="1"/>
  <c r="J75" i="105" s="1"/>
  <c r="K75" i="105" s="1"/>
  <c r="L75" i="105" s="1"/>
  <c r="M75" i="105" s="1"/>
  <c r="N75" i="105" s="1"/>
  <c r="O75" i="105" s="1"/>
  <c r="P75" i="105" s="1"/>
  <c r="S75" i="105"/>
  <c r="D75" i="119" s="1"/>
  <c r="T195" i="92"/>
  <c r="D195" i="105"/>
  <c r="E14" i="119"/>
  <c r="F14" i="119" s="1"/>
  <c r="G14" i="119" s="1"/>
  <c r="H14" i="119" s="1"/>
  <c r="I14" i="119" s="1"/>
  <c r="J14" i="119" s="1"/>
  <c r="K14" i="119" s="1"/>
  <c r="L14" i="119" s="1"/>
  <c r="M14" i="119" s="1"/>
  <c r="N14" i="119" s="1"/>
  <c r="O14" i="119" s="1"/>
  <c r="P14" i="119" s="1"/>
  <c r="S14" i="119"/>
  <c r="D14" i="134" s="1"/>
  <c r="T141" i="92"/>
  <c r="D141" i="105"/>
  <c r="T125" i="92"/>
  <c r="D125" i="105"/>
  <c r="E210" i="105"/>
  <c r="F210" i="105" s="1"/>
  <c r="G210" i="105" s="1"/>
  <c r="H210" i="105" s="1"/>
  <c r="I210" i="105" s="1"/>
  <c r="J210" i="105" s="1"/>
  <c r="K210" i="105" s="1"/>
  <c r="L210" i="105" s="1"/>
  <c r="M210" i="105" s="1"/>
  <c r="N210" i="105" s="1"/>
  <c r="O210" i="105" s="1"/>
  <c r="P210" i="105" s="1"/>
  <c r="S210" i="105"/>
  <c r="D210" i="119" s="1"/>
  <c r="E154" i="105"/>
  <c r="F154" i="105" s="1"/>
  <c r="G154" i="105" s="1"/>
  <c r="H154" i="105" s="1"/>
  <c r="I154" i="105" s="1"/>
  <c r="J154" i="105" s="1"/>
  <c r="K154" i="105" s="1"/>
  <c r="L154" i="105" s="1"/>
  <c r="M154" i="105" s="1"/>
  <c r="N154" i="105" s="1"/>
  <c r="O154" i="105" s="1"/>
  <c r="P154" i="105" s="1"/>
  <c r="S154" i="105"/>
  <c r="D154" i="119" s="1"/>
  <c r="E149" i="105"/>
  <c r="F149" i="105" s="1"/>
  <c r="G149" i="105" s="1"/>
  <c r="H149" i="105" s="1"/>
  <c r="I149" i="105" s="1"/>
  <c r="J149" i="105" s="1"/>
  <c r="K149" i="105" s="1"/>
  <c r="L149" i="105" s="1"/>
  <c r="M149" i="105" s="1"/>
  <c r="N149" i="105" s="1"/>
  <c r="O149" i="105" s="1"/>
  <c r="P149" i="105" s="1"/>
  <c r="S149" i="105"/>
  <c r="D149" i="119" s="1"/>
  <c r="E171" i="105"/>
  <c r="F171" i="105" s="1"/>
  <c r="G171" i="105" s="1"/>
  <c r="H171" i="105" s="1"/>
  <c r="I171" i="105" s="1"/>
  <c r="J171" i="105" s="1"/>
  <c r="K171" i="105" s="1"/>
  <c r="L171" i="105" s="1"/>
  <c r="M171" i="105" s="1"/>
  <c r="N171" i="105" s="1"/>
  <c r="O171" i="105" s="1"/>
  <c r="P171" i="105" s="1"/>
  <c r="S171" i="105"/>
  <c r="D171" i="119" s="1"/>
  <c r="E191" i="105"/>
  <c r="F191" i="105" s="1"/>
  <c r="G191" i="105" s="1"/>
  <c r="H191" i="105" s="1"/>
  <c r="I191" i="105" s="1"/>
  <c r="J191" i="105" s="1"/>
  <c r="K191" i="105" s="1"/>
  <c r="L191" i="105" s="1"/>
  <c r="M191" i="105" s="1"/>
  <c r="N191" i="105" s="1"/>
  <c r="O191" i="105" s="1"/>
  <c r="P191" i="105" s="1"/>
  <c r="S191" i="105"/>
  <c r="D191" i="119" s="1"/>
  <c r="E15" i="105"/>
  <c r="F15" i="105" s="1"/>
  <c r="G15" i="105" s="1"/>
  <c r="H15" i="105" s="1"/>
  <c r="I15" i="105" s="1"/>
  <c r="J15" i="105" s="1"/>
  <c r="K15" i="105" s="1"/>
  <c r="L15" i="105" s="1"/>
  <c r="M15" i="105" s="1"/>
  <c r="N15" i="105" s="1"/>
  <c r="O15" i="105" s="1"/>
  <c r="P15" i="105" s="1"/>
  <c r="S15" i="105"/>
  <c r="D15" i="119" s="1"/>
  <c r="E45" i="105"/>
  <c r="F45" i="105" s="1"/>
  <c r="G45" i="105" s="1"/>
  <c r="H45" i="105" s="1"/>
  <c r="I45" i="105" s="1"/>
  <c r="J45" i="105" s="1"/>
  <c r="K45" i="105" s="1"/>
  <c r="L45" i="105" s="1"/>
  <c r="M45" i="105" s="1"/>
  <c r="N45" i="105" s="1"/>
  <c r="O45" i="105" s="1"/>
  <c r="P45" i="105" s="1"/>
  <c r="S45" i="105"/>
  <c r="D45" i="119" s="1"/>
  <c r="D95" i="105"/>
  <c r="T95" i="92"/>
  <c r="E130" i="105"/>
  <c r="F130" i="105" s="1"/>
  <c r="G130" i="105" s="1"/>
  <c r="H130" i="105" s="1"/>
  <c r="I130" i="105" s="1"/>
  <c r="J130" i="105" s="1"/>
  <c r="K130" i="105" s="1"/>
  <c r="L130" i="105" s="1"/>
  <c r="M130" i="105" s="1"/>
  <c r="N130" i="105" s="1"/>
  <c r="O130" i="105" s="1"/>
  <c r="P130" i="105" s="1"/>
  <c r="S130" i="105"/>
  <c r="D130" i="119" s="1"/>
  <c r="E137" i="105"/>
  <c r="F137" i="105" s="1"/>
  <c r="G137" i="105" s="1"/>
  <c r="H137" i="105" s="1"/>
  <c r="I137" i="105" s="1"/>
  <c r="J137" i="105" s="1"/>
  <c r="K137" i="105" s="1"/>
  <c r="L137" i="105" s="1"/>
  <c r="M137" i="105" s="1"/>
  <c r="N137" i="105" s="1"/>
  <c r="O137" i="105" s="1"/>
  <c r="P137" i="105" s="1"/>
  <c r="S137" i="105"/>
  <c r="D137" i="119" s="1"/>
  <c r="E128" i="119"/>
  <c r="F128" i="119" s="1"/>
  <c r="G128" i="119" s="1"/>
  <c r="H128" i="119" s="1"/>
  <c r="I128" i="119" s="1"/>
  <c r="J128" i="119" s="1"/>
  <c r="K128" i="119" s="1"/>
  <c r="L128" i="119" s="1"/>
  <c r="M128" i="119" s="1"/>
  <c r="N128" i="119" s="1"/>
  <c r="O128" i="119" s="1"/>
  <c r="P128" i="119" s="1"/>
  <c r="S128" i="119"/>
  <c r="D131" i="134" s="1"/>
  <c r="D69" i="105"/>
  <c r="T69" i="92"/>
  <c r="E105" i="105"/>
  <c r="F105" i="105" s="1"/>
  <c r="G105" i="105" s="1"/>
  <c r="H105" i="105" s="1"/>
  <c r="I105" i="105" s="1"/>
  <c r="J105" i="105" s="1"/>
  <c r="K105" i="105" s="1"/>
  <c r="L105" i="105" s="1"/>
  <c r="M105" i="105" s="1"/>
  <c r="N105" i="105" s="1"/>
  <c r="O105" i="105" s="1"/>
  <c r="P105" i="105" s="1"/>
  <c r="S105" i="105"/>
  <c r="D105" i="119" s="1"/>
  <c r="T114" i="92"/>
  <c r="D114" i="105"/>
  <c r="E25" i="119"/>
  <c r="F25" i="119" s="1"/>
  <c r="G25" i="119" s="1"/>
  <c r="H25" i="119" s="1"/>
  <c r="I25" i="119" s="1"/>
  <c r="J25" i="119" s="1"/>
  <c r="K25" i="119" s="1"/>
  <c r="L25" i="119" s="1"/>
  <c r="M25" i="119" s="1"/>
  <c r="N25" i="119" s="1"/>
  <c r="O25" i="119" s="1"/>
  <c r="P25" i="119" s="1"/>
  <c r="S25" i="119"/>
  <c r="D25" i="134" s="1"/>
  <c r="E54" i="105"/>
  <c r="F54" i="105" s="1"/>
  <c r="G54" i="105" s="1"/>
  <c r="H54" i="105" s="1"/>
  <c r="I54" i="105" s="1"/>
  <c r="J54" i="105" s="1"/>
  <c r="K54" i="105" s="1"/>
  <c r="L54" i="105" s="1"/>
  <c r="M54" i="105" s="1"/>
  <c r="N54" i="105" s="1"/>
  <c r="O54" i="105" s="1"/>
  <c r="P54" i="105" s="1"/>
  <c r="S54" i="105"/>
  <c r="D54" i="119" s="1"/>
  <c r="E55" i="119"/>
  <c r="F55" i="119" s="1"/>
  <c r="G55" i="119" s="1"/>
  <c r="H55" i="119" s="1"/>
  <c r="I55" i="119" s="1"/>
  <c r="J55" i="119" s="1"/>
  <c r="K55" i="119" s="1"/>
  <c r="L55" i="119" s="1"/>
  <c r="M55" i="119" s="1"/>
  <c r="N55" i="119" s="1"/>
  <c r="O55" i="119" s="1"/>
  <c r="P55" i="119" s="1"/>
  <c r="S55" i="119"/>
  <c r="D55" i="134" s="1"/>
  <c r="D58" i="105"/>
  <c r="T58" i="92"/>
  <c r="E52" i="134"/>
  <c r="F52" i="134" s="1"/>
  <c r="G52" i="134" s="1"/>
  <c r="H52" i="134" s="1"/>
  <c r="I52" i="134" s="1"/>
  <c r="J52" i="134" s="1"/>
  <c r="K52" i="134" s="1"/>
  <c r="L52" i="134" s="1"/>
  <c r="M52" i="134" s="1"/>
  <c r="N52" i="134" s="1"/>
  <c r="O52" i="134" s="1"/>
  <c r="P52" i="134" s="1"/>
  <c r="S52" i="134"/>
  <c r="D52" i="147" s="1"/>
  <c r="E82" i="105"/>
  <c r="F82" i="105" s="1"/>
  <c r="G82" i="105" s="1"/>
  <c r="H82" i="105" s="1"/>
  <c r="I82" i="105" s="1"/>
  <c r="J82" i="105" s="1"/>
  <c r="K82" i="105" s="1"/>
  <c r="L82" i="105" s="1"/>
  <c r="M82" i="105" s="1"/>
  <c r="N82" i="105" s="1"/>
  <c r="O82" i="105" s="1"/>
  <c r="P82" i="105" s="1"/>
  <c r="S82" i="105"/>
  <c r="D82" i="119" s="1"/>
  <c r="E193" i="105"/>
  <c r="F193" i="105" s="1"/>
  <c r="G193" i="105" s="1"/>
  <c r="H193" i="105" s="1"/>
  <c r="I193" i="105" s="1"/>
  <c r="J193" i="105" s="1"/>
  <c r="K193" i="105" s="1"/>
  <c r="L193" i="105" s="1"/>
  <c r="M193" i="105" s="1"/>
  <c r="N193" i="105" s="1"/>
  <c r="O193" i="105" s="1"/>
  <c r="P193" i="105" s="1"/>
  <c r="S193" i="105"/>
  <c r="D193" i="119" s="1"/>
  <c r="E139" i="105"/>
  <c r="F139" i="105" s="1"/>
  <c r="G139" i="105" s="1"/>
  <c r="H139" i="105" s="1"/>
  <c r="I139" i="105" s="1"/>
  <c r="J139" i="105" s="1"/>
  <c r="K139" i="105" s="1"/>
  <c r="L139" i="105" s="1"/>
  <c r="M139" i="105" s="1"/>
  <c r="N139" i="105" s="1"/>
  <c r="O139" i="105" s="1"/>
  <c r="P139" i="105" s="1"/>
  <c r="S139" i="105"/>
  <c r="D139" i="119" s="1"/>
  <c r="E148" i="119"/>
  <c r="F148" i="119" s="1"/>
  <c r="G148" i="119" s="1"/>
  <c r="H148" i="119" s="1"/>
  <c r="I148" i="119" s="1"/>
  <c r="J148" i="119" s="1"/>
  <c r="K148" i="119" s="1"/>
  <c r="L148" i="119" s="1"/>
  <c r="M148" i="119" s="1"/>
  <c r="N148" i="119" s="1"/>
  <c r="O148" i="119" s="1"/>
  <c r="P148" i="119" s="1"/>
  <c r="S148" i="119"/>
  <c r="D151" i="134" s="1"/>
  <c r="D159" i="105"/>
  <c r="T159" i="92"/>
  <c r="D100" i="105"/>
  <c r="T100" i="92"/>
  <c r="D202" i="105"/>
  <c r="T202" i="92"/>
  <c r="E161" i="172" l="1"/>
  <c r="F161" i="172" s="1"/>
  <c r="G161" i="172" s="1"/>
  <c r="H161" i="172" s="1"/>
  <c r="I161" i="172" s="1"/>
  <c r="J161" i="172" s="1"/>
  <c r="K161" i="172" s="1"/>
  <c r="L161" i="172" s="1"/>
  <c r="M161" i="172" s="1"/>
  <c r="N161" i="172" s="1"/>
  <c r="O161" i="172" s="1"/>
  <c r="P161" i="172" s="1"/>
  <c r="S161" i="172"/>
  <c r="D187" i="105"/>
  <c r="T187" i="92"/>
  <c r="L138" i="24"/>
  <c r="K215" i="24"/>
  <c r="D201" i="105"/>
  <c r="T201" i="92"/>
  <c r="E49" i="105"/>
  <c r="F49" i="105" s="1"/>
  <c r="G49" i="105" s="1"/>
  <c r="H49" i="105" s="1"/>
  <c r="I49" i="105" s="1"/>
  <c r="J49" i="105" s="1"/>
  <c r="K49" i="105" s="1"/>
  <c r="L49" i="105" s="1"/>
  <c r="M49" i="105" s="1"/>
  <c r="N49" i="105" s="1"/>
  <c r="O49" i="105" s="1"/>
  <c r="P49" i="105" s="1"/>
  <c r="S49" i="105"/>
  <c r="D49" i="119" s="1"/>
  <c r="D146" i="105"/>
  <c r="T146" i="92"/>
  <c r="D39" i="105"/>
  <c r="T39" i="92"/>
  <c r="E19" i="105"/>
  <c r="F19" i="105" s="1"/>
  <c r="G19" i="105" s="1"/>
  <c r="H19" i="105" s="1"/>
  <c r="I19" i="105" s="1"/>
  <c r="J19" i="105" s="1"/>
  <c r="K19" i="105" s="1"/>
  <c r="L19" i="105" s="1"/>
  <c r="M19" i="105" s="1"/>
  <c r="N19" i="105" s="1"/>
  <c r="O19" i="105" s="1"/>
  <c r="P19" i="105" s="1"/>
  <c r="S19" i="105"/>
  <c r="D19" i="119" s="1"/>
  <c r="S126" i="105"/>
  <c r="D126" i="119" s="1"/>
  <c r="E126" i="105"/>
  <c r="F126" i="105" s="1"/>
  <c r="G126" i="105" s="1"/>
  <c r="H126" i="105" s="1"/>
  <c r="I126" i="105" s="1"/>
  <c r="J126" i="105" s="1"/>
  <c r="K126" i="105" s="1"/>
  <c r="L126" i="105" s="1"/>
  <c r="M126" i="105" s="1"/>
  <c r="N126" i="105" s="1"/>
  <c r="O126" i="105" s="1"/>
  <c r="P126" i="105" s="1"/>
  <c r="D65" i="105"/>
  <c r="T65" i="92"/>
  <c r="S142" i="105"/>
  <c r="D142" i="119" s="1"/>
  <c r="E142" i="105"/>
  <c r="F142" i="105" s="1"/>
  <c r="G142" i="105" s="1"/>
  <c r="H142" i="105" s="1"/>
  <c r="I142" i="105" s="1"/>
  <c r="J142" i="105" s="1"/>
  <c r="K142" i="105" s="1"/>
  <c r="L142" i="105" s="1"/>
  <c r="M142" i="105" s="1"/>
  <c r="N142" i="105" s="1"/>
  <c r="O142" i="105" s="1"/>
  <c r="P142" i="105" s="1"/>
  <c r="E203" i="119"/>
  <c r="F203" i="119" s="1"/>
  <c r="G203" i="119" s="1"/>
  <c r="H203" i="119" s="1"/>
  <c r="I203" i="119" s="1"/>
  <c r="J203" i="119" s="1"/>
  <c r="K203" i="119" s="1"/>
  <c r="L203" i="119" s="1"/>
  <c r="M203" i="119" s="1"/>
  <c r="N203" i="119" s="1"/>
  <c r="O203" i="119" s="1"/>
  <c r="P203" i="119" s="1"/>
  <c r="S203" i="119"/>
  <c r="D206" i="134" s="1"/>
  <c r="S93" i="105"/>
  <c r="D93" i="119" s="1"/>
  <c r="E93" i="105"/>
  <c r="F93" i="105" s="1"/>
  <c r="G93" i="105" s="1"/>
  <c r="H93" i="105" s="1"/>
  <c r="I93" i="105" s="1"/>
  <c r="J93" i="105" s="1"/>
  <c r="K93" i="105" s="1"/>
  <c r="L93" i="105" s="1"/>
  <c r="M93" i="105" s="1"/>
  <c r="N93" i="105" s="1"/>
  <c r="O93" i="105" s="1"/>
  <c r="P93" i="105" s="1"/>
  <c r="T79" i="92"/>
  <c r="D79" i="105"/>
  <c r="S197" i="105"/>
  <c r="D197" i="119" s="1"/>
  <c r="E197" i="105"/>
  <c r="F197" i="105" s="1"/>
  <c r="G197" i="105" s="1"/>
  <c r="H197" i="105" s="1"/>
  <c r="I197" i="105" s="1"/>
  <c r="J197" i="105" s="1"/>
  <c r="K197" i="105" s="1"/>
  <c r="L197" i="105" s="1"/>
  <c r="M197" i="105" s="1"/>
  <c r="N197" i="105" s="1"/>
  <c r="O197" i="105" s="1"/>
  <c r="P197" i="105" s="1"/>
  <c r="D145" i="105"/>
  <c r="T145" i="92"/>
  <c r="E26" i="105"/>
  <c r="F26" i="105" s="1"/>
  <c r="G26" i="105" s="1"/>
  <c r="H26" i="105" s="1"/>
  <c r="I26" i="105" s="1"/>
  <c r="J26" i="105" s="1"/>
  <c r="K26" i="105" s="1"/>
  <c r="L26" i="105" s="1"/>
  <c r="M26" i="105" s="1"/>
  <c r="N26" i="105" s="1"/>
  <c r="O26" i="105" s="1"/>
  <c r="P26" i="105" s="1"/>
  <c r="S26" i="105"/>
  <c r="D26" i="119" s="1"/>
  <c r="E161" i="105"/>
  <c r="F161" i="105" s="1"/>
  <c r="G161" i="105" s="1"/>
  <c r="H161" i="105" s="1"/>
  <c r="I161" i="105" s="1"/>
  <c r="J161" i="105" s="1"/>
  <c r="K161" i="105" s="1"/>
  <c r="L161" i="105" s="1"/>
  <c r="M161" i="105" s="1"/>
  <c r="N161" i="105" s="1"/>
  <c r="O161" i="105" s="1"/>
  <c r="P161" i="105" s="1"/>
  <c r="S161" i="105"/>
  <c r="D161" i="119" s="1"/>
  <c r="S29" i="105"/>
  <c r="D29" i="119" s="1"/>
  <c r="E29" i="105"/>
  <c r="F29" i="105" s="1"/>
  <c r="G29" i="105" s="1"/>
  <c r="H29" i="105" s="1"/>
  <c r="I29" i="105" s="1"/>
  <c r="J29" i="105" s="1"/>
  <c r="K29" i="105" s="1"/>
  <c r="L29" i="105" s="1"/>
  <c r="M29" i="105" s="1"/>
  <c r="N29" i="105" s="1"/>
  <c r="O29" i="105" s="1"/>
  <c r="P29" i="105" s="1"/>
  <c r="S109" i="105"/>
  <c r="D109" i="119" s="1"/>
  <c r="E109" i="105"/>
  <c r="F109" i="105" s="1"/>
  <c r="G109" i="105" s="1"/>
  <c r="H109" i="105" s="1"/>
  <c r="I109" i="105" s="1"/>
  <c r="J109" i="105" s="1"/>
  <c r="K109" i="105" s="1"/>
  <c r="L109" i="105" s="1"/>
  <c r="M109" i="105" s="1"/>
  <c r="N109" i="105" s="1"/>
  <c r="O109" i="105" s="1"/>
  <c r="P109" i="105" s="1"/>
  <c r="S108" i="105"/>
  <c r="D108" i="119" s="1"/>
  <c r="E108" i="105"/>
  <c r="F108" i="105" s="1"/>
  <c r="G108" i="105" s="1"/>
  <c r="H108" i="105" s="1"/>
  <c r="I108" i="105" s="1"/>
  <c r="J108" i="105" s="1"/>
  <c r="K108" i="105" s="1"/>
  <c r="L108" i="105" s="1"/>
  <c r="M108" i="105" s="1"/>
  <c r="N108" i="105" s="1"/>
  <c r="O108" i="105" s="1"/>
  <c r="P108" i="105" s="1"/>
  <c r="S27" i="105"/>
  <c r="D27" i="119" s="1"/>
  <c r="E27" i="105"/>
  <c r="F27" i="105" s="1"/>
  <c r="G27" i="105" s="1"/>
  <c r="H27" i="105" s="1"/>
  <c r="I27" i="105" s="1"/>
  <c r="J27" i="105" s="1"/>
  <c r="K27" i="105" s="1"/>
  <c r="L27" i="105" s="1"/>
  <c r="M27" i="105" s="1"/>
  <c r="N27" i="105" s="1"/>
  <c r="O27" i="105" s="1"/>
  <c r="P27" i="105" s="1"/>
  <c r="S166" i="105"/>
  <c r="D166" i="119" s="1"/>
  <c r="E166" i="105"/>
  <c r="F166" i="105" s="1"/>
  <c r="G166" i="105" s="1"/>
  <c r="H166" i="105" s="1"/>
  <c r="I166" i="105" s="1"/>
  <c r="J166" i="105" s="1"/>
  <c r="K166" i="105" s="1"/>
  <c r="L166" i="105" s="1"/>
  <c r="M166" i="105" s="1"/>
  <c r="N166" i="105" s="1"/>
  <c r="O166" i="105" s="1"/>
  <c r="P166" i="105" s="1"/>
  <c r="D204" i="105"/>
  <c r="T204" i="92"/>
  <c r="S48" i="105"/>
  <c r="D48" i="119" s="1"/>
  <c r="E48" i="105"/>
  <c r="F48" i="105" s="1"/>
  <c r="G48" i="105" s="1"/>
  <c r="H48" i="105" s="1"/>
  <c r="I48" i="105" s="1"/>
  <c r="J48" i="105" s="1"/>
  <c r="K48" i="105" s="1"/>
  <c r="L48" i="105" s="1"/>
  <c r="M48" i="105" s="1"/>
  <c r="N48" i="105" s="1"/>
  <c r="O48" i="105" s="1"/>
  <c r="P48" i="105" s="1"/>
  <c r="E177" i="105"/>
  <c r="F177" i="105" s="1"/>
  <c r="G177" i="105" s="1"/>
  <c r="H177" i="105" s="1"/>
  <c r="I177" i="105" s="1"/>
  <c r="J177" i="105" s="1"/>
  <c r="K177" i="105" s="1"/>
  <c r="L177" i="105" s="1"/>
  <c r="M177" i="105" s="1"/>
  <c r="N177" i="105" s="1"/>
  <c r="O177" i="105" s="1"/>
  <c r="P177" i="105" s="1"/>
  <c r="S177" i="105"/>
  <c r="D177" i="119" s="1"/>
  <c r="D205" i="105"/>
  <c r="T205" i="92"/>
  <c r="S115" i="105"/>
  <c r="D115" i="119" s="1"/>
  <c r="E115" i="105"/>
  <c r="F115" i="105" s="1"/>
  <c r="G115" i="105" s="1"/>
  <c r="H115" i="105" s="1"/>
  <c r="I115" i="105" s="1"/>
  <c r="J115" i="105" s="1"/>
  <c r="K115" i="105" s="1"/>
  <c r="L115" i="105" s="1"/>
  <c r="M115" i="105" s="1"/>
  <c r="N115" i="105" s="1"/>
  <c r="O115" i="105" s="1"/>
  <c r="P115" i="105" s="1"/>
  <c r="S73" i="105"/>
  <c r="D73" i="119" s="1"/>
  <c r="E73" i="105"/>
  <c r="F73" i="105" s="1"/>
  <c r="G73" i="105" s="1"/>
  <c r="H73" i="105" s="1"/>
  <c r="I73" i="105" s="1"/>
  <c r="J73" i="105" s="1"/>
  <c r="K73" i="105" s="1"/>
  <c r="L73" i="105" s="1"/>
  <c r="M73" i="105" s="1"/>
  <c r="N73" i="105" s="1"/>
  <c r="O73" i="105" s="1"/>
  <c r="P73" i="105" s="1"/>
  <c r="S72" i="105"/>
  <c r="D72" i="119" s="1"/>
  <c r="E72" i="105"/>
  <c r="F72" i="105" s="1"/>
  <c r="G72" i="105" s="1"/>
  <c r="H72" i="105" s="1"/>
  <c r="I72" i="105" s="1"/>
  <c r="J72" i="105" s="1"/>
  <c r="K72" i="105" s="1"/>
  <c r="L72" i="105" s="1"/>
  <c r="M72" i="105" s="1"/>
  <c r="N72" i="105" s="1"/>
  <c r="O72" i="105" s="1"/>
  <c r="P72" i="105" s="1"/>
  <c r="D51" i="105"/>
  <c r="T51" i="92"/>
  <c r="S165" i="105"/>
  <c r="D165" i="119" s="1"/>
  <c r="E165" i="105"/>
  <c r="F165" i="105" s="1"/>
  <c r="G165" i="105" s="1"/>
  <c r="H165" i="105" s="1"/>
  <c r="I165" i="105" s="1"/>
  <c r="J165" i="105" s="1"/>
  <c r="K165" i="105" s="1"/>
  <c r="L165" i="105" s="1"/>
  <c r="M165" i="105" s="1"/>
  <c r="N165" i="105" s="1"/>
  <c r="O165" i="105" s="1"/>
  <c r="P165" i="105" s="1"/>
  <c r="S116" i="105"/>
  <c r="D116" i="119" s="1"/>
  <c r="E116" i="105"/>
  <c r="F116" i="105" s="1"/>
  <c r="G116" i="105" s="1"/>
  <c r="H116" i="105" s="1"/>
  <c r="I116" i="105" s="1"/>
  <c r="J116" i="105" s="1"/>
  <c r="K116" i="105" s="1"/>
  <c r="L116" i="105" s="1"/>
  <c r="M116" i="105" s="1"/>
  <c r="N116" i="105" s="1"/>
  <c r="O116" i="105" s="1"/>
  <c r="P116" i="105" s="1"/>
  <c r="E38" i="105"/>
  <c r="F38" i="105" s="1"/>
  <c r="G38" i="105" s="1"/>
  <c r="H38" i="105" s="1"/>
  <c r="I38" i="105" s="1"/>
  <c r="J38" i="105" s="1"/>
  <c r="K38" i="105" s="1"/>
  <c r="L38" i="105" s="1"/>
  <c r="M38" i="105" s="1"/>
  <c r="N38" i="105" s="1"/>
  <c r="O38" i="105" s="1"/>
  <c r="P38" i="105" s="1"/>
  <c r="S38" i="105"/>
  <c r="D38" i="119" s="1"/>
  <c r="S60" i="105"/>
  <c r="D60" i="119" s="1"/>
  <c r="E60" i="105"/>
  <c r="F60" i="105" s="1"/>
  <c r="G60" i="105" s="1"/>
  <c r="H60" i="105" s="1"/>
  <c r="I60" i="105" s="1"/>
  <c r="J60" i="105" s="1"/>
  <c r="K60" i="105" s="1"/>
  <c r="L60" i="105" s="1"/>
  <c r="M60" i="105" s="1"/>
  <c r="N60" i="105" s="1"/>
  <c r="O60" i="105" s="1"/>
  <c r="P60" i="105" s="1"/>
  <c r="E202" i="105"/>
  <c r="F202" i="105" s="1"/>
  <c r="G202" i="105" s="1"/>
  <c r="H202" i="105" s="1"/>
  <c r="I202" i="105" s="1"/>
  <c r="J202" i="105" s="1"/>
  <c r="K202" i="105" s="1"/>
  <c r="L202" i="105" s="1"/>
  <c r="M202" i="105" s="1"/>
  <c r="N202" i="105" s="1"/>
  <c r="O202" i="105" s="1"/>
  <c r="P202" i="105" s="1"/>
  <c r="S202" i="105"/>
  <c r="D202" i="119" s="1"/>
  <c r="E95" i="105"/>
  <c r="F95" i="105" s="1"/>
  <c r="G95" i="105" s="1"/>
  <c r="H95" i="105" s="1"/>
  <c r="I95" i="105" s="1"/>
  <c r="J95" i="105" s="1"/>
  <c r="K95" i="105" s="1"/>
  <c r="L95" i="105" s="1"/>
  <c r="M95" i="105" s="1"/>
  <c r="N95" i="105" s="1"/>
  <c r="O95" i="105" s="1"/>
  <c r="P95" i="105" s="1"/>
  <c r="S95" i="105"/>
  <c r="D95" i="119" s="1"/>
  <c r="E80" i="105"/>
  <c r="F80" i="105" s="1"/>
  <c r="G80" i="105" s="1"/>
  <c r="H80" i="105" s="1"/>
  <c r="I80" i="105" s="1"/>
  <c r="J80" i="105" s="1"/>
  <c r="K80" i="105" s="1"/>
  <c r="L80" i="105" s="1"/>
  <c r="M80" i="105" s="1"/>
  <c r="N80" i="105" s="1"/>
  <c r="O80" i="105" s="1"/>
  <c r="P80" i="105" s="1"/>
  <c r="S80" i="105"/>
  <c r="D80" i="119" s="1"/>
  <c r="E206" i="105"/>
  <c r="F206" i="105" s="1"/>
  <c r="G206" i="105" s="1"/>
  <c r="H206" i="105" s="1"/>
  <c r="I206" i="105" s="1"/>
  <c r="J206" i="105" s="1"/>
  <c r="K206" i="105" s="1"/>
  <c r="L206" i="105" s="1"/>
  <c r="M206" i="105" s="1"/>
  <c r="N206" i="105" s="1"/>
  <c r="O206" i="105" s="1"/>
  <c r="P206" i="105" s="1"/>
  <c r="S206" i="105"/>
  <c r="D206" i="119" s="1"/>
  <c r="S24" i="105"/>
  <c r="D24" i="119" s="1"/>
  <c r="E24" i="105"/>
  <c r="F24" i="105" s="1"/>
  <c r="G24" i="105" s="1"/>
  <c r="H24" i="105" s="1"/>
  <c r="I24" i="105" s="1"/>
  <c r="J24" i="105" s="1"/>
  <c r="K24" i="105" s="1"/>
  <c r="L24" i="105" s="1"/>
  <c r="M24" i="105" s="1"/>
  <c r="N24" i="105" s="1"/>
  <c r="O24" i="105" s="1"/>
  <c r="P24" i="105" s="1"/>
  <c r="E70" i="105"/>
  <c r="F70" i="105" s="1"/>
  <c r="G70" i="105" s="1"/>
  <c r="H70" i="105" s="1"/>
  <c r="I70" i="105" s="1"/>
  <c r="J70" i="105" s="1"/>
  <c r="K70" i="105" s="1"/>
  <c r="L70" i="105" s="1"/>
  <c r="M70" i="105" s="1"/>
  <c r="N70" i="105" s="1"/>
  <c r="O70" i="105" s="1"/>
  <c r="P70" i="105" s="1"/>
  <c r="S70" i="105"/>
  <c r="D70" i="119" s="1"/>
  <c r="E176" i="105"/>
  <c r="F176" i="105" s="1"/>
  <c r="G176" i="105" s="1"/>
  <c r="H176" i="105" s="1"/>
  <c r="I176" i="105" s="1"/>
  <c r="J176" i="105" s="1"/>
  <c r="K176" i="105" s="1"/>
  <c r="L176" i="105" s="1"/>
  <c r="M176" i="105" s="1"/>
  <c r="N176" i="105" s="1"/>
  <c r="O176" i="105" s="1"/>
  <c r="P176" i="105" s="1"/>
  <c r="S176" i="105"/>
  <c r="D176" i="119" s="1"/>
  <c r="E90" i="105"/>
  <c r="F90" i="105" s="1"/>
  <c r="G90" i="105" s="1"/>
  <c r="H90" i="105" s="1"/>
  <c r="I90" i="105" s="1"/>
  <c r="J90" i="105" s="1"/>
  <c r="K90" i="105" s="1"/>
  <c r="L90" i="105" s="1"/>
  <c r="M90" i="105" s="1"/>
  <c r="N90" i="105" s="1"/>
  <c r="O90" i="105" s="1"/>
  <c r="P90" i="105" s="1"/>
  <c r="S90" i="105"/>
  <c r="D90" i="119" s="1"/>
  <c r="E13" i="105"/>
  <c r="F13" i="105" s="1"/>
  <c r="G13" i="105" s="1"/>
  <c r="H13" i="105" s="1"/>
  <c r="I13" i="105" s="1"/>
  <c r="J13" i="105" s="1"/>
  <c r="K13" i="105" s="1"/>
  <c r="L13" i="105" s="1"/>
  <c r="M13" i="105" s="1"/>
  <c r="N13" i="105" s="1"/>
  <c r="O13" i="105" s="1"/>
  <c r="P13" i="105" s="1"/>
  <c r="S13" i="105"/>
  <c r="D13" i="119" s="1"/>
  <c r="E11" i="105"/>
  <c r="F11" i="105" s="1"/>
  <c r="G11" i="105" s="1"/>
  <c r="H11" i="105" s="1"/>
  <c r="I11" i="105" s="1"/>
  <c r="J11" i="105" s="1"/>
  <c r="K11" i="105" s="1"/>
  <c r="L11" i="105" s="1"/>
  <c r="M11" i="105" s="1"/>
  <c r="N11" i="105" s="1"/>
  <c r="O11" i="105" s="1"/>
  <c r="P11" i="105" s="1"/>
  <c r="S11" i="105"/>
  <c r="D11" i="119" s="1"/>
  <c r="E117" i="105"/>
  <c r="F117" i="105" s="1"/>
  <c r="G117" i="105" s="1"/>
  <c r="H117" i="105" s="1"/>
  <c r="I117" i="105" s="1"/>
  <c r="J117" i="105" s="1"/>
  <c r="K117" i="105" s="1"/>
  <c r="L117" i="105" s="1"/>
  <c r="M117" i="105" s="1"/>
  <c r="N117" i="105" s="1"/>
  <c r="O117" i="105" s="1"/>
  <c r="P117" i="105" s="1"/>
  <c r="S117" i="105"/>
  <c r="D117" i="119" s="1"/>
  <c r="E151" i="105"/>
  <c r="F151" i="105" s="1"/>
  <c r="G151" i="105" s="1"/>
  <c r="H151" i="105" s="1"/>
  <c r="I151" i="105" s="1"/>
  <c r="J151" i="105" s="1"/>
  <c r="K151" i="105" s="1"/>
  <c r="L151" i="105" s="1"/>
  <c r="M151" i="105" s="1"/>
  <c r="N151" i="105" s="1"/>
  <c r="O151" i="105" s="1"/>
  <c r="P151" i="105" s="1"/>
  <c r="S151" i="105"/>
  <c r="D151" i="119" s="1"/>
  <c r="E162" i="119"/>
  <c r="F162" i="119" s="1"/>
  <c r="G162" i="119" s="1"/>
  <c r="H162" i="119" s="1"/>
  <c r="I162" i="119" s="1"/>
  <c r="J162" i="119" s="1"/>
  <c r="K162" i="119" s="1"/>
  <c r="L162" i="119" s="1"/>
  <c r="M162" i="119" s="1"/>
  <c r="N162" i="119" s="1"/>
  <c r="O162" i="119" s="1"/>
  <c r="P162" i="119" s="1"/>
  <c r="S162" i="119"/>
  <c r="D165" i="134" s="1"/>
  <c r="S43" i="105"/>
  <c r="D43" i="119" s="1"/>
  <c r="E43" i="105"/>
  <c r="F43" i="105" s="1"/>
  <c r="G43" i="105" s="1"/>
  <c r="H43" i="105" s="1"/>
  <c r="I43" i="105" s="1"/>
  <c r="J43" i="105" s="1"/>
  <c r="K43" i="105" s="1"/>
  <c r="L43" i="105" s="1"/>
  <c r="M43" i="105" s="1"/>
  <c r="N43" i="105" s="1"/>
  <c r="O43" i="105" s="1"/>
  <c r="P43" i="105" s="1"/>
  <c r="S46" i="105"/>
  <c r="D46" i="119" s="1"/>
  <c r="E46" i="105"/>
  <c r="F46" i="105" s="1"/>
  <c r="G46" i="105" s="1"/>
  <c r="H46" i="105" s="1"/>
  <c r="I46" i="105" s="1"/>
  <c r="J46" i="105" s="1"/>
  <c r="K46" i="105" s="1"/>
  <c r="L46" i="105" s="1"/>
  <c r="M46" i="105" s="1"/>
  <c r="N46" i="105" s="1"/>
  <c r="O46" i="105" s="1"/>
  <c r="P46" i="105" s="1"/>
  <c r="L3" i="51"/>
  <c r="E188" i="105"/>
  <c r="F188" i="105" s="1"/>
  <c r="G188" i="105" s="1"/>
  <c r="H188" i="105" s="1"/>
  <c r="I188" i="105" s="1"/>
  <c r="J188" i="105" s="1"/>
  <c r="K188" i="105" s="1"/>
  <c r="L188" i="105" s="1"/>
  <c r="M188" i="105" s="1"/>
  <c r="N188" i="105" s="1"/>
  <c r="O188" i="105" s="1"/>
  <c r="P188" i="105" s="1"/>
  <c r="S188" i="105"/>
  <c r="D188" i="119" s="1"/>
  <c r="S172" i="105"/>
  <c r="D172" i="119" s="1"/>
  <c r="E172" i="105"/>
  <c r="F172" i="105" s="1"/>
  <c r="G172" i="105" s="1"/>
  <c r="H172" i="105" s="1"/>
  <c r="I172" i="105" s="1"/>
  <c r="J172" i="105" s="1"/>
  <c r="K172" i="105" s="1"/>
  <c r="L172" i="105" s="1"/>
  <c r="M172" i="105" s="1"/>
  <c r="N172" i="105" s="1"/>
  <c r="O172" i="105" s="1"/>
  <c r="P172" i="105" s="1"/>
  <c r="S186" i="105"/>
  <c r="D186" i="119" s="1"/>
  <c r="E186" i="105"/>
  <c r="F186" i="105" s="1"/>
  <c r="G186" i="105" s="1"/>
  <c r="H186" i="105" s="1"/>
  <c r="I186" i="105" s="1"/>
  <c r="J186" i="105" s="1"/>
  <c r="K186" i="105" s="1"/>
  <c r="L186" i="105" s="1"/>
  <c r="M186" i="105" s="1"/>
  <c r="N186" i="105" s="1"/>
  <c r="O186" i="105" s="1"/>
  <c r="P186" i="105" s="1"/>
  <c r="E58" i="105"/>
  <c r="F58" i="105" s="1"/>
  <c r="G58" i="105" s="1"/>
  <c r="H58" i="105" s="1"/>
  <c r="I58" i="105" s="1"/>
  <c r="J58" i="105" s="1"/>
  <c r="K58" i="105" s="1"/>
  <c r="L58" i="105" s="1"/>
  <c r="M58" i="105" s="1"/>
  <c r="N58" i="105" s="1"/>
  <c r="O58" i="105" s="1"/>
  <c r="P58" i="105" s="1"/>
  <c r="S58" i="105"/>
  <c r="D58" i="119" s="1"/>
  <c r="E100" i="105"/>
  <c r="F100" i="105" s="1"/>
  <c r="G100" i="105" s="1"/>
  <c r="H100" i="105" s="1"/>
  <c r="I100" i="105" s="1"/>
  <c r="J100" i="105" s="1"/>
  <c r="K100" i="105" s="1"/>
  <c r="L100" i="105" s="1"/>
  <c r="M100" i="105" s="1"/>
  <c r="N100" i="105" s="1"/>
  <c r="O100" i="105" s="1"/>
  <c r="P100" i="105" s="1"/>
  <c r="S100" i="105"/>
  <c r="D100" i="119" s="1"/>
  <c r="E69" i="105"/>
  <c r="F69" i="105" s="1"/>
  <c r="G69" i="105" s="1"/>
  <c r="H69" i="105" s="1"/>
  <c r="I69" i="105" s="1"/>
  <c r="J69" i="105" s="1"/>
  <c r="K69" i="105" s="1"/>
  <c r="L69" i="105" s="1"/>
  <c r="M69" i="105" s="1"/>
  <c r="N69" i="105" s="1"/>
  <c r="O69" i="105" s="1"/>
  <c r="P69" i="105" s="1"/>
  <c r="S69" i="105"/>
  <c r="D69" i="119" s="1"/>
  <c r="E179" i="105"/>
  <c r="F179" i="105" s="1"/>
  <c r="G179" i="105" s="1"/>
  <c r="H179" i="105" s="1"/>
  <c r="I179" i="105" s="1"/>
  <c r="J179" i="105" s="1"/>
  <c r="K179" i="105" s="1"/>
  <c r="L179" i="105" s="1"/>
  <c r="M179" i="105" s="1"/>
  <c r="N179" i="105" s="1"/>
  <c r="O179" i="105" s="1"/>
  <c r="P179" i="105" s="1"/>
  <c r="S179" i="105"/>
  <c r="D179" i="119" s="1"/>
  <c r="E78" i="105"/>
  <c r="F78" i="105" s="1"/>
  <c r="G78" i="105" s="1"/>
  <c r="H78" i="105" s="1"/>
  <c r="I78" i="105" s="1"/>
  <c r="J78" i="105" s="1"/>
  <c r="K78" i="105" s="1"/>
  <c r="L78" i="105" s="1"/>
  <c r="M78" i="105" s="1"/>
  <c r="N78" i="105" s="1"/>
  <c r="O78" i="105" s="1"/>
  <c r="P78" i="105" s="1"/>
  <c r="S78" i="105"/>
  <c r="D78" i="119" s="1"/>
  <c r="O7" i="24"/>
  <c r="E68" i="105"/>
  <c r="F68" i="105" s="1"/>
  <c r="G68" i="105" s="1"/>
  <c r="H68" i="105" s="1"/>
  <c r="I68" i="105" s="1"/>
  <c r="J68" i="105" s="1"/>
  <c r="K68" i="105" s="1"/>
  <c r="L68" i="105" s="1"/>
  <c r="M68" i="105" s="1"/>
  <c r="N68" i="105" s="1"/>
  <c r="O68" i="105" s="1"/>
  <c r="P68" i="105" s="1"/>
  <c r="S68" i="105"/>
  <c r="D68" i="119" s="1"/>
  <c r="S182" i="105"/>
  <c r="D182" i="119" s="1"/>
  <c r="E182" i="105"/>
  <c r="F182" i="105" s="1"/>
  <c r="G182" i="105" s="1"/>
  <c r="H182" i="105" s="1"/>
  <c r="I182" i="105" s="1"/>
  <c r="J182" i="105" s="1"/>
  <c r="K182" i="105" s="1"/>
  <c r="L182" i="105" s="1"/>
  <c r="M182" i="105" s="1"/>
  <c r="N182" i="105" s="1"/>
  <c r="O182" i="105" s="1"/>
  <c r="P182" i="105" s="1"/>
  <c r="E111" i="105"/>
  <c r="F111" i="105" s="1"/>
  <c r="G111" i="105" s="1"/>
  <c r="H111" i="105" s="1"/>
  <c r="I111" i="105" s="1"/>
  <c r="J111" i="105" s="1"/>
  <c r="K111" i="105" s="1"/>
  <c r="L111" i="105" s="1"/>
  <c r="M111" i="105" s="1"/>
  <c r="N111" i="105" s="1"/>
  <c r="O111" i="105" s="1"/>
  <c r="P111" i="105" s="1"/>
  <c r="S111" i="105"/>
  <c r="D111" i="119" s="1"/>
  <c r="E160" i="105"/>
  <c r="F160" i="105" s="1"/>
  <c r="G160" i="105" s="1"/>
  <c r="H160" i="105" s="1"/>
  <c r="I160" i="105" s="1"/>
  <c r="J160" i="105" s="1"/>
  <c r="K160" i="105" s="1"/>
  <c r="L160" i="105" s="1"/>
  <c r="M160" i="105" s="1"/>
  <c r="N160" i="105" s="1"/>
  <c r="O160" i="105" s="1"/>
  <c r="P160" i="105" s="1"/>
  <c r="S160" i="105"/>
  <c r="D160" i="119" s="1"/>
  <c r="E147" i="105"/>
  <c r="F147" i="105" s="1"/>
  <c r="G147" i="105" s="1"/>
  <c r="H147" i="105" s="1"/>
  <c r="I147" i="105" s="1"/>
  <c r="J147" i="105" s="1"/>
  <c r="K147" i="105" s="1"/>
  <c r="L147" i="105" s="1"/>
  <c r="M147" i="105" s="1"/>
  <c r="N147" i="105" s="1"/>
  <c r="O147" i="105" s="1"/>
  <c r="P147" i="105" s="1"/>
  <c r="S147" i="105"/>
  <c r="D147" i="119" s="1"/>
  <c r="E152" i="105"/>
  <c r="F152" i="105" s="1"/>
  <c r="G152" i="105" s="1"/>
  <c r="H152" i="105" s="1"/>
  <c r="I152" i="105" s="1"/>
  <c r="J152" i="105" s="1"/>
  <c r="K152" i="105" s="1"/>
  <c r="L152" i="105" s="1"/>
  <c r="M152" i="105" s="1"/>
  <c r="N152" i="105" s="1"/>
  <c r="O152" i="105" s="1"/>
  <c r="P152" i="105" s="1"/>
  <c r="S152" i="105"/>
  <c r="D152" i="119" s="1"/>
  <c r="S129" i="105"/>
  <c r="D129" i="119" s="1"/>
  <c r="E129" i="105"/>
  <c r="F129" i="105" s="1"/>
  <c r="G129" i="105" s="1"/>
  <c r="H129" i="105" s="1"/>
  <c r="I129" i="105" s="1"/>
  <c r="J129" i="105" s="1"/>
  <c r="K129" i="105" s="1"/>
  <c r="L129" i="105" s="1"/>
  <c r="M129" i="105" s="1"/>
  <c r="N129" i="105" s="1"/>
  <c r="O129" i="105" s="1"/>
  <c r="P129" i="105" s="1"/>
  <c r="E151" i="134"/>
  <c r="F151" i="134" s="1"/>
  <c r="G151" i="134" s="1"/>
  <c r="H151" i="134" s="1"/>
  <c r="I151" i="134" s="1"/>
  <c r="J151" i="134" s="1"/>
  <c r="K151" i="134" s="1"/>
  <c r="L151" i="134" s="1"/>
  <c r="M151" i="134" s="1"/>
  <c r="N151" i="134" s="1"/>
  <c r="O151" i="134" s="1"/>
  <c r="P151" i="134" s="1"/>
  <c r="S151" i="134"/>
  <c r="D151" i="147" s="1"/>
  <c r="E193" i="119"/>
  <c r="F193" i="119" s="1"/>
  <c r="G193" i="119" s="1"/>
  <c r="H193" i="119" s="1"/>
  <c r="I193" i="119" s="1"/>
  <c r="J193" i="119" s="1"/>
  <c r="K193" i="119" s="1"/>
  <c r="L193" i="119" s="1"/>
  <c r="M193" i="119" s="1"/>
  <c r="N193" i="119" s="1"/>
  <c r="O193" i="119" s="1"/>
  <c r="P193" i="119" s="1"/>
  <c r="S193" i="119"/>
  <c r="D196" i="134" s="1"/>
  <c r="E55" i="134"/>
  <c r="F55" i="134" s="1"/>
  <c r="G55" i="134" s="1"/>
  <c r="H55" i="134" s="1"/>
  <c r="I55" i="134" s="1"/>
  <c r="J55" i="134" s="1"/>
  <c r="K55" i="134" s="1"/>
  <c r="L55" i="134" s="1"/>
  <c r="M55" i="134" s="1"/>
  <c r="N55" i="134" s="1"/>
  <c r="O55" i="134" s="1"/>
  <c r="P55" i="134" s="1"/>
  <c r="S55" i="134"/>
  <c r="D55" i="147" s="1"/>
  <c r="E54" i="119"/>
  <c r="F54" i="119" s="1"/>
  <c r="G54" i="119" s="1"/>
  <c r="H54" i="119" s="1"/>
  <c r="I54" i="119" s="1"/>
  <c r="J54" i="119" s="1"/>
  <c r="K54" i="119" s="1"/>
  <c r="L54" i="119" s="1"/>
  <c r="M54" i="119" s="1"/>
  <c r="N54" i="119" s="1"/>
  <c r="O54" i="119" s="1"/>
  <c r="P54" i="119" s="1"/>
  <c r="S54" i="119"/>
  <c r="D54" i="134" s="1"/>
  <c r="E114" i="105"/>
  <c r="F114" i="105" s="1"/>
  <c r="G114" i="105" s="1"/>
  <c r="H114" i="105" s="1"/>
  <c r="I114" i="105" s="1"/>
  <c r="J114" i="105" s="1"/>
  <c r="K114" i="105" s="1"/>
  <c r="L114" i="105" s="1"/>
  <c r="M114" i="105" s="1"/>
  <c r="N114" i="105" s="1"/>
  <c r="O114" i="105" s="1"/>
  <c r="P114" i="105" s="1"/>
  <c r="S114" i="105"/>
  <c r="D114" i="119" s="1"/>
  <c r="E137" i="119"/>
  <c r="F137" i="119" s="1"/>
  <c r="G137" i="119" s="1"/>
  <c r="H137" i="119" s="1"/>
  <c r="I137" i="119" s="1"/>
  <c r="J137" i="119" s="1"/>
  <c r="K137" i="119" s="1"/>
  <c r="L137" i="119" s="1"/>
  <c r="M137" i="119" s="1"/>
  <c r="N137" i="119" s="1"/>
  <c r="O137" i="119" s="1"/>
  <c r="P137" i="119" s="1"/>
  <c r="S137" i="119"/>
  <c r="D140" i="134" s="1"/>
  <c r="E15" i="119"/>
  <c r="F15" i="119" s="1"/>
  <c r="G15" i="119" s="1"/>
  <c r="H15" i="119" s="1"/>
  <c r="I15" i="119" s="1"/>
  <c r="J15" i="119" s="1"/>
  <c r="K15" i="119" s="1"/>
  <c r="L15" i="119" s="1"/>
  <c r="M15" i="119" s="1"/>
  <c r="N15" i="119" s="1"/>
  <c r="O15" i="119" s="1"/>
  <c r="P15" i="119" s="1"/>
  <c r="S15" i="119"/>
  <c r="D15" i="134" s="1"/>
  <c r="E191" i="119"/>
  <c r="F191" i="119" s="1"/>
  <c r="G191" i="119" s="1"/>
  <c r="H191" i="119" s="1"/>
  <c r="I191" i="119" s="1"/>
  <c r="J191" i="119" s="1"/>
  <c r="K191" i="119" s="1"/>
  <c r="L191" i="119" s="1"/>
  <c r="M191" i="119" s="1"/>
  <c r="N191" i="119" s="1"/>
  <c r="O191" i="119" s="1"/>
  <c r="P191" i="119" s="1"/>
  <c r="S191" i="119"/>
  <c r="D194" i="134" s="1"/>
  <c r="E171" i="119"/>
  <c r="F171" i="119" s="1"/>
  <c r="G171" i="119" s="1"/>
  <c r="H171" i="119" s="1"/>
  <c r="I171" i="119" s="1"/>
  <c r="J171" i="119" s="1"/>
  <c r="K171" i="119" s="1"/>
  <c r="L171" i="119" s="1"/>
  <c r="M171" i="119" s="1"/>
  <c r="N171" i="119" s="1"/>
  <c r="O171" i="119" s="1"/>
  <c r="P171" i="119" s="1"/>
  <c r="S171" i="119"/>
  <c r="D174" i="134" s="1"/>
  <c r="E154" i="119"/>
  <c r="F154" i="119" s="1"/>
  <c r="G154" i="119" s="1"/>
  <c r="H154" i="119" s="1"/>
  <c r="I154" i="119" s="1"/>
  <c r="J154" i="119" s="1"/>
  <c r="K154" i="119" s="1"/>
  <c r="L154" i="119" s="1"/>
  <c r="M154" i="119" s="1"/>
  <c r="N154" i="119" s="1"/>
  <c r="O154" i="119" s="1"/>
  <c r="P154" i="119" s="1"/>
  <c r="S154" i="119"/>
  <c r="D157" i="134" s="1"/>
  <c r="E210" i="119"/>
  <c r="F210" i="119" s="1"/>
  <c r="G210" i="119" s="1"/>
  <c r="H210" i="119" s="1"/>
  <c r="I210" i="119" s="1"/>
  <c r="J210" i="119" s="1"/>
  <c r="K210" i="119" s="1"/>
  <c r="L210" i="119" s="1"/>
  <c r="M210" i="119" s="1"/>
  <c r="N210" i="119" s="1"/>
  <c r="O210" i="119" s="1"/>
  <c r="P210" i="119" s="1"/>
  <c r="S210" i="119"/>
  <c r="D213" i="134" s="1"/>
  <c r="E125" i="105"/>
  <c r="F125" i="105" s="1"/>
  <c r="G125" i="105" s="1"/>
  <c r="H125" i="105" s="1"/>
  <c r="I125" i="105" s="1"/>
  <c r="J125" i="105" s="1"/>
  <c r="K125" i="105" s="1"/>
  <c r="L125" i="105" s="1"/>
  <c r="M125" i="105" s="1"/>
  <c r="N125" i="105" s="1"/>
  <c r="O125" i="105" s="1"/>
  <c r="P125" i="105" s="1"/>
  <c r="S125" i="105"/>
  <c r="D125" i="119" s="1"/>
  <c r="E141" i="105"/>
  <c r="F141" i="105" s="1"/>
  <c r="G141" i="105" s="1"/>
  <c r="H141" i="105" s="1"/>
  <c r="I141" i="105" s="1"/>
  <c r="J141" i="105" s="1"/>
  <c r="K141" i="105" s="1"/>
  <c r="L141" i="105" s="1"/>
  <c r="M141" i="105" s="1"/>
  <c r="N141" i="105" s="1"/>
  <c r="O141" i="105" s="1"/>
  <c r="P141" i="105" s="1"/>
  <c r="S141" i="105"/>
  <c r="D141" i="119" s="1"/>
  <c r="E195" i="105"/>
  <c r="F195" i="105" s="1"/>
  <c r="G195" i="105" s="1"/>
  <c r="H195" i="105" s="1"/>
  <c r="I195" i="105" s="1"/>
  <c r="J195" i="105" s="1"/>
  <c r="K195" i="105" s="1"/>
  <c r="L195" i="105" s="1"/>
  <c r="M195" i="105" s="1"/>
  <c r="N195" i="105" s="1"/>
  <c r="O195" i="105" s="1"/>
  <c r="P195" i="105" s="1"/>
  <c r="S195" i="105"/>
  <c r="D195" i="119" s="1"/>
  <c r="E102" i="119"/>
  <c r="F102" i="119" s="1"/>
  <c r="G102" i="119" s="1"/>
  <c r="H102" i="119" s="1"/>
  <c r="I102" i="119" s="1"/>
  <c r="J102" i="119" s="1"/>
  <c r="K102" i="119" s="1"/>
  <c r="L102" i="119" s="1"/>
  <c r="M102" i="119" s="1"/>
  <c r="N102" i="119" s="1"/>
  <c r="O102" i="119" s="1"/>
  <c r="P102" i="119" s="1"/>
  <c r="S102" i="119"/>
  <c r="D102" i="134" s="1"/>
  <c r="E85" i="119"/>
  <c r="F85" i="119" s="1"/>
  <c r="G85" i="119" s="1"/>
  <c r="H85" i="119" s="1"/>
  <c r="I85" i="119" s="1"/>
  <c r="J85" i="119" s="1"/>
  <c r="K85" i="119" s="1"/>
  <c r="L85" i="119" s="1"/>
  <c r="M85" i="119" s="1"/>
  <c r="N85" i="119" s="1"/>
  <c r="O85" i="119" s="1"/>
  <c r="P85" i="119" s="1"/>
  <c r="S85" i="119"/>
  <c r="D85" i="134" s="1"/>
  <c r="E143" i="119"/>
  <c r="F143" i="119" s="1"/>
  <c r="G143" i="119" s="1"/>
  <c r="H143" i="119" s="1"/>
  <c r="I143" i="119" s="1"/>
  <c r="J143" i="119" s="1"/>
  <c r="K143" i="119" s="1"/>
  <c r="L143" i="119" s="1"/>
  <c r="M143" i="119" s="1"/>
  <c r="N143" i="119" s="1"/>
  <c r="O143" i="119" s="1"/>
  <c r="P143" i="119" s="1"/>
  <c r="S143" i="119"/>
  <c r="D146" i="134" s="1"/>
  <c r="E33" i="119"/>
  <c r="F33" i="119" s="1"/>
  <c r="G33" i="119" s="1"/>
  <c r="H33" i="119" s="1"/>
  <c r="I33" i="119" s="1"/>
  <c r="J33" i="119" s="1"/>
  <c r="K33" i="119" s="1"/>
  <c r="L33" i="119" s="1"/>
  <c r="M33" i="119" s="1"/>
  <c r="N33" i="119" s="1"/>
  <c r="O33" i="119" s="1"/>
  <c r="P33" i="119" s="1"/>
  <c r="S33" i="119"/>
  <c r="D33" i="134" s="1"/>
  <c r="E94" i="105"/>
  <c r="F94" i="105" s="1"/>
  <c r="G94" i="105" s="1"/>
  <c r="H94" i="105" s="1"/>
  <c r="I94" i="105" s="1"/>
  <c r="J94" i="105" s="1"/>
  <c r="K94" i="105" s="1"/>
  <c r="L94" i="105" s="1"/>
  <c r="M94" i="105" s="1"/>
  <c r="N94" i="105" s="1"/>
  <c r="O94" i="105" s="1"/>
  <c r="P94" i="105" s="1"/>
  <c r="S94" i="105"/>
  <c r="D94" i="119" s="1"/>
  <c r="E169" i="105"/>
  <c r="F169" i="105" s="1"/>
  <c r="G169" i="105" s="1"/>
  <c r="H169" i="105" s="1"/>
  <c r="I169" i="105" s="1"/>
  <c r="J169" i="105" s="1"/>
  <c r="K169" i="105" s="1"/>
  <c r="L169" i="105" s="1"/>
  <c r="M169" i="105" s="1"/>
  <c r="N169" i="105" s="1"/>
  <c r="O169" i="105" s="1"/>
  <c r="P169" i="105" s="1"/>
  <c r="S169" i="105"/>
  <c r="D169" i="119" s="1"/>
  <c r="E42" i="119"/>
  <c r="F42" i="119" s="1"/>
  <c r="G42" i="119" s="1"/>
  <c r="H42" i="119" s="1"/>
  <c r="I42" i="119" s="1"/>
  <c r="J42" i="119" s="1"/>
  <c r="K42" i="119" s="1"/>
  <c r="L42" i="119" s="1"/>
  <c r="M42" i="119" s="1"/>
  <c r="N42" i="119" s="1"/>
  <c r="O42" i="119" s="1"/>
  <c r="P42" i="119" s="1"/>
  <c r="S42" i="119"/>
  <c r="D42" i="134" s="1"/>
  <c r="E199" i="119"/>
  <c r="F199" i="119" s="1"/>
  <c r="G199" i="119" s="1"/>
  <c r="H199" i="119" s="1"/>
  <c r="I199" i="119" s="1"/>
  <c r="J199" i="119" s="1"/>
  <c r="K199" i="119" s="1"/>
  <c r="L199" i="119" s="1"/>
  <c r="M199" i="119" s="1"/>
  <c r="N199" i="119" s="1"/>
  <c r="O199" i="119" s="1"/>
  <c r="P199" i="119" s="1"/>
  <c r="S199" i="119"/>
  <c r="D202" i="134" s="1"/>
  <c r="E212" i="119"/>
  <c r="F212" i="119" s="1"/>
  <c r="G212" i="119" s="1"/>
  <c r="H212" i="119" s="1"/>
  <c r="I212" i="119" s="1"/>
  <c r="J212" i="119" s="1"/>
  <c r="K212" i="119" s="1"/>
  <c r="L212" i="119" s="1"/>
  <c r="M212" i="119" s="1"/>
  <c r="N212" i="119" s="1"/>
  <c r="O212" i="119" s="1"/>
  <c r="P212" i="119" s="1"/>
  <c r="S212" i="119"/>
  <c r="D215" i="134" s="1"/>
  <c r="E63" i="119"/>
  <c r="F63" i="119" s="1"/>
  <c r="G63" i="119" s="1"/>
  <c r="H63" i="119" s="1"/>
  <c r="I63" i="119" s="1"/>
  <c r="J63" i="119" s="1"/>
  <c r="K63" i="119" s="1"/>
  <c r="L63" i="119" s="1"/>
  <c r="M63" i="119" s="1"/>
  <c r="N63" i="119" s="1"/>
  <c r="O63" i="119" s="1"/>
  <c r="P63" i="119" s="1"/>
  <c r="S63" i="119"/>
  <c r="D63" i="134" s="1"/>
  <c r="E180" i="119"/>
  <c r="F180" i="119" s="1"/>
  <c r="G180" i="119" s="1"/>
  <c r="H180" i="119" s="1"/>
  <c r="I180" i="119" s="1"/>
  <c r="J180" i="119" s="1"/>
  <c r="K180" i="119" s="1"/>
  <c r="L180" i="119" s="1"/>
  <c r="M180" i="119" s="1"/>
  <c r="N180" i="119" s="1"/>
  <c r="O180" i="119" s="1"/>
  <c r="P180" i="119" s="1"/>
  <c r="S180" i="119"/>
  <c r="D183" i="134" s="1"/>
  <c r="E147" i="134"/>
  <c r="F147" i="134" s="1"/>
  <c r="G147" i="134" s="1"/>
  <c r="H147" i="134" s="1"/>
  <c r="I147" i="134" s="1"/>
  <c r="J147" i="134" s="1"/>
  <c r="K147" i="134" s="1"/>
  <c r="L147" i="134" s="1"/>
  <c r="M147" i="134" s="1"/>
  <c r="N147" i="134" s="1"/>
  <c r="O147" i="134" s="1"/>
  <c r="P147" i="134" s="1"/>
  <c r="S147" i="134"/>
  <c r="D147" i="147" s="1"/>
  <c r="E189" i="105"/>
  <c r="F189" i="105" s="1"/>
  <c r="G189" i="105" s="1"/>
  <c r="H189" i="105" s="1"/>
  <c r="I189" i="105" s="1"/>
  <c r="J189" i="105" s="1"/>
  <c r="K189" i="105" s="1"/>
  <c r="L189" i="105" s="1"/>
  <c r="M189" i="105" s="1"/>
  <c r="N189" i="105" s="1"/>
  <c r="O189" i="105" s="1"/>
  <c r="P189" i="105" s="1"/>
  <c r="S189" i="105"/>
  <c r="D189" i="119" s="1"/>
  <c r="E67" i="105"/>
  <c r="F67" i="105" s="1"/>
  <c r="G67" i="105" s="1"/>
  <c r="H67" i="105" s="1"/>
  <c r="I67" i="105" s="1"/>
  <c r="J67" i="105" s="1"/>
  <c r="K67" i="105" s="1"/>
  <c r="L67" i="105" s="1"/>
  <c r="M67" i="105" s="1"/>
  <c r="N67" i="105" s="1"/>
  <c r="O67" i="105" s="1"/>
  <c r="P67" i="105" s="1"/>
  <c r="S67" i="105"/>
  <c r="D67" i="119" s="1"/>
  <c r="E192" i="119"/>
  <c r="F192" i="119" s="1"/>
  <c r="G192" i="119" s="1"/>
  <c r="H192" i="119" s="1"/>
  <c r="I192" i="119" s="1"/>
  <c r="J192" i="119" s="1"/>
  <c r="K192" i="119" s="1"/>
  <c r="L192" i="119" s="1"/>
  <c r="M192" i="119" s="1"/>
  <c r="N192" i="119" s="1"/>
  <c r="O192" i="119" s="1"/>
  <c r="P192" i="119" s="1"/>
  <c r="S192" i="119"/>
  <c r="D195" i="134" s="1"/>
  <c r="E198" i="119"/>
  <c r="F198" i="119" s="1"/>
  <c r="G198" i="119" s="1"/>
  <c r="H198" i="119" s="1"/>
  <c r="I198" i="119" s="1"/>
  <c r="J198" i="119" s="1"/>
  <c r="K198" i="119" s="1"/>
  <c r="L198" i="119" s="1"/>
  <c r="M198" i="119" s="1"/>
  <c r="N198" i="119" s="1"/>
  <c r="O198" i="119" s="1"/>
  <c r="P198" i="119" s="1"/>
  <c r="S198" i="119"/>
  <c r="D201" i="134" s="1"/>
  <c r="S185" i="119"/>
  <c r="D188" i="134" s="1"/>
  <c r="E185" i="119"/>
  <c r="F185" i="119" s="1"/>
  <c r="G185" i="119" s="1"/>
  <c r="H185" i="119" s="1"/>
  <c r="I185" i="119" s="1"/>
  <c r="J185" i="119" s="1"/>
  <c r="K185" i="119" s="1"/>
  <c r="L185" i="119" s="1"/>
  <c r="M185" i="119" s="1"/>
  <c r="N185" i="119" s="1"/>
  <c r="O185" i="119" s="1"/>
  <c r="P185" i="119" s="1"/>
  <c r="E84" i="119"/>
  <c r="F84" i="119" s="1"/>
  <c r="G84" i="119" s="1"/>
  <c r="H84" i="119" s="1"/>
  <c r="I84" i="119" s="1"/>
  <c r="J84" i="119" s="1"/>
  <c r="K84" i="119" s="1"/>
  <c r="L84" i="119" s="1"/>
  <c r="M84" i="119" s="1"/>
  <c r="N84" i="119" s="1"/>
  <c r="O84" i="119" s="1"/>
  <c r="P84" i="119" s="1"/>
  <c r="S84" i="119"/>
  <c r="D84" i="134" s="1"/>
  <c r="E193" i="134"/>
  <c r="F193" i="134" s="1"/>
  <c r="G193" i="134" s="1"/>
  <c r="H193" i="134" s="1"/>
  <c r="I193" i="134" s="1"/>
  <c r="J193" i="134" s="1"/>
  <c r="K193" i="134" s="1"/>
  <c r="L193" i="134" s="1"/>
  <c r="M193" i="134" s="1"/>
  <c r="N193" i="134" s="1"/>
  <c r="O193" i="134" s="1"/>
  <c r="P193" i="134" s="1"/>
  <c r="S193" i="134"/>
  <c r="D193" i="147" s="1"/>
  <c r="E131" i="119"/>
  <c r="F131" i="119" s="1"/>
  <c r="G131" i="119" s="1"/>
  <c r="H131" i="119" s="1"/>
  <c r="I131" i="119" s="1"/>
  <c r="J131" i="119" s="1"/>
  <c r="K131" i="119" s="1"/>
  <c r="L131" i="119" s="1"/>
  <c r="M131" i="119" s="1"/>
  <c r="N131" i="119" s="1"/>
  <c r="O131" i="119" s="1"/>
  <c r="P131" i="119" s="1"/>
  <c r="S131" i="119"/>
  <c r="D134" i="134" s="1"/>
  <c r="E36" i="105"/>
  <c r="F36" i="105" s="1"/>
  <c r="G36" i="105" s="1"/>
  <c r="H36" i="105" s="1"/>
  <c r="I36" i="105" s="1"/>
  <c r="J36" i="105" s="1"/>
  <c r="K36" i="105" s="1"/>
  <c r="L36" i="105" s="1"/>
  <c r="M36" i="105" s="1"/>
  <c r="N36" i="105" s="1"/>
  <c r="O36" i="105" s="1"/>
  <c r="P36" i="105" s="1"/>
  <c r="S36" i="105"/>
  <c r="D36" i="119" s="1"/>
  <c r="E6" i="119"/>
  <c r="F6" i="119" s="1"/>
  <c r="G6" i="119" s="1"/>
  <c r="H6" i="119" s="1"/>
  <c r="I6" i="119" s="1"/>
  <c r="J6" i="119" s="1"/>
  <c r="K6" i="119" s="1"/>
  <c r="L6" i="119" s="1"/>
  <c r="M6" i="119" s="1"/>
  <c r="N6" i="119" s="1"/>
  <c r="O6" i="119" s="1"/>
  <c r="P6" i="119" s="1"/>
  <c r="S6" i="119"/>
  <c r="D6" i="134" s="1"/>
  <c r="E135" i="105"/>
  <c r="F135" i="105" s="1"/>
  <c r="G135" i="105" s="1"/>
  <c r="H135" i="105" s="1"/>
  <c r="I135" i="105" s="1"/>
  <c r="J135" i="105" s="1"/>
  <c r="K135" i="105" s="1"/>
  <c r="L135" i="105" s="1"/>
  <c r="M135" i="105" s="1"/>
  <c r="N135" i="105" s="1"/>
  <c r="O135" i="105" s="1"/>
  <c r="P135" i="105" s="1"/>
  <c r="S135" i="105"/>
  <c r="D135" i="119" s="1"/>
  <c r="E127" i="105"/>
  <c r="F127" i="105" s="1"/>
  <c r="G127" i="105" s="1"/>
  <c r="H127" i="105" s="1"/>
  <c r="I127" i="105" s="1"/>
  <c r="J127" i="105" s="1"/>
  <c r="K127" i="105" s="1"/>
  <c r="L127" i="105" s="1"/>
  <c r="M127" i="105" s="1"/>
  <c r="N127" i="105" s="1"/>
  <c r="O127" i="105" s="1"/>
  <c r="P127" i="105" s="1"/>
  <c r="S127" i="105"/>
  <c r="D127" i="119" s="1"/>
  <c r="E8" i="119"/>
  <c r="F8" i="119" s="1"/>
  <c r="G8" i="119" s="1"/>
  <c r="H8" i="119" s="1"/>
  <c r="I8" i="119" s="1"/>
  <c r="J8" i="119" s="1"/>
  <c r="K8" i="119" s="1"/>
  <c r="L8" i="119" s="1"/>
  <c r="M8" i="119" s="1"/>
  <c r="N8" i="119" s="1"/>
  <c r="O8" i="119" s="1"/>
  <c r="P8" i="119" s="1"/>
  <c r="S8" i="119"/>
  <c r="D8" i="134" s="1"/>
  <c r="E120" i="119"/>
  <c r="F120" i="119" s="1"/>
  <c r="G120" i="119" s="1"/>
  <c r="H120" i="119" s="1"/>
  <c r="I120" i="119" s="1"/>
  <c r="J120" i="119" s="1"/>
  <c r="K120" i="119" s="1"/>
  <c r="L120" i="119" s="1"/>
  <c r="M120" i="119" s="1"/>
  <c r="N120" i="119" s="1"/>
  <c r="O120" i="119" s="1"/>
  <c r="P120" i="119" s="1"/>
  <c r="S120" i="119"/>
  <c r="D122" i="134" s="1"/>
  <c r="E168" i="119"/>
  <c r="F168" i="119" s="1"/>
  <c r="G168" i="119" s="1"/>
  <c r="H168" i="119" s="1"/>
  <c r="I168" i="119" s="1"/>
  <c r="J168" i="119" s="1"/>
  <c r="K168" i="119" s="1"/>
  <c r="L168" i="119" s="1"/>
  <c r="M168" i="119" s="1"/>
  <c r="N168" i="119" s="1"/>
  <c r="O168" i="119" s="1"/>
  <c r="P168" i="119" s="1"/>
  <c r="S168" i="119"/>
  <c r="D171" i="134" s="1"/>
  <c r="E112" i="119"/>
  <c r="F112" i="119" s="1"/>
  <c r="G112" i="119" s="1"/>
  <c r="H112" i="119" s="1"/>
  <c r="I112" i="119" s="1"/>
  <c r="J112" i="119" s="1"/>
  <c r="K112" i="119" s="1"/>
  <c r="L112" i="119" s="1"/>
  <c r="M112" i="119" s="1"/>
  <c r="N112" i="119" s="1"/>
  <c r="O112" i="119" s="1"/>
  <c r="P112" i="119" s="1"/>
  <c r="S112" i="119"/>
  <c r="D114" i="134" s="1"/>
  <c r="E200" i="119"/>
  <c r="F200" i="119" s="1"/>
  <c r="G200" i="119" s="1"/>
  <c r="H200" i="119" s="1"/>
  <c r="I200" i="119" s="1"/>
  <c r="J200" i="119" s="1"/>
  <c r="K200" i="119" s="1"/>
  <c r="L200" i="119" s="1"/>
  <c r="M200" i="119" s="1"/>
  <c r="N200" i="119" s="1"/>
  <c r="O200" i="119" s="1"/>
  <c r="P200" i="119" s="1"/>
  <c r="S200" i="119"/>
  <c r="D203" i="134" s="1"/>
  <c r="E138" i="119"/>
  <c r="F138" i="119" s="1"/>
  <c r="G138" i="119" s="1"/>
  <c r="H138" i="119" s="1"/>
  <c r="I138" i="119" s="1"/>
  <c r="J138" i="119" s="1"/>
  <c r="K138" i="119" s="1"/>
  <c r="L138" i="119" s="1"/>
  <c r="M138" i="119" s="1"/>
  <c r="N138" i="119" s="1"/>
  <c r="O138" i="119" s="1"/>
  <c r="P138" i="119" s="1"/>
  <c r="S138" i="119"/>
  <c r="D141" i="134" s="1"/>
  <c r="E22" i="119"/>
  <c r="F22" i="119" s="1"/>
  <c r="G22" i="119" s="1"/>
  <c r="H22" i="119" s="1"/>
  <c r="I22" i="119" s="1"/>
  <c r="J22" i="119" s="1"/>
  <c r="K22" i="119" s="1"/>
  <c r="L22" i="119" s="1"/>
  <c r="M22" i="119" s="1"/>
  <c r="N22" i="119" s="1"/>
  <c r="O22" i="119" s="1"/>
  <c r="P22" i="119" s="1"/>
  <c r="S22" i="119"/>
  <c r="D22" i="134" s="1"/>
  <c r="E181" i="119"/>
  <c r="F181" i="119" s="1"/>
  <c r="G181" i="119" s="1"/>
  <c r="H181" i="119" s="1"/>
  <c r="I181" i="119" s="1"/>
  <c r="J181" i="119" s="1"/>
  <c r="K181" i="119" s="1"/>
  <c r="L181" i="119" s="1"/>
  <c r="M181" i="119" s="1"/>
  <c r="N181" i="119" s="1"/>
  <c r="O181" i="119" s="1"/>
  <c r="P181" i="119" s="1"/>
  <c r="S181" i="119"/>
  <c r="D184" i="134" s="1"/>
  <c r="E23" i="119"/>
  <c r="F23" i="119" s="1"/>
  <c r="G23" i="119" s="1"/>
  <c r="H23" i="119" s="1"/>
  <c r="I23" i="119" s="1"/>
  <c r="J23" i="119" s="1"/>
  <c r="K23" i="119" s="1"/>
  <c r="L23" i="119" s="1"/>
  <c r="M23" i="119" s="1"/>
  <c r="N23" i="119" s="1"/>
  <c r="O23" i="119" s="1"/>
  <c r="P23" i="119" s="1"/>
  <c r="S23" i="119"/>
  <c r="D23" i="134" s="1"/>
  <c r="E123" i="105"/>
  <c r="F123" i="105" s="1"/>
  <c r="G123" i="105" s="1"/>
  <c r="H123" i="105" s="1"/>
  <c r="I123" i="105" s="1"/>
  <c r="J123" i="105" s="1"/>
  <c r="K123" i="105" s="1"/>
  <c r="L123" i="105" s="1"/>
  <c r="M123" i="105" s="1"/>
  <c r="N123" i="105" s="1"/>
  <c r="O123" i="105" s="1"/>
  <c r="P123" i="105" s="1"/>
  <c r="S123" i="105"/>
  <c r="D123" i="119" s="1"/>
  <c r="E137" i="134"/>
  <c r="F137" i="134" s="1"/>
  <c r="G137" i="134" s="1"/>
  <c r="H137" i="134" s="1"/>
  <c r="I137" i="134" s="1"/>
  <c r="J137" i="134" s="1"/>
  <c r="K137" i="134" s="1"/>
  <c r="L137" i="134" s="1"/>
  <c r="M137" i="134" s="1"/>
  <c r="N137" i="134" s="1"/>
  <c r="O137" i="134" s="1"/>
  <c r="P137" i="134" s="1"/>
  <c r="S137" i="134"/>
  <c r="D137" i="147" s="1"/>
  <c r="E153" i="105"/>
  <c r="F153" i="105" s="1"/>
  <c r="G153" i="105" s="1"/>
  <c r="H153" i="105" s="1"/>
  <c r="I153" i="105" s="1"/>
  <c r="J153" i="105" s="1"/>
  <c r="K153" i="105" s="1"/>
  <c r="L153" i="105" s="1"/>
  <c r="M153" i="105" s="1"/>
  <c r="N153" i="105" s="1"/>
  <c r="O153" i="105" s="1"/>
  <c r="P153" i="105" s="1"/>
  <c r="S153" i="105"/>
  <c r="D153" i="119" s="1"/>
  <c r="E170" i="105"/>
  <c r="F170" i="105" s="1"/>
  <c r="G170" i="105" s="1"/>
  <c r="H170" i="105" s="1"/>
  <c r="I170" i="105" s="1"/>
  <c r="J170" i="105" s="1"/>
  <c r="K170" i="105" s="1"/>
  <c r="L170" i="105" s="1"/>
  <c r="M170" i="105" s="1"/>
  <c r="N170" i="105" s="1"/>
  <c r="O170" i="105" s="1"/>
  <c r="P170" i="105" s="1"/>
  <c r="S170" i="105"/>
  <c r="D170" i="119" s="1"/>
  <c r="E32" i="119"/>
  <c r="F32" i="119" s="1"/>
  <c r="G32" i="119" s="1"/>
  <c r="H32" i="119" s="1"/>
  <c r="I32" i="119" s="1"/>
  <c r="J32" i="119" s="1"/>
  <c r="K32" i="119" s="1"/>
  <c r="L32" i="119" s="1"/>
  <c r="M32" i="119" s="1"/>
  <c r="N32" i="119" s="1"/>
  <c r="O32" i="119" s="1"/>
  <c r="P32" i="119" s="1"/>
  <c r="S32" i="119"/>
  <c r="D32" i="134" s="1"/>
  <c r="E136" i="119"/>
  <c r="F136" i="119" s="1"/>
  <c r="G136" i="119" s="1"/>
  <c r="H136" i="119" s="1"/>
  <c r="I136" i="119" s="1"/>
  <c r="J136" i="119" s="1"/>
  <c r="K136" i="119" s="1"/>
  <c r="L136" i="119" s="1"/>
  <c r="M136" i="119" s="1"/>
  <c r="N136" i="119" s="1"/>
  <c r="O136" i="119" s="1"/>
  <c r="P136" i="119" s="1"/>
  <c r="S136" i="119"/>
  <c r="D139" i="134" s="1"/>
  <c r="E35" i="119"/>
  <c r="F35" i="119" s="1"/>
  <c r="G35" i="119" s="1"/>
  <c r="H35" i="119" s="1"/>
  <c r="I35" i="119" s="1"/>
  <c r="J35" i="119" s="1"/>
  <c r="K35" i="119" s="1"/>
  <c r="L35" i="119" s="1"/>
  <c r="M35" i="119" s="1"/>
  <c r="N35" i="119" s="1"/>
  <c r="O35" i="119" s="1"/>
  <c r="P35" i="119" s="1"/>
  <c r="S35" i="119"/>
  <c r="D35" i="134" s="1"/>
  <c r="S207" i="119"/>
  <c r="D210" i="134" s="1"/>
  <c r="E207" i="119"/>
  <c r="F207" i="119" s="1"/>
  <c r="G207" i="119" s="1"/>
  <c r="H207" i="119" s="1"/>
  <c r="I207" i="119" s="1"/>
  <c r="J207" i="119" s="1"/>
  <c r="K207" i="119" s="1"/>
  <c r="L207" i="119" s="1"/>
  <c r="M207" i="119" s="1"/>
  <c r="N207" i="119" s="1"/>
  <c r="O207" i="119" s="1"/>
  <c r="P207" i="119" s="1"/>
  <c r="E28" i="119"/>
  <c r="F28" i="119" s="1"/>
  <c r="G28" i="119" s="1"/>
  <c r="H28" i="119" s="1"/>
  <c r="I28" i="119" s="1"/>
  <c r="J28" i="119" s="1"/>
  <c r="K28" i="119" s="1"/>
  <c r="L28" i="119" s="1"/>
  <c r="M28" i="119" s="1"/>
  <c r="N28" i="119" s="1"/>
  <c r="O28" i="119" s="1"/>
  <c r="P28" i="119" s="1"/>
  <c r="S28" i="119"/>
  <c r="D28" i="134" s="1"/>
  <c r="E178" i="119"/>
  <c r="F178" i="119" s="1"/>
  <c r="G178" i="119" s="1"/>
  <c r="H178" i="119" s="1"/>
  <c r="I178" i="119" s="1"/>
  <c r="J178" i="119" s="1"/>
  <c r="K178" i="119" s="1"/>
  <c r="L178" i="119" s="1"/>
  <c r="M178" i="119" s="1"/>
  <c r="N178" i="119" s="1"/>
  <c r="O178" i="119" s="1"/>
  <c r="P178" i="119" s="1"/>
  <c r="S178" i="119"/>
  <c r="D181" i="134" s="1"/>
  <c r="E150" i="119"/>
  <c r="F150" i="119" s="1"/>
  <c r="G150" i="119" s="1"/>
  <c r="H150" i="119" s="1"/>
  <c r="I150" i="119" s="1"/>
  <c r="J150" i="119" s="1"/>
  <c r="K150" i="119" s="1"/>
  <c r="L150" i="119" s="1"/>
  <c r="M150" i="119" s="1"/>
  <c r="N150" i="119" s="1"/>
  <c r="O150" i="119" s="1"/>
  <c r="P150" i="119" s="1"/>
  <c r="S150" i="119"/>
  <c r="D153" i="134" s="1"/>
  <c r="S5" i="119"/>
  <c r="D5" i="134" s="1"/>
  <c r="E5" i="119"/>
  <c r="F5" i="119" s="1"/>
  <c r="G5" i="119" s="1"/>
  <c r="H5" i="119" s="1"/>
  <c r="I5" i="119" s="1"/>
  <c r="J5" i="119" s="1"/>
  <c r="K5" i="119" s="1"/>
  <c r="L5" i="119" s="1"/>
  <c r="M5" i="119" s="1"/>
  <c r="N5" i="119" s="1"/>
  <c r="O5" i="119" s="1"/>
  <c r="P5" i="119" s="1"/>
  <c r="E159" i="105"/>
  <c r="F159" i="105" s="1"/>
  <c r="G159" i="105" s="1"/>
  <c r="H159" i="105" s="1"/>
  <c r="I159" i="105" s="1"/>
  <c r="J159" i="105" s="1"/>
  <c r="K159" i="105" s="1"/>
  <c r="L159" i="105" s="1"/>
  <c r="M159" i="105" s="1"/>
  <c r="N159" i="105" s="1"/>
  <c r="O159" i="105" s="1"/>
  <c r="P159" i="105" s="1"/>
  <c r="S159" i="105"/>
  <c r="D159" i="119" s="1"/>
  <c r="L4" i="38"/>
  <c r="E209" i="105"/>
  <c r="F209" i="105" s="1"/>
  <c r="G209" i="105" s="1"/>
  <c r="H209" i="105" s="1"/>
  <c r="I209" i="105" s="1"/>
  <c r="J209" i="105" s="1"/>
  <c r="K209" i="105" s="1"/>
  <c r="L209" i="105" s="1"/>
  <c r="M209" i="105" s="1"/>
  <c r="N209" i="105" s="1"/>
  <c r="O209" i="105" s="1"/>
  <c r="P209" i="105" s="1"/>
  <c r="S209" i="105"/>
  <c r="D209" i="119" s="1"/>
  <c r="E20" i="105"/>
  <c r="F20" i="105" s="1"/>
  <c r="G20" i="105" s="1"/>
  <c r="H20" i="105" s="1"/>
  <c r="I20" i="105" s="1"/>
  <c r="J20" i="105" s="1"/>
  <c r="K20" i="105" s="1"/>
  <c r="L20" i="105" s="1"/>
  <c r="M20" i="105" s="1"/>
  <c r="N20" i="105" s="1"/>
  <c r="O20" i="105" s="1"/>
  <c r="P20" i="105" s="1"/>
  <c r="S20" i="105"/>
  <c r="D20" i="119" s="1"/>
  <c r="E121" i="105"/>
  <c r="F121" i="105" s="1"/>
  <c r="G121" i="105" s="1"/>
  <c r="H121" i="105" s="1"/>
  <c r="I121" i="105" s="1"/>
  <c r="J121" i="105" s="1"/>
  <c r="K121" i="105" s="1"/>
  <c r="L121" i="105" s="1"/>
  <c r="M121" i="105" s="1"/>
  <c r="N121" i="105" s="1"/>
  <c r="O121" i="105" s="1"/>
  <c r="P121" i="105" s="1"/>
  <c r="S121" i="105"/>
  <c r="D121" i="119" s="1"/>
  <c r="E99" i="105"/>
  <c r="F99" i="105" s="1"/>
  <c r="G99" i="105" s="1"/>
  <c r="H99" i="105" s="1"/>
  <c r="I99" i="105" s="1"/>
  <c r="J99" i="105" s="1"/>
  <c r="K99" i="105" s="1"/>
  <c r="L99" i="105" s="1"/>
  <c r="M99" i="105" s="1"/>
  <c r="N99" i="105" s="1"/>
  <c r="O99" i="105" s="1"/>
  <c r="P99" i="105" s="1"/>
  <c r="S99" i="105"/>
  <c r="D99" i="119" s="1"/>
  <c r="E87" i="134"/>
  <c r="F87" i="134" s="1"/>
  <c r="G87" i="134" s="1"/>
  <c r="H87" i="134" s="1"/>
  <c r="I87" i="134" s="1"/>
  <c r="J87" i="134" s="1"/>
  <c r="K87" i="134" s="1"/>
  <c r="L87" i="134" s="1"/>
  <c r="M87" i="134" s="1"/>
  <c r="N87" i="134" s="1"/>
  <c r="O87" i="134" s="1"/>
  <c r="P87" i="134" s="1"/>
  <c r="S87" i="134"/>
  <c r="E47" i="105"/>
  <c r="F47" i="105" s="1"/>
  <c r="G47" i="105" s="1"/>
  <c r="H47" i="105" s="1"/>
  <c r="I47" i="105" s="1"/>
  <c r="J47" i="105" s="1"/>
  <c r="K47" i="105" s="1"/>
  <c r="L47" i="105" s="1"/>
  <c r="M47" i="105" s="1"/>
  <c r="N47" i="105" s="1"/>
  <c r="O47" i="105" s="1"/>
  <c r="P47" i="105" s="1"/>
  <c r="S47" i="105"/>
  <c r="D47" i="119" s="1"/>
  <c r="E214" i="105"/>
  <c r="F214" i="105" s="1"/>
  <c r="G214" i="105" s="1"/>
  <c r="H214" i="105" s="1"/>
  <c r="I214" i="105" s="1"/>
  <c r="J214" i="105" s="1"/>
  <c r="K214" i="105" s="1"/>
  <c r="L214" i="105" s="1"/>
  <c r="M214" i="105" s="1"/>
  <c r="N214" i="105" s="1"/>
  <c r="O214" i="105" s="1"/>
  <c r="P214" i="105" s="1"/>
  <c r="S214" i="105"/>
  <c r="D214" i="119" s="1"/>
  <c r="E81" i="119"/>
  <c r="F81" i="119" s="1"/>
  <c r="G81" i="119" s="1"/>
  <c r="H81" i="119" s="1"/>
  <c r="I81" i="119" s="1"/>
  <c r="J81" i="119" s="1"/>
  <c r="K81" i="119" s="1"/>
  <c r="L81" i="119" s="1"/>
  <c r="M81" i="119" s="1"/>
  <c r="N81" i="119" s="1"/>
  <c r="O81" i="119" s="1"/>
  <c r="P81" i="119" s="1"/>
  <c r="S81" i="119"/>
  <c r="D81" i="134" s="1"/>
  <c r="E34" i="105"/>
  <c r="F34" i="105" s="1"/>
  <c r="G34" i="105" s="1"/>
  <c r="H34" i="105" s="1"/>
  <c r="I34" i="105" s="1"/>
  <c r="J34" i="105" s="1"/>
  <c r="K34" i="105" s="1"/>
  <c r="L34" i="105" s="1"/>
  <c r="M34" i="105" s="1"/>
  <c r="N34" i="105" s="1"/>
  <c r="O34" i="105" s="1"/>
  <c r="P34" i="105" s="1"/>
  <c r="S34" i="105"/>
  <c r="D34" i="119" s="1"/>
  <c r="E107" i="105"/>
  <c r="F107" i="105" s="1"/>
  <c r="G107" i="105" s="1"/>
  <c r="H107" i="105" s="1"/>
  <c r="I107" i="105" s="1"/>
  <c r="J107" i="105" s="1"/>
  <c r="K107" i="105" s="1"/>
  <c r="L107" i="105" s="1"/>
  <c r="M107" i="105" s="1"/>
  <c r="N107" i="105" s="1"/>
  <c r="O107" i="105" s="1"/>
  <c r="P107" i="105" s="1"/>
  <c r="S107" i="105"/>
  <c r="D107" i="119" s="1"/>
  <c r="E62" i="105"/>
  <c r="F62" i="105" s="1"/>
  <c r="G62" i="105" s="1"/>
  <c r="H62" i="105" s="1"/>
  <c r="I62" i="105" s="1"/>
  <c r="J62" i="105" s="1"/>
  <c r="K62" i="105" s="1"/>
  <c r="L62" i="105" s="1"/>
  <c r="M62" i="105" s="1"/>
  <c r="N62" i="105" s="1"/>
  <c r="O62" i="105" s="1"/>
  <c r="P62" i="105" s="1"/>
  <c r="S62" i="105"/>
  <c r="D62" i="119" s="1"/>
  <c r="E64" i="105"/>
  <c r="F64" i="105" s="1"/>
  <c r="G64" i="105" s="1"/>
  <c r="H64" i="105" s="1"/>
  <c r="I64" i="105" s="1"/>
  <c r="J64" i="105" s="1"/>
  <c r="K64" i="105" s="1"/>
  <c r="L64" i="105" s="1"/>
  <c r="M64" i="105" s="1"/>
  <c r="N64" i="105" s="1"/>
  <c r="O64" i="105" s="1"/>
  <c r="P64" i="105" s="1"/>
  <c r="S64" i="105"/>
  <c r="D64" i="119" s="1"/>
  <c r="E44" i="105"/>
  <c r="F44" i="105" s="1"/>
  <c r="G44" i="105" s="1"/>
  <c r="H44" i="105" s="1"/>
  <c r="I44" i="105" s="1"/>
  <c r="J44" i="105" s="1"/>
  <c r="K44" i="105" s="1"/>
  <c r="L44" i="105" s="1"/>
  <c r="M44" i="105" s="1"/>
  <c r="N44" i="105" s="1"/>
  <c r="O44" i="105" s="1"/>
  <c r="P44" i="105" s="1"/>
  <c r="S44" i="105"/>
  <c r="D44" i="119" s="1"/>
  <c r="E56" i="119"/>
  <c r="F56" i="119" s="1"/>
  <c r="G56" i="119" s="1"/>
  <c r="H56" i="119" s="1"/>
  <c r="I56" i="119" s="1"/>
  <c r="J56" i="119" s="1"/>
  <c r="K56" i="119" s="1"/>
  <c r="L56" i="119" s="1"/>
  <c r="M56" i="119" s="1"/>
  <c r="N56" i="119" s="1"/>
  <c r="O56" i="119" s="1"/>
  <c r="P56" i="119" s="1"/>
  <c r="S56" i="119"/>
  <c r="D56" i="134" s="1"/>
  <c r="E122" i="105"/>
  <c r="F122" i="105" s="1"/>
  <c r="G122" i="105" s="1"/>
  <c r="H122" i="105" s="1"/>
  <c r="I122" i="105" s="1"/>
  <c r="J122" i="105" s="1"/>
  <c r="K122" i="105" s="1"/>
  <c r="L122" i="105" s="1"/>
  <c r="M122" i="105" s="1"/>
  <c r="N122" i="105" s="1"/>
  <c r="O122" i="105" s="1"/>
  <c r="P122" i="105" s="1"/>
  <c r="S122" i="105"/>
  <c r="D122" i="119" s="1"/>
  <c r="E30" i="105"/>
  <c r="F30" i="105" s="1"/>
  <c r="G30" i="105" s="1"/>
  <c r="H30" i="105" s="1"/>
  <c r="I30" i="105" s="1"/>
  <c r="J30" i="105" s="1"/>
  <c r="K30" i="105" s="1"/>
  <c r="L30" i="105" s="1"/>
  <c r="M30" i="105" s="1"/>
  <c r="N30" i="105" s="1"/>
  <c r="O30" i="105" s="1"/>
  <c r="P30" i="105" s="1"/>
  <c r="S30" i="105"/>
  <c r="D30" i="119" s="1"/>
  <c r="E76" i="105"/>
  <c r="F76" i="105" s="1"/>
  <c r="G76" i="105" s="1"/>
  <c r="H76" i="105" s="1"/>
  <c r="I76" i="105" s="1"/>
  <c r="J76" i="105" s="1"/>
  <c r="K76" i="105" s="1"/>
  <c r="L76" i="105" s="1"/>
  <c r="M76" i="105" s="1"/>
  <c r="N76" i="105" s="1"/>
  <c r="O76" i="105" s="1"/>
  <c r="P76" i="105" s="1"/>
  <c r="S76" i="105"/>
  <c r="D76" i="119" s="1"/>
  <c r="E110" i="105"/>
  <c r="F110" i="105" s="1"/>
  <c r="G110" i="105" s="1"/>
  <c r="H110" i="105" s="1"/>
  <c r="I110" i="105" s="1"/>
  <c r="J110" i="105" s="1"/>
  <c r="K110" i="105" s="1"/>
  <c r="L110" i="105" s="1"/>
  <c r="M110" i="105" s="1"/>
  <c r="N110" i="105" s="1"/>
  <c r="O110" i="105" s="1"/>
  <c r="P110" i="105" s="1"/>
  <c r="S110" i="105"/>
  <c r="D110" i="119" s="1"/>
  <c r="E71" i="119"/>
  <c r="F71" i="119" s="1"/>
  <c r="G71" i="119" s="1"/>
  <c r="H71" i="119" s="1"/>
  <c r="I71" i="119" s="1"/>
  <c r="J71" i="119" s="1"/>
  <c r="K71" i="119" s="1"/>
  <c r="L71" i="119" s="1"/>
  <c r="M71" i="119" s="1"/>
  <c r="N71" i="119" s="1"/>
  <c r="O71" i="119" s="1"/>
  <c r="P71" i="119" s="1"/>
  <c r="S71" i="119"/>
  <c r="D71" i="134" s="1"/>
  <c r="E66" i="105"/>
  <c r="F66" i="105" s="1"/>
  <c r="G66" i="105" s="1"/>
  <c r="H66" i="105" s="1"/>
  <c r="I66" i="105" s="1"/>
  <c r="J66" i="105" s="1"/>
  <c r="K66" i="105" s="1"/>
  <c r="L66" i="105" s="1"/>
  <c r="M66" i="105" s="1"/>
  <c r="N66" i="105" s="1"/>
  <c r="O66" i="105" s="1"/>
  <c r="P66" i="105" s="1"/>
  <c r="S66" i="105"/>
  <c r="D66" i="119" s="1"/>
  <c r="E61" i="105"/>
  <c r="F61" i="105" s="1"/>
  <c r="G61" i="105" s="1"/>
  <c r="H61" i="105" s="1"/>
  <c r="I61" i="105" s="1"/>
  <c r="J61" i="105" s="1"/>
  <c r="K61" i="105" s="1"/>
  <c r="L61" i="105" s="1"/>
  <c r="M61" i="105" s="1"/>
  <c r="N61" i="105" s="1"/>
  <c r="O61" i="105" s="1"/>
  <c r="P61" i="105" s="1"/>
  <c r="S61" i="105"/>
  <c r="D61" i="119" s="1"/>
  <c r="E124" i="105"/>
  <c r="F124" i="105" s="1"/>
  <c r="G124" i="105" s="1"/>
  <c r="H124" i="105" s="1"/>
  <c r="I124" i="105" s="1"/>
  <c r="J124" i="105" s="1"/>
  <c r="K124" i="105" s="1"/>
  <c r="L124" i="105" s="1"/>
  <c r="M124" i="105" s="1"/>
  <c r="N124" i="105" s="1"/>
  <c r="O124" i="105" s="1"/>
  <c r="P124" i="105" s="1"/>
  <c r="S124" i="105"/>
  <c r="D124" i="119" s="1"/>
  <c r="E183" i="105"/>
  <c r="F183" i="105" s="1"/>
  <c r="G183" i="105" s="1"/>
  <c r="H183" i="105" s="1"/>
  <c r="I183" i="105" s="1"/>
  <c r="J183" i="105" s="1"/>
  <c r="K183" i="105" s="1"/>
  <c r="L183" i="105" s="1"/>
  <c r="M183" i="105" s="1"/>
  <c r="N183" i="105" s="1"/>
  <c r="O183" i="105" s="1"/>
  <c r="P183" i="105" s="1"/>
  <c r="S183" i="105"/>
  <c r="D183" i="119" s="1"/>
  <c r="E96" i="105"/>
  <c r="F96" i="105" s="1"/>
  <c r="G96" i="105" s="1"/>
  <c r="H96" i="105" s="1"/>
  <c r="I96" i="105" s="1"/>
  <c r="J96" i="105" s="1"/>
  <c r="K96" i="105" s="1"/>
  <c r="L96" i="105" s="1"/>
  <c r="M96" i="105" s="1"/>
  <c r="N96" i="105" s="1"/>
  <c r="O96" i="105" s="1"/>
  <c r="P96" i="105" s="1"/>
  <c r="S96" i="105"/>
  <c r="D96" i="119" s="1"/>
  <c r="E139" i="119"/>
  <c r="F139" i="119" s="1"/>
  <c r="G139" i="119" s="1"/>
  <c r="H139" i="119" s="1"/>
  <c r="I139" i="119" s="1"/>
  <c r="J139" i="119" s="1"/>
  <c r="K139" i="119" s="1"/>
  <c r="L139" i="119" s="1"/>
  <c r="M139" i="119" s="1"/>
  <c r="N139" i="119" s="1"/>
  <c r="O139" i="119" s="1"/>
  <c r="P139" i="119" s="1"/>
  <c r="S139" i="119"/>
  <c r="D142" i="134" s="1"/>
  <c r="E82" i="119"/>
  <c r="F82" i="119" s="1"/>
  <c r="G82" i="119" s="1"/>
  <c r="H82" i="119" s="1"/>
  <c r="I82" i="119" s="1"/>
  <c r="J82" i="119" s="1"/>
  <c r="K82" i="119" s="1"/>
  <c r="L82" i="119" s="1"/>
  <c r="M82" i="119" s="1"/>
  <c r="N82" i="119" s="1"/>
  <c r="O82" i="119" s="1"/>
  <c r="P82" i="119" s="1"/>
  <c r="S82" i="119"/>
  <c r="D82" i="134" s="1"/>
  <c r="S52" i="147"/>
  <c r="D52" i="159" s="1"/>
  <c r="E52" i="147"/>
  <c r="F52" i="147" s="1"/>
  <c r="G52" i="147" s="1"/>
  <c r="H52" i="147" s="1"/>
  <c r="I52" i="147" s="1"/>
  <c r="J52" i="147" s="1"/>
  <c r="K52" i="147" s="1"/>
  <c r="L52" i="147" s="1"/>
  <c r="M52" i="147" s="1"/>
  <c r="N52" i="147" s="1"/>
  <c r="O52" i="147" s="1"/>
  <c r="P52" i="147" s="1"/>
  <c r="E25" i="134"/>
  <c r="F25" i="134" s="1"/>
  <c r="G25" i="134" s="1"/>
  <c r="H25" i="134" s="1"/>
  <c r="I25" i="134" s="1"/>
  <c r="J25" i="134" s="1"/>
  <c r="K25" i="134" s="1"/>
  <c r="L25" i="134" s="1"/>
  <c r="M25" i="134" s="1"/>
  <c r="N25" i="134" s="1"/>
  <c r="O25" i="134" s="1"/>
  <c r="P25" i="134" s="1"/>
  <c r="S25" i="134"/>
  <c r="D25" i="147" s="1"/>
  <c r="E105" i="119"/>
  <c r="F105" i="119" s="1"/>
  <c r="G105" i="119" s="1"/>
  <c r="H105" i="119" s="1"/>
  <c r="I105" i="119" s="1"/>
  <c r="J105" i="119" s="1"/>
  <c r="K105" i="119" s="1"/>
  <c r="L105" i="119" s="1"/>
  <c r="M105" i="119" s="1"/>
  <c r="N105" i="119" s="1"/>
  <c r="O105" i="119" s="1"/>
  <c r="P105" i="119" s="1"/>
  <c r="S105" i="119"/>
  <c r="D105" i="134" s="1"/>
  <c r="S131" i="134"/>
  <c r="D131" i="147" s="1"/>
  <c r="E131" i="134"/>
  <c r="F131" i="134" s="1"/>
  <c r="G131" i="134" s="1"/>
  <c r="H131" i="134" s="1"/>
  <c r="I131" i="134" s="1"/>
  <c r="J131" i="134" s="1"/>
  <c r="K131" i="134" s="1"/>
  <c r="L131" i="134" s="1"/>
  <c r="M131" i="134" s="1"/>
  <c r="N131" i="134" s="1"/>
  <c r="O131" i="134" s="1"/>
  <c r="P131" i="134" s="1"/>
  <c r="E130" i="119"/>
  <c r="F130" i="119" s="1"/>
  <c r="G130" i="119" s="1"/>
  <c r="H130" i="119" s="1"/>
  <c r="I130" i="119" s="1"/>
  <c r="J130" i="119" s="1"/>
  <c r="K130" i="119" s="1"/>
  <c r="L130" i="119" s="1"/>
  <c r="M130" i="119" s="1"/>
  <c r="N130" i="119" s="1"/>
  <c r="O130" i="119" s="1"/>
  <c r="P130" i="119" s="1"/>
  <c r="S130" i="119"/>
  <c r="D133" i="134" s="1"/>
  <c r="E45" i="119"/>
  <c r="F45" i="119" s="1"/>
  <c r="G45" i="119" s="1"/>
  <c r="H45" i="119" s="1"/>
  <c r="I45" i="119" s="1"/>
  <c r="J45" i="119" s="1"/>
  <c r="K45" i="119" s="1"/>
  <c r="L45" i="119" s="1"/>
  <c r="M45" i="119" s="1"/>
  <c r="N45" i="119" s="1"/>
  <c r="O45" i="119" s="1"/>
  <c r="P45" i="119" s="1"/>
  <c r="S45" i="119"/>
  <c r="D45" i="134" s="1"/>
  <c r="E149" i="119"/>
  <c r="F149" i="119" s="1"/>
  <c r="G149" i="119" s="1"/>
  <c r="H149" i="119" s="1"/>
  <c r="I149" i="119" s="1"/>
  <c r="J149" i="119" s="1"/>
  <c r="K149" i="119" s="1"/>
  <c r="L149" i="119" s="1"/>
  <c r="M149" i="119" s="1"/>
  <c r="N149" i="119" s="1"/>
  <c r="O149" i="119" s="1"/>
  <c r="P149" i="119" s="1"/>
  <c r="S149" i="119"/>
  <c r="D152" i="134" s="1"/>
  <c r="E14" i="134"/>
  <c r="F14" i="134" s="1"/>
  <c r="G14" i="134" s="1"/>
  <c r="H14" i="134" s="1"/>
  <c r="I14" i="134" s="1"/>
  <c r="J14" i="134" s="1"/>
  <c r="K14" i="134" s="1"/>
  <c r="L14" i="134" s="1"/>
  <c r="M14" i="134" s="1"/>
  <c r="N14" i="134" s="1"/>
  <c r="O14" i="134" s="1"/>
  <c r="P14" i="134" s="1"/>
  <c r="S14" i="134"/>
  <c r="D14" i="147" s="1"/>
  <c r="E75" i="119"/>
  <c r="F75" i="119" s="1"/>
  <c r="G75" i="119" s="1"/>
  <c r="H75" i="119" s="1"/>
  <c r="I75" i="119" s="1"/>
  <c r="J75" i="119" s="1"/>
  <c r="K75" i="119" s="1"/>
  <c r="L75" i="119" s="1"/>
  <c r="M75" i="119" s="1"/>
  <c r="N75" i="119" s="1"/>
  <c r="O75" i="119" s="1"/>
  <c r="P75" i="119" s="1"/>
  <c r="S75" i="119"/>
  <c r="D75" i="134" s="1"/>
  <c r="E89" i="134"/>
  <c r="F89" i="134" s="1"/>
  <c r="G89" i="134" s="1"/>
  <c r="H89" i="134" s="1"/>
  <c r="I89" i="134" s="1"/>
  <c r="J89" i="134" s="1"/>
  <c r="K89" i="134" s="1"/>
  <c r="L89" i="134" s="1"/>
  <c r="M89" i="134" s="1"/>
  <c r="N89" i="134" s="1"/>
  <c r="O89" i="134" s="1"/>
  <c r="P89" i="134" s="1"/>
  <c r="S89" i="134"/>
  <c r="D89" i="147" s="1"/>
  <c r="E163" i="119"/>
  <c r="F163" i="119" s="1"/>
  <c r="G163" i="119" s="1"/>
  <c r="H163" i="119" s="1"/>
  <c r="I163" i="119" s="1"/>
  <c r="J163" i="119" s="1"/>
  <c r="K163" i="119" s="1"/>
  <c r="L163" i="119" s="1"/>
  <c r="M163" i="119" s="1"/>
  <c r="N163" i="119" s="1"/>
  <c r="O163" i="119" s="1"/>
  <c r="P163" i="119" s="1"/>
  <c r="S163" i="119"/>
  <c r="D166" i="134" s="1"/>
  <c r="E173" i="119"/>
  <c r="F173" i="119" s="1"/>
  <c r="G173" i="119" s="1"/>
  <c r="H173" i="119" s="1"/>
  <c r="I173" i="119" s="1"/>
  <c r="J173" i="119" s="1"/>
  <c r="K173" i="119" s="1"/>
  <c r="L173" i="119" s="1"/>
  <c r="M173" i="119" s="1"/>
  <c r="N173" i="119" s="1"/>
  <c r="O173" i="119" s="1"/>
  <c r="P173" i="119" s="1"/>
  <c r="S173" i="119"/>
  <c r="D176" i="134" s="1"/>
  <c r="E17" i="119"/>
  <c r="F17" i="119" s="1"/>
  <c r="G17" i="119" s="1"/>
  <c r="H17" i="119" s="1"/>
  <c r="I17" i="119" s="1"/>
  <c r="J17" i="119" s="1"/>
  <c r="K17" i="119" s="1"/>
  <c r="L17" i="119" s="1"/>
  <c r="M17" i="119" s="1"/>
  <c r="N17" i="119" s="1"/>
  <c r="O17" i="119" s="1"/>
  <c r="P17" i="119" s="1"/>
  <c r="S17" i="119"/>
  <c r="D17" i="134" s="1"/>
  <c r="E31" i="119"/>
  <c r="F31" i="119" s="1"/>
  <c r="G31" i="119" s="1"/>
  <c r="H31" i="119" s="1"/>
  <c r="I31" i="119" s="1"/>
  <c r="J31" i="119" s="1"/>
  <c r="K31" i="119" s="1"/>
  <c r="L31" i="119" s="1"/>
  <c r="M31" i="119" s="1"/>
  <c r="N31" i="119" s="1"/>
  <c r="O31" i="119" s="1"/>
  <c r="P31" i="119" s="1"/>
  <c r="S31" i="119"/>
  <c r="D31" i="134" s="1"/>
  <c r="E118" i="105"/>
  <c r="F118" i="105" s="1"/>
  <c r="G118" i="105" s="1"/>
  <c r="H118" i="105" s="1"/>
  <c r="I118" i="105" s="1"/>
  <c r="J118" i="105" s="1"/>
  <c r="K118" i="105" s="1"/>
  <c r="L118" i="105" s="1"/>
  <c r="M118" i="105" s="1"/>
  <c r="N118" i="105" s="1"/>
  <c r="O118" i="105" s="1"/>
  <c r="P118" i="105" s="1"/>
  <c r="S118" i="105"/>
  <c r="D118" i="119" s="1"/>
  <c r="E86" i="119"/>
  <c r="F86" i="119" s="1"/>
  <c r="G86" i="119" s="1"/>
  <c r="H86" i="119" s="1"/>
  <c r="I86" i="119" s="1"/>
  <c r="J86" i="119" s="1"/>
  <c r="K86" i="119" s="1"/>
  <c r="L86" i="119" s="1"/>
  <c r="M86" i="119" s="1"/>
  <c r="N86" i="119" s="1"/>
  <c r="O86" i="119" s="1"/>
  <c r="P86" i="119" s="1"/>
  <c r="S86" i="119"/>
  <c r="D86" i="134" s="1"/>
  <c r="E91" i="119"/>
  <c r="F91" i="119" s="1"/>
  <c r="G91" i="119" s="1"/>
  <c r="H91" i="119" s="1"/>
  <c r="I91" i="119" s="1"/>
  <c r="J91" i="119" s="1"/>
  <c r="K91" i="119" s="1"/>
  <c r="L91" i="119" s="1"/>
  <c r="M91" i="119" s="1"/>
  <c r="N91" i="119" s="1"/>
  <c r="O91" i="119" s="1"/>
  <c r="P91" i="119" s="1"/>
  <c r="S91" i="119"/>
  <c r="D91" i="134" s="1"/>
  <c r="E208" i="119"/>
  <c r="F208" i="119" s="1"/>
  <c r="G208" i="119" s="1"/>
  <c r="H208" i="119" s="1"/>
  <c r="I208" i="119" s="1"/>
  <c r="J208" i="119" s="1"/>
  <c r="K208" i="119" s="1"/>
  <c r="L208" i="119" s="1"/>
  <c r="M208" i="119" s="1"/>
  <c r="N208" i="119" s="1"/>
  <c r="O208" i="119" s="1"/>
  <c r="P208" i="119" s="1"/>
  <c r="S208" i="119"/>
  <c r="D211" i="134" s="1"/>
  <c r="E174" i="105"/>
  <c r="F174" i="105" s="1"/>
  <c r="G174" i="105" s="1"/>
  <c r="H174" i="105" s="1"/>
  <c r="I174" i="105" s="1"/>
  <c r="J174" i="105" s="1"/>
  <c r="K174" i="105" s="1"/>
  <c r="L174" i="105" s="1"/>
  <c r="M174" i="105" s="1"/>
  <c r="N174" i="105" s="1"/>
  <c r="O174" i="105" s="1"/>
  <c r="P174" i="105" s="1"/>
  <c r="S174" i="105"/>
  <c r="D174" i="119" s="1"/>
  <c r="E16" i="119"/>
  <c r="F16" i="119" s="1"/>
  <c r="G16" i="119" s="1"/>
  <c r="H16" i="119" s="1"/>
  <c r="I16" i="119" s="1"/>
  <c r="J16" i="119" s="1"/>
  <c r="K16" i="119" s="1"/>
  <c r="L16" i="119" s="1"/>
  <c r="M16" i="119" s="1"/>
  <c r="N16" i="119" s="1"/>
  <c r="O16" i="119" s="1"/>
  <c r="P16" i="119" s="1"/>
  <c r="S16" i="119"/>
  <c r="D16" i="134" s="1"/>
  <c r="E156" i="105"/>
  <c r="F156" i="105" s="1"/>
  <c r="G156" i="105" s="1"/>
  <c r="H156" i="105" s="1"/>
  <c r="I156" i="105" s="1"/>
  <c r="J156" i="105" s="1"/>
  <c r="K156" i="105" s="1"/>
  <c r="L156" i="105" s="1"/>
  <c r="M156" i="105" s="1"/>
  <c r="N156" i="105" s="1"/>
  <c r="O156" i="105" s="1"/>
  <c r="P156" i="105" s="1"/>
  <c r="S156" i="105"/>
  <c r="D156" i="119" s="1"/>
  <c r="S170" i="134"/>
  <c r="D170" i="147" s="1"/>
  <c r="E170" i="134"/>
  <c r="F170" i="134" s="1"/>
  <c r="G170" i="134" s="1"/>
  <c r="H170" i="134" s="1"/>
  <c r="I170" i="134" s="1"/>
  <c r="J170" i="134" s="1"/>
  <c r="K170" i="134" s="1"/>
  <c r="L170" i="134" s="1"/>
  <c r="M170" i="134" s="1"/>
  <c r="N170" i="134" s="1"/>
  <c r="O170" i="134" s="1"/>
  <c r="P170" i="134" s="1"/>
  <c r="E74" i="105"/>
  <c r="F74" i="105" s="1"/>
  <c r="G74" i="105" s="1"/>
  <c r="H74" i="105" s="1"/>
  <c r="I74" i="105" s="1"/>
  <c r="J74" i="105" s="1"/>
  <c r="K74" i="105" s="1"/>
  <c r="L74" i="105" s="1"/>
  <c r="M74" i="105" s="1"/>
  <c r="N74" i="105" s="1"/>
  <c r="O74" i="105" s="1"/>
  <c r="P74" i="105" s="1"/>
  <c r="S74" i="105"/>
  <c r="D74" i="119" s="1"/>
  <c r="E196" i="119"/>
  <c r="F196" i="119" s="1"/>
  <c r="G196" i="119" s="1"/>
  <c r="H196" i="119" s="1"/>
  <c r="I196" i="119" s="1"/>
  <c r="J196" i="119" s="1"/>
  <c r="K196" i="119" s="1"/>
  <c r="L196" i="119" s="1"/>
  <c r="M196" i="119" s="1"/>
  <c r="N196" i="119" s="1"/>
  <c r="O196" i="119" s="1"/>
  <c r="P196" i="119" s="1"/>
  <c r="S196" i="119"/>
  <c r="D199" i="134" s="1"/>
  <c r="E57" i="119"/>
  <c r="F57" i="119" s="1"/>
  <c r="G57" i="119" s="1"/>
  <c r="H57" i="119" s="1"/>
  <c r="I57" i="119" s="1"/>
  <c r="J57" i="119" s="1"/>
  <c r="K57" i="119" s="1"/>
  <c r="L57" i="119" s="1"/>
  <c r="M57" i="119" s="1"/>
  <c r="N57" i="119" s="1"/>
  <c r="O57" i="119" s="1"/>
  <c r="P57" i="119" s="1"/>
  <c r="S57" i="119"/>
  <c r="D57" i="134" s="1"/>
  <c r="E53" i="119"/>
  <c r="F53" i="119" s="1"/>
  <c r="G53" i="119" s="1"/>
  <c r="H53" i="119" s="1"/>
  <c r="I53" i="119" s="1"/>
  <c r="J53" i="119" s="1"/>
  <c r="K53" i="119" s="1"/>
  <c r="L53" i="119" s="1"/>
  <c r="M53" i="119" s="1"/>
  <c r="N53" i="119" s="1"/>
  <c r="O53" i="119" s="1"/>
  <c r="P53" i="119" s="1"/>
  <c r="S53" i="119"/>
  <c r="D53" i="134" s="1"/>
  <c r="E88" i="119"/>
  <c r="F88" i="119" s="1"/>
  <c r="G88" i="119" s="1"/>
  <c r="H88" i="119" s="1"/>
  <c r="I88" i="119" s="1"/>
  <c r="J88" i="119" s="1"/>
  <c r="K88" i="119" s="1"/>
  <c r="L88" i="119" s="1"/>
  <c r="M88" i="119" s="1"/>
  <c r="N88" i="119" s="1"/>
  <c r="O88" i="119" s="1"/>
  <c r="P88" i="119" s="1"/>
  <c r="S88" i="119"/>
  <c r="D88" i="134" s="1"/>
  <c r="E113" i="105"/>
  <c r="F113" i="105" s="1"/>
  <c r="G113" i="105" s="1"/>
  <c r="H113" i="105" s="1"/>
  <c r="I113" i="105" s="1"/>
  <c r="J113" i="105" s="1"/>
  <c r="K113" i="105" s="1"/>
  <c r="L113" i="105" s="1"/>
  <c r="M113" i="105" s="1"/>
  <c r="N113" i="105" s="1"/>
  <c r="O113" i="105" s="1"/>
  <c r="P113" i="105" s="1"/>
  <c r="S113" i="105"/>
  <c r="D113" i="119" s="1"/>
  <c r="E41" i="119"/>
  <c r="F41" i="119" s="1"/>
  <c r="G41" i="119" s="1"/>
  <c r="H41" i="119" s="1"/>
  <c r="I41" i="119" s="1"/>
  <c r="J41" i="119" s="1"/>
  <c r="K41" i="119" s="1"/>
  <c r="L41" i="119" s="1"/>
  <c r="M41" i="119" s="1"/>
  <c r="N41" i="119" s="1"/>
  <c r="O41" i="119" s="1"/>
  <c r="P41" i="119" s="1"/>
  <c r="S41" i="119"/>
  <c r="D41" i="134" s="1"/>
  <c r="E197" i="134"/>
  <c r="F197" i="134" s="1"/>
  <c r="G197" i="134" s="1"/>
  <c r="H197" i="134" s="1"/>
  <c r="I197" i="134" s="1"/>
  <c r="J197" i="134" s="1"/>
  <c r="K197" i="134" s="1"/>
  <c r="L197" i="134" s="1"/>
  <c r="M197" i="134" s="1"/>
  <c r="N197" i="134" s="1"/>
  <c r="O197" i="134" s="1"/>
  <c r="P197" i="134" s="1"/>
  <c r="S197" i="134"/>
  <c r="D197" i="147" s="1"/>
  <c r="E132" i="105"/>
  <c r="F132" i="105" s="1"/>
  <c r="G132" i="105" s="1"/>
  <c r="H132" i="105" s="1"/>
  <c r="I132" i="105" s="1"/>
  <c r="J132" i="105" s="1"/>
  <c r="K132" i="105" s="1"/>
  <c r="L132" i="105" s="1"/>
  <c r="M132" i="105" s="1"/>
  <c r="N132" i="105" s="1"/>
  <c r="O132" i="105" s="1"/>
  <c r="P132" i="105" s="1"/>
  <c r="S132" i="105"/>
  <c r="D132" i="119" s="1"/>
  <c r="E175" i="119"/>
  <c r="F175" i="119" s="1"/>
  <c r="G175" i="119" s="1"/>
  <c r="H175" i="119" s="1"/>
  <c r="I175" i="119" s="1"/>
  <c r="J175" i="119" s="1"/>
  <c r="K175" i="119" s="1"/>
  <c r="L175" i="119" s="1"/>
  <c r="M175" i="119" s="1"/>
  <c r="N175" i="119" s="1"/>
  <c r="O175" i="119" s="1"/>
  <c r="P175" i="119" s="1"/>
  <c r="S175" i="119"/>
  <c r="D178" i="134" s="1"/>
  <c r="E97" i="119"/>
  <c r="F97" i="119" s="1"/>
  <c r="G97" i="119" s="1"/>
  <c r="H97" i="119" s="1"/>
  <c r="I97" i="119" s="1"/>
  <c r="J97" i="119" s="1"/>
  <c r="K97" i="119" s="1"/>
  <c r="L97" i="119" s="1"/>
  <c r="M97" i="119" s="1"/>
  <c r="N97" i="119" s="1"/>
  <c r="O97" i="119" s="1"/>
  <c r="P97" i="119" s="1"/>
  <c r="S97" i="119"/>
  <c r="D97" i="134" s="1"/>
  <c r="E157" i="105"/>
  <c r="F157" i="105" s="1"/>
  <c r="G157" i="105" s="1"/>
  <c r="H157" i="105" s="1"/>
  <c r="I157" i="105" s="1"/>
  <c r="J157" i="105" s="1"/>
  <c r="K157" i="105" s="1"/>
  <c r="L157" i="105" s="1"/>
  <c r="M157" i="105" s="1"/>
  <c r="N157" i="105" s="1"/>
  <c r="O157" i="105" s="1"/>
  <c r="P157" i="105" s="1"/>
  <c r="S157" i="105"/>
  <c r="D157" i="119" s="1"/>
  <c r="E101" i="119"/>
  <c r="F101" i="119" s="1"/>
  <c r="G101" i="119" s="1"/>
  <c r="H101" i="119" s="1"/>
  <c r="I101" i="119" s="1"/>
  <c r="J101" i="119" s="1"/>
  <c r="K101" i="119" s="1"/>
  <c r="L101" i="119" s="1"/>
  <c r="M101" i="119" s="1"/>
  <c r="N101" i="119" s="1"/>
  <c r="O101" i="119" s="1"/>
  <c r="P101" i="119" s="1"/>
  <c r="S101" i="119"/>
  <c r="D101" i="134" s="1"/>
  <c r="E106" i="119"/>
  <c r="F106" i="119" s="1"/>
  <c r="G106" i="119" s="1"/>
  <c r="H106" i="119" s="1"/>
  <c r="I106" i="119" s="1"/>
  <c r="J106" i="119" s="1"/>
  <c r="K106" i="119" s="1"/>
  <c r="L106" i="119" s="1"/>
  <c r="M106" i="119" s="1"/>
  <c r="N106" i="119" s="1"/>
  <c r="O106" i="119" s="1"/>
  <c r="P106" i="119" s="1"/>
  <c r="S106" i="119"/>
  <c r="D106" i="134" s="1"/>
  <c r="E103" i="119"/>
  <c r="F103" i="119" s="1"/>
  <c r="G103" i="119" s="1"/>
  <c r="H103" i="119" s="1"/>
  <c r="I103" i="119" s="1"/>
  <c r="J103" i="119" s="1"/>
  <c r="K103" i="119" s="1"/>
  <c r="L103" i="119" s="1"/>
  <c r="M103" i="119" s="1"/>
  <c r="N103" i="119" s="1"/>
  <c r="O103" i="119" s="1"/>
  <c r="P103" i="119" s="1"/>
  <c r="S103" i="119"/>
  <c r="D103" i="134" s="1"/>
  <c r="E59" i="119"/>
  <c r="F59" i="119" s="1"/>
  <c r="G59" i="119" s="1"/>
  <c r="H59" i="119" s="1"/>
  <c r="I59" i="119" s="1"/>
  <c r="J59" i="119" s="1"/>
  <c r="K59" i="119" s="1"/>
  <c r="L59" i="119" s="1"/>
  <c r="M59" i="119" s="1"/>
  <c r="N59" i="119" s="1"/>
  <c r="O59" i="119" s="1"/>
  <c r="P59" i="119" s="1"/>
  <c r="S59" i="119"/>
  <c r="D59" i="134" s="1"/>
  <c r="E164" i="119"/>
  <c r="F164" i="119" s="1"/>
  <c r="G164" i="119" s="1"/>
  <c r="H164" i="119" s="1"/>
  <c r="I164" i="119" s="1"/>
  <c r="J164" i="119" s="1"/>
  <c r="K164" i="119" s="1"/>
  <c r="L164" i="119" s="1"/>
  <c r="M164" i="119" s="1"/>
  <c r="N164" i="119" s="1"/>
  <c r="O164" i="119" s="1"/>
  <c r="P164" i="119" s="1"/>
  <c r="S164" i="119"/>
  <c r="D167" i="134" s="1"/>
  <c r="E213" i="119"/>
  <c r="F213" i="119" s="1"/>
  <c r="G213" i="119" s="1"/>
  <c r="H213" i="119" s="1"/>
  <c r="I213" i="119" s="1"/>
  <c r="J213" i="119" s="1"/>
  <c r="K213" i="119" s="1"/>
  <c r="L213" i="119" s="1"/>
  <c r="M213" i="119" s="1"/>
  <c r="N213" i="119" s="1"/>
  <c r="O213" i="119" s="1"/>
  <c r="P213" i="119" s="1"/>
  <c r="S213" i="119"/>
  <c r="D216" i="134" s="1"/>
  <c r="E92" i="119"/>
  <c r="F92" i="119" s="1"/>
  <c r="G92" i="119" s="1"/>
  <c r="H92" i="119" s="1"/>
  <c r="I92" i="119" s="1"/>
  <c r="J92" i="119" s="1"/>
  <c r="K92" i="119" s="1"/>
  <c r="L92" i="119" s="1"/>
  <c r="M92" i="119" s="1"/>
  <c r="N92" i="119" s="1"/>
  <c r="O92" i="119" s="1"/>
  <c r="P92" i="119" s="1"/>
  <c r="S92" i="119"/>
  <c r="D92" i="134" s="1"/>
  <c r="E184" i="119"/>
  <c r="F184" i="119" s="1"/>
  <c r="G184" i="119" s="1"/>
  <c r="H184" i="119" s="1"/>
  <c r="I184" i="119" s="1"/>
  <c r="J184" i="119" s="1"/>
  <c r="K184" i="119" s="1"/>
  <c r="L184" i="119" s="1"/>
  <c r="M184" i="119" s="1"/>
  <c r="N184" i="119" s="1"/>
  <c r="O184" i="119" s="1"/>
  <c r="P184" i="119" s="1"/>
  <c r="S184" i="119"/>
  <c r="D187" i="134" s="1"/>
  <c r="E18" i="119"/>
  <c r="F18" i="119" s="1"/>
  <c r="G18" i="119" s="1"/>
  <c r="H18" i="119" s="1"/>
  <c r="I18" i="119" s="1"/>
  <c r="J18" i="119" s="1"/>
  <c r="K18" i="119" s="1"/>
  <c r="L18" i="119" s="1"/>
  <c r="M18" i="119" s="1"/>
  <c r="N18" i="119" s="1"/>
  <c r="O18" i="119" s="1"/>
  <c r="P18" i="119" s="1"/>
  <c r="S18" i="119"/>
  <c r="D18" i="134" s="1"/>
  <c r="E40" i="119"/>
  <c r="F40" i="119" s="1"/>
  <c r="G40" i="119" s="1"/>
  <c r="H40" i="119" s="1"/>
  <c r="I40" i="119" s="1"/>
  <c r="J40" i="119" s="1"/>
  <c r="K40" i="119" s="1"/>
  <c r="L40" i="119" s="1"/>
  <c r="M40" i="119" s="1"/>
  <c r="N40" i="119" s="1"/>
  <c r="O40" i="119" s="1"/>
  <c r="P40" i="119" s="1"/>
  <c r="S40" i="119"/>
  <c r="D40" i="134" s="1"/>
  <c r="E211" i="105"/>
  <c r="F211" i="105" s="1"/>
  <c r="G211" i="105" s="1"/>
  <c r="H211" i="105" s="1"/>
  <c r="I211" i="105" s="1"/>
  <c r="J211" i="105" s="1"/>
  <c r="K211" i="105" s="1"/>
  <c r="L211" i="105" s="1"/>
  <c r="M211" i="105" s="1"/>
  <c r="N211" i="105" s="1"/>
  <c r="O211" i="105" s="1"/>
  <c r="P211" i="105" s="1"/>
  <c r="S211" i="105"/>
  <c r="D211" i="119" s="1"/>
  <c r="E98" i="105"/>
  <c r="F98" i="105" s="1"/>
  <c r="G98" i="105" s="1"/>
  <c r="H98" i="105" s="1"/>
  <c r="I98" i="105" s="1"/>
  <c r="J98" i="105" s="1"/>
  <c r="K98" i="105" s="1"/>
  <c r="L98" i="105" s="1"/>
  <c r="M98" i="105" s="1"/>
  <c r="N98" i="105" s="1"/>
  <c r="O98" i="105" s="1"/>
  <c r="P98" i="105" s="1"/>
  <c r="S98" i="105"/>
  <c r="D98" i="119" s="1"/>
  <c r="E155" i="105"/>
  <c r="F155" i="105" s="1"/>
  <c r="G155" i="105" s="1"/>
  <c r="H155" i="105" s="1"/>
  <c r="I155" i="105" s="1"/>
  <c r="J155" i="105" s="1"/>
  <c r="K155" i="105" s="1"/>
  <c r="L155" i="105" s="1"/>
  <c r="M155" i="105" s="1"/>
  <c r="N155" i="105" s="1"/>
  <c r="O155" i="105" s="1"/>
  <c r="P155" i="105" s="1"/>
  <c r="S155" i="105"/>
  <c r="D155" i="119" s="1"/>
  <c r="E83" i="105"/>
  <c r="F83" i="105" s="1"/>
  <c r="G83" i="105" s="1"/>
  <c r="H83" i="105" s="1"/>
  <c r="I83" i="105" s="1"/>
  <c r="J83" i="105" s="1"/>
  <c r="K83" i="105" s="1"/>
  <c r="L83" i="105" s="1"/>
  <c r="M83" i="105" s="1"/>
  <c r="N83" i="105" s="1"/>
  <c r="O83" i="105" s="1"/>
  <c r="P83" i="105" s="1"/>
  <c r="S83" i="105"/>
  <c r="D83" i="119" s="1"/>
  <c r="E50" i="119"/>
  <c r="F50" i="119" s="1"/>
  <c r="G50" i="119" s="1"/>
  <c r="H50" i="119" s="1"/>
  <c r="I50" i="119" s="1"/>
  <c r="J50" i="119" s="1"/>
  <c r="K50" i="119" s="1"/>
  <c r="L50" i="119" s="1"/>
  <c r="M50" i="119" s="1"/>
  <c r="N50" i="119" s="1"/>
  <c r="O50" i="119" s="1"/>
  <c r="P50" i="119" s="1"/>
  <c r="S50" i="119"/>
  <c r="D50" i="134" s="1"/>
  <c r="E133" i="119"/>
  <c r="F133" i="119" s="1"/>
  <c r="G133" i="119" s="1"/>
  <c r="H133" i="119" s="1"/>
  <c r="I133" i="119" s="1"/>
  <c r="J133" i="119" s="1"/>
  <c r="K133" i="119" s="1"/>
  <c r="L133" i="119" s="1"/>
  <c r="M133" i="119" s="1"/>
  <c r="N133" i="119" s="1"/>
  <c r="O133" i="119" s="1"/>
  <c r="P133" i="119" s="1"/>
  <c r="S133" i="119"/>
  <c r="D136" i="134" s="1"/>
  <c r="S21" i="119"/>
  <c r="D21" i="134" s="1"/>
  <c r="E21" i="119"/>
  <c r="F21" i="119" s="1"/>
  <c r="G21" i="119" s="1"/>
  <c r="H21" i="119" s="1"/>
  <c r="I21" i="119" s="1"/>
  <c r="J21" i="119" s="1"/>
  <c r="K21" i="119" s="1"/>
  <c r="L21" i="119" s="1"/>
  <c r="M21" i="119" s="1"/>
  <c r="N21" i="119" s="1"/>
  <c r="O21" i="119" s="1"/>
  <c r="P21" i="119" s="1"/>
  <c r="E77" i="119"/>
  <c r="F77" i="119" s="1"/>
  <c r="G77" i="119" s="1"/>
  <c r="H77" i="119" s="1"/>
  <c r="I77" i="119" s="1"/>
  <c r="J77" i="119" s="1"/>
  <c r="K77" i="119" s="1"/>
  <c r="L77" i="119" s="1"/>
  <c r="M77" i="119" s="1"/>
  <c r="N77" i="119" s="1"/>
  <c r="O77" i="119" s="1"/>
  <c r="P77" i="119" s="1"/>
  <c r="S77" i="119"/>
  <c r="D77" i="134" s="1"/>
  <c r="E9" i="105"/>
  <c r="F9" i="105" s="1"/>
  <c r="G9" i="105" s="1"/>
  <c r="H9" i="105" s="1"/>
  <c r="I9" i="105" s="1"/>
  <c r="J9" i="105" s="1"/>
  <c r="K9" i="105" s="1"/>
  <c r="L9" i="105" s="1"/>
  <c r="M9" i="105" s="1"/>
  <c r="N9" i="105" s="1"/>
  <c r="O9" i="105" s="1"/>
  <c r="P9" i="105" s="1"/>
  <c r="S9" i="105"/>
  <c r="D9" i="119" s="1"/>
  <c r="E12" i="119"/>
  <c r="F12" i="119" s="1"/>
  <c r="G12" i="119" s="1"/>
  <c r="H12" i="119" s="1"/>
  <c r="I12" i="119" s="1"/>
  <c r="J12" i="119" s="1"/>
  <c r="K12" i="119" s="1"/>
  <c r="L12" i="119" s="1"/>
  <c r="M12" i="119" s="1"/>
  <c r="N12" i="119" s="1"/>
  <c r="O12" i="119" s="1"/>
  <c r="P12" i="119" s="1"/>
  <c r="S12" i="119"/>
  <c r="D12" i="134" s="1"/>
  <c r="E10" i="119"/>
  <c r="F10" i="119" s="1"/>
  <c r="G10" i="119" s="1"/>
  <c r="H10" i="119" s="1"/>
  <c r="I10" i="119" s="1"/>
  <c r="J10" i="119" s="1"/>
  <c r="K10" i="119" s="1"/>
  <c r="L10" i="119" s="1"/>
  <c r="M10" i="119" s="1"/>
  <c r="N10" i="119" s="1"/>
  <c r="O10" i="119" s="1"/>
  <c r="P10" i="119" s="1"/>
  <c r="S10" i="119"/>
  <c r="D10" i="134" s="1"/>
  <c r="E187" i="105" l="1"/>
  <c r="F187" i="105" s="1"/>
  <c r="G187" i="105" s="1"/>
  <c r="H187" i="105" s="1"/>
  <c r="I187" i="105" s="1"/>
  <c r="J187" i="105" s="1"/>
  <c r="K187" i="105" s="1"/>
  <c r="L187" i="105" s="1"/>
  <c r="M187" i="105" s="1"/>
  <c r="N187" i="105" s="1"/>
  <c r="O187" i="105" s="1"/>
  <c r="P187" i="105" s="1"/>
  <c r="S187" i="105"/>
  <c r="D187" i="119" s="1"/>
  <c r="M138" i="24"/>
  <c r="L215" i="24"/>
  <c r="S49" i="119"/>
  <c r="D49" i="134" s="1"/>
  <c r="E49" i="119"/>
  <c r="F49" i="119" s="1"/>
  <c r="G49" i="119" s="1"/>
  <c r="H49" i="119" s="1"/>
  <c r="I49" i="119" s="1"/>
  <c r="J49" i="119" s="1"/>
  <c r="K49" i="119" s="1"/>
  <c r="L49" i="119" s="1"/>
  <c r="M49" i="119" s="1"/>
  <c r="N49" i="119" s="1"/>
  <c r="O49" i="119" s="1"/>
  <c r="P49" i="119" s="1"/>
  <c r="S39" i="105"/>
  <c r="D39" i="119" s="1"/>
  <c r="E39" i="105"/>
  <c r="F39" i="105" s="1"/>
  <c r="G39" i="105" s="1"/>
  <c r="H39" i="105" s="1"/>
  <c r="I39" i="105" s="1"/>
  <c r="J39" i="105" s="1"/>
  <c r="K39" i="105" s="1"/>
  <c r="L39" i="105" s="1"/>
  <c r="M39" i="105" s="1"/>
  <c r="N39" i="105" s="1"/>
  <c r="O39" i="105" s="1"/>
  <c r="P39" i="105" s="1"/>
  <c r="E146" i="105"/>
  <c r="F146" i="105" s="1"/>
  <c r="G146" i="105" s="1"/>
  <c r="H146" i="105" s="1"/>
  <c r="I146" i="105" s="1"/>
  <c r="J146" i="105" s="1"/>
  <c r="K146" i="105" s="1"/>
  <c r="L146" i="105" s="1"/>
  <c r="M146" i="105" s="1"/>
  <c r="N146" i="105" s="1"/>
  <c r="O146" i="105" s="1"/>
  <c r="P146" i="105" s="1"/>
  <c r="S146" i="105"/>
  <c r="D146" i="119" s="1"/>
  <c r="S201" i="105"/>
  <c r="D201" i="119" s="1"/>
  <c r="E201" i="105"/>
  <c r="F201" i="105" s="1"/>
  <c r="G201" i="105" s="1"/>
  <c r="H201" i="105" s="1"/>
  <c r="I201" i="105" s="1"/>
  <c r="J201" i="105" s="1"/>
  <c r="K201" i="105" s="1"/>
  <c r="L201" i="105" s="1"/>
  <c r="M201" i="105" s="1"/>
  <c r="N201" i="105" s="1"/>
  <c r="O201" i="105" s="1"/>
  <c r="P201" i="105" s="1"/>
  <c r="E19" i="119"/>
  <c r="F19" i="119" s="1"/>
  <c r="G19" i="119" s="1"/>
  <c r="H19" i="119" s="1"/>
  <c r="I19" i="119" s="1"/>
  <c r="J19" i="119" s="1"/>
  <c r="K19" i="119" s="1"/>
  <c r="L19" i="119" s="1"/>
  <c r="M19" i="119" s="1"/>
  <c r="N19" i="119" s="1"/>
  <c r="O19" i="119" s="1"/>
  <c r="P19" i="119" s="1"/>
  <c r="S19" i="119"/>
  <c r="D19" i="134" s="1"/>
  <c r="S65" i="105"/>
  <c r="D65" i="119" s="1"/>
  <c r="E65" i="105"/>
  <c r="F65" i="105" s="1"/>
  <c r="G65" i="105" s="1"/>
  <c r="H65" i="105" s="1"/>
  <c r="I65" i="105" s="1"/>
  <c r="J65" i="105" s="1"/>
  <c r="K65" i="105" s="1"/>
  <c r="L65" i="105" s="1"/>
  <c r="M65" i="105" s="1"/>
  <c r="N65" i="105" s="1"/>
  <c r="O65" i="105" s="1"/>
  <c r="P65" i="105" s="1"/>
  <c r="S126" i="119"/>
  <c r="D128" i="134" s="1"/>
  <c r="E126" i="119"/>
  <c r="F126" i="119" s="1"/>
  <c r="G126" i="119" s="1"/>
  <c r="H126" i="119" s="1"/>
  <c r="I126" i="119" s="1"/>
  <c r="J126" i="119" s="1"/>
  <c r="K126" i="119" s="1"/>
  <c r="L126" i="119" s="1"/>
  <c r="M126" i="119" s="1"/>
  <c r="N126" i="119" s="1"/>
  <c r="O126" i="119" s="1"/>
  <c r="P126" i="119" s="1"/>
  <c r="S60" i="119"/>
  <c r="D60" i="134" s="1"/>
  <c r="E60" i="119"/>
  <c r="F60" i="119" s="1"/>
  <c r="G60" i="119" s="1"/>
  <c r="H60" i="119" s="1"/>
  <c r="I60" i="119" s="1"/>
  <c r="J60" i="119" s="1"/>
  <c r="K60" i="119" s="1"/>
  <c r="L60" i="119" s="1"/>
  <c r="M60" i="119" s="1"/>
  <c r="N60" i="119" s="1"/>
  <c r="O60" i="119" s="1"/>
  <c r="P60" i="119" s="1"/>
  <c r="E116" i="119"/>
  <c r="F116" i="119" s="1"/>
  <c r="G116" i="119" s="1"/>
  <c r="H116" i="119" s="1"/>
  <c r="I116" i="119" s="1"/>
  <c r="J116" i="119" s="1"/>
  <c r="K116" i="119" s="1"/>
  <c r="L116" i="119" s="1"/>
  <c r="M116" i="119" s="1"/>
  <c r="N116" i="119" s="1"/>
  <c r="O116" i="119" s="1"/>
  <c r="P116" i="119" s="1"/>
  <c r="S116" i="119"/>
  <c r="D118" i="134" s="1"/>
  <c r="E51" i="105"/>
  <c r="F51" i="105" s="1"/>
  <c r="G51" i="105" s="1"/>
  <c r="H51" i="105" s="1"/>
  <c r="I51" i="105" s="1"/>
  <c r="J51" i="105" s="1"/>
  <c r="K51" i="105" s="1"/>
  <c r="L51" i="105" s="1"/>
  <c r="M51" i="105" s="1"/>
  <c r="N51" i="105" s="1"/>
  <c r="O51" i="105" s="1"/>
  <c r="P51" i="105" s="1"/>
  <c r="S51" i="105"/>
  <c r="D51" i="119" s="1"/>
  <c r="E73" i="119"/>
  <c r="F73" i="119" s="1"/>
  <c r="G73" i="119" s="1"/>
  <c r="H73" i="119" s="1"/>
  <c r="I73" i="119" s="1"/>
  <c r="J73" i="119" s="1"/>
  <c r="K73" i="119" s="1"/>
  <c r="L73" i="119" s="1"/>
  <c r="M73" i="119" s="1"/>
  <c r="N73" i="119" s="1"/>
  <c r="O73" i="119" s="1"/>
  <c r="P73" i="119" s="1"/>
  <c r="S73" i="119"/>
  <c r="D73" i="134" s="1"/>
  <c r="S205" i="105"/>
  <c r="D205" i="119" s="1"/>
  <c r="E205" i="105"/>
  <c r="F205" i="105" s="1"/>
  <c r="G205" i="105" s="1"/>
  <c r="H205" i="105" s="1"/>
  <c r="I205" i="105" s="1"/>
  <c r="J205" i="105" s="1"/>
  <c r="K205" i="105" s="1"/>
  <c r="L205" i="105" s="1"/>
  <c r="M205" i="105" s="1"/>
  <c r="N205" i="105" s="1"/>
  <c r="O205" i="105" s="1"/>
  <c r="P205" i="105" s="1"/>
  <c r="E48" i="119"/>
  <c r="F48" i="119" s="1"/>
  <c r="G48" i="119" s="1"/>
  <c r="H48" i="119" s="1"/>
  <c r="I48" i="119" s="1"/>
  <c r="J48" i="119" s="1"/>
  <c r="K48" i="119" s="1"/>
  <c r="L48" i="119" s="1"/>
  <c r="M48" i="119" s="1"/>
  <c r="N48" i="119" s="1"/>
  <c r="O48" i="119" s="1"/>
  <c r="P48" i="119" s="1"/>
  <c r="S48" i="119"/>
  <c r="D48" i="134" s="1"/>
  <c r="S166" i="119"/>
  <c r="D169" i="134" s="1"/>
  <c r="E166" i="119"/>
  <c r="F166" i="119" s="1"/>
  <c r="G166" i="119" s="1"/>
  <c r="H166" i="119" s="1"/>
  <c r="I166" i="119" s="1"/>
  <c r="J166" i="119" s="1"/>
  <c r="K166" i="119" s="1"/>
  <c r="L166" i="119" s="1"/>
  <c r="M166" i="119" s="1"/>
  <c r="N166" i="119" s="1"/>
  <c r="O166" i="119" s="1"/>
  <c r="P166" i="119" s="1"/>
  <c r="E108" i="119"/>
  <c r="F108" i="119" s="1"/>
  <c r="G108" i="119" s="1"/>
  <c r="H108" i="119" s="1"/>
  <c r="I108" i="119" s="1"/>
  <c r="J108" i="119" s="1"/>
  <c r="K108" i="119" s="1"/>
  <c r="L108" i="119" s="1"/>
  <c r="M108" i="119" s="1"/>
  <c r="N108" i="119" s="1"/>
  <c r="O108" i="119" s="1"/>
  <c r="P108" i="119" s="1"/>
  <c r="S108" i="119"/>
  <c r="D108" i="134" s="1"/>
  <c r="S29" i="119"/>
  <c r="D29" i="134" s="1"/>
  <c r="E29" i="119"/>
  <c r="F29" i="119" s="1"/>
  <c r="G29" i="119" s="1"/>
  <c r="H29" i="119" s="1"/>
  <c r="I29" i="119" s="1"/>
  <c r="J29" i="119" s="1"/>
  <c r="K29" i="119" s="1"/>
  <c r="L29" i="119" s="1"/>
  <c r="M29" i="119" s="1"/>
  <c r="N29" i="119" s="1"/>
  <c r="O29" i="119" s="1"/>
  <c r="P29" i="119" s="1"/>
  <c r="E197" i="119"/>
  <c r="F197" i="119" s="1"/>
  <c r="G197" i="119" s="1"/>
  <c r="H197" i="119" s="1"/>
  <c r="I197" i="119" s="1"/>
  <c r="J197" i="119" s="1"/>
  <c r="K197" i="119" s="1"/>
  <c r="L197" i="119" s="1"/>
  <c r="M197" i="119" s="1"/>
  <c r="N197" i="119" s="1"/>
  <c r="O197" i="119" s="1"/>
  <c r="P197" i="119" s="1"/>
  <c r="S197" i="119"/>
  <c r="D200" i="134" s="1"/>
  <c r="S93" i="119"/>
  <c r="D93" i="134" s="1"/>
  <c r="E93" i="119"/>
  <c r="F93" i="119" s="1"/>
  <c r="G93" i="119" s="1"/>
  <c r="H93" i="119" s="1"/>
  <c r="I93" i="119" s="1"/>
  <c r="J93" i="119" s="1"/>
  <c r="K93" i="119" s="1"/>
  <c r="L93" i="119" s="1"/>
  <c r="M93" i="119" s="1"/>
  <c r="N93" i="119" s="1"/>
  <c r="O93" i="119" s="1"/>
  <c r="P93" i="119" s="1"/>
  <c r="S142" i="119"/>
  <c r="D145" i="134" s="1"/>
  <c r="E142" i="119"/>
  <c r="F142" i="119" s="1"/>
  <c r="G142" i="119" s="1"/>
  <c r="H142" i="119" s="1"/>
  <c r="I142" i="119" s="1"/>
  <c r="J142" i="119" s="1"/>
  <c r="K142" i="119" s="1"/>
  <c r="L142" i="119" s="1"/>
  <c r="M142" i="119" s="1"/>
  <c r="N142" i="119" s="1"/>
  <c r="O142" i="119" s="1"/>
  <c r="P142" i="119" s="1"/>
  <c r="E26" i="119"/>
  <c r="F26" i="119" s="1"/>
  <c r="G26" i="119" s="1"/>
  <c r="H26" i="119" s="1"/>
  <c r="I26" i="119" s="1"/>
  <c r="J26" i="119" s="1"/>
  <c r="K26" i="119" s="1"/>
  <c r="L26" i="119" s="1"/>
  <c r="M26" i="119" s="1"/>
  <c r="N26" i="119" s="1"/>
  <c r="O26" i="119" s="1"/>
  <c r="P26" i="119" s="1"/>
  <c r="S26" i="119"/>
  <c r="D26" i="134" s="1"/>
  <c r="S165" i="119"/>
  <c r="D168" i="134" s="1"/>
  <c r="E165" i="119"/>
  <c r="F165" i="119" s="1"/>
  <c r="G165" i="119" s="1"/>
  <c r="H165" i="119" s="1"/>
  <c r="I165" i="119" s="1"/>
  <c r="J165" i="119" s="1"/>
  <c r="K165" i="119" s="1"/>
  <c r="L165" i="119" s="1"/>
  <c r="M165" i="119" s="1"/>
  <c r="N165" i="119" s="1"/>
  <c r="O165" i="119" s="1"/>
  <c r="P165" i="119" s="1"/>
  <c r="E72" i="119"/>
  <c r="F72" i="119" s="1"/>
  <c r="G72" i="119" s="1"/>
  <c r="H72" i="119" s="1"/>
  <c r="I72" i="119" s="1"/>
  <c r="J72" i="119" s="1"/>
  <c r="K72" i="119" s="1"/>
  <c r="L72" i="119" s="1"/>
  <c r="M72" i="119" s="1"/>
  <c r="N72" i="119" s="1"/>
  <c r="O72" i="119" s="1"/>
  <c r="P72" i="119" s="1"/>
  <c r="S72" i="119"/>
  <c r="D72" i="134" s="1"/>
  <c r="S115" i="119"/>
  <c r="D117" i="134" s="1"/>
  <c r="E115" i="119"/>
  <c r="F115" i="119" s="1"/>
  <c r="G115" i="119" s="1"/>
  <c r="H115" i="119" s="1"/>
  <c r="I115" i="119" s="1"/>
  <c r="J115" i="119" s="1"/>
  <c r="K115" i="119" s="1"/>
  <c r="L115" i="119" s="1"/>
  <c r="M115" i="119" s="1"/>
  <c r="N115" i="119" s="1"/>
  <c r="O115" i="119" s="1"/>
  <c r="P115" i="119" s="1"/>
  <c r="S204" i="105"/>
  <c r="D204" i="119" s="1"/>
  <c r="E204" i="105"/>
  <c r="F204" i="105" s="1"/>
  <c r="G204" i="105" s="1"/>
  <c r="H204" i="105" s="1"/>
  <c r="I204" i="105" s="1"/>
  <c r="J204" i="105" s="1"/>
  <c r="K204" i="105" s="1"/>
  <c r="L204" i="105" s="1"/>
  <c r="M204" i="105" s="1"/>
  <c r="N204" i="105" s="1"/>
  <c r="O204" i="105" s="1"/>
  <c r="P204" i="105" s="1"/>
  <c r="E27" i="119"/>
  <c r="F27" i="119" s="1"/>
  <c r="G27" i="119" s="1"/>
  <c r="H27" i="119" s="1"/>
  <c r="I27" i="119" s="1"/>
  <c r="J27" i="119" s="1"/>
  <c r="K27" i="119" s="1"/>
  <c r="L27" i="119" s="1"/>
  <c r="M27" i="119" s="1"/>
  <c r="N27" i="119" s="1"/>
  <c r="O27" i="119" s="1"/>
  <c r="P27" i="119" s="1"/>
  <c r="S27" i="119"/>
  <c r="D27" i="134" s="1"/>
  <c r="S109" i="119"/>
  <c r="D111" i="134" s="1"/>
  <c r="E109" i="119"/>
  <c r="F109" i="119" s="1"/>
  <c r="G109" i="119" s="1"/>
  <c r="H109" i="119" s="1"/>
  <c r="I109" i="119" s="1"/>
  <c r="J109" i="119" s="1"/>
  <c r="K109" i="119" s="1"/>
  <c r="L109" i="119" s="1"/>
  <c r="M109" i="119" s="1"/>
  <c r="N109" i="119" s="1"/>
  <c r="O109" i="119" s="1"/>
  <c r="P109" i="119" s="1"/>
  <c r="S145" i="105"/>
  <c r="D145" i="119" s="1"/>
  <c r="E145" i="105"/>
  <c r="F145" i="105" s="1"/>
  <c r="G145" i="105" s="1"/>
  <c r="H145" i="105" s="1"/>
  <c r="I145" i="105" s="1"/>
  <c r="J145" i="105" s="1"/>
  <c r="K145" i="105" s="1"/>
  <c r="L145" i="105" s="1"/>
  <c r="M145" i="105" s="1"/>
  <c r="N145" i="105" s="1"/>
  <c r="O145" i="105" s="1"/>
  <c r="P145" i="105" s="1"/>
  <c r="E38" i="119"/>
  <c r="F38" i="119" s="1"/>
  <c r="G38" i="119" s="1"/>
  <c r="H38" i="119" s="1"/>
  <c r="I38" i="119" s="1"/>
  <c r="J38" i="119" s="1"/>
  <c r="K38" i="119" s="1"/>
  <c r="L38" i="119" s="1"/>
  <c r="M38" i="119" s="1"/>
  <c r="N38" i="119" s="1"/>
  <c r="O38" i="119" s="1"/>
  <c r="P38" i="119" s="1"/>
  <c r="S38" i="119"/>
  <c r="D38" i="134" s="1"/>
  <c r="S177" i="119"/>
  <c r="D180" i="134" s="1"/>
  <c r="E177" i="119"/>
  <c r="F177" i="119" s="1"/>
  <c r="G177" i="119" s="1"/>
  <c r="H177" i="119" s="1"/>
  <c r="I177" i="119" s="1"/>
  <c r="J177" i="119" s="1"/>
  <c r="K177" i="119" s="1"/>
  <c r="L177" i="119" s="1"/>
  <c r="M177" i="119" s="1"/>
  <c r="N177" i="119" s="1"/>
  <c r="O177" i="119" s="1"/>
  <c r="P177" i="119" s="1"/>
  <c r="S161" i="119"/>
  <c r="D164" i="134" s="1"/>
  <c r="E161" i="119"/>
  <c r="F161" i="119" s="1"/>
  <c r="G161" i="119" s="1"/>
  <c r="H161" i="119" s="1"/>
  <c r="I161" i="119" s="1"/>
  <c r="J161" i="119" s="1"/>
  <c r="K161" i="119" s="1"/>
  <c r="L161" i="119" s="1"/>
  <c r="M161" i="119" s="1"/>
  <c r="N161" i="119" s="1"/>
  <c r="O161" i="119" s="1"/>
  <c r="P161" i="119" s="1"/>
  <c r="E79" i="105"/>
  <c r="F79" i="105" s="1"/>
  <c r="G79" i="105" s="1"/>
  <c r="H79" i="105" s="1"/>
  <c r="I79" i="105" s="1"/>
  <c r="J79" i="105" s="1"/>
  <c r="K79" i="105" s="1"/>
  <c r="L79" i="105" s="1"/>
  <c r="M79" i="105" s="1"/>
  <c r="N79" i="105" s="1"/>
  <c r="O79" i="105" s="1"/>
  <c r="P79" i="105" s="1"/>
  <c r="S79" i="105"/>
  <c r="D79" i="119" s="1"/>
  <c r="S206" i="134"/>
  <c r="D206" i="147" s="1"/>
  <c r="E206" i="134"/>
  <c r="F206" i="134" s="1"/>
  <c r="G206" i="134" s="1"/>
  <c r="H206" i="134" s="1"/>
  <c r="I206" i="134" s="1"/>
  <c r="J206" i="134" s="1"/>
  <c r="K206" i="134" s="1"/>
  <c r="L206" i="134" s="1"/>
  <c r="M206" i="134" s="1"/>
  <c r="N206" i="134" s="1"/>
  <c r="O206" i="134" s="1"/>
  <c r="P206" i="134" s="1"/>
  <c r="E129" i="119"/>
  <c r="F129" i="119" s="1"/>
  <c r="G129" i="119" s="1"/>
  <c r="H129" i="119" s="1"/>
  <c r="I129" i="119" s="1"/>
  <c r="J129" i="119" s="1"/>
  <c r="K129" i="119" s="1"/>
  <c r="L129" i="119" s="1"/>
  <c r="M129" i="119" s="1"/>
  <c r="N129" i="119" s="1"/>
  <c r="O129" i="119" s="1"/>
  <c r="P129" i="119" s="1"/>
  <c r="S129" i="119"/>
  <c r="D132" i="134" s="1"/>
  <c r="E186" i="119"/>
  <c r="F186" i="119" s="1"/>
  <c r="G186" i="119" s="1"/>
  <c r="H186" i="119" s="1"/>
  <c r="I186" i="119" s="1"/>
  <c r="J186" i="119" s="1"/>
  <c r="K186" i="119" s="1"/>
  <c r="L186" i="119" s="1"/>
  <c r="M186" i="119" s="1"/>
  <c r="N186" i="119" s="1"/>
  <c r="O186" i="119" s="1"/>
  <c r="P186" i="119" s="1"/>
  <c r="S186" i="119"/>
  <c r="D189" i="134" s="1"/>
  <c r="E46" i="119"/>
  <c r="F46" i="119" s="1"/>
  <c r="G46" i="119" s="1"/>
  <c r="H46" i="119" s="1"/>
  <c r="I46" i="119" s="1"/>
  <c r="J46" i="119" s="1"/>
  <c r="K46" i="119" s="1"/>
  <c r="L46" i="119" s="1"/>
  <c r="M46" i="119" s="1"/>
  <c r="N46" i="119" s="1"/>
  <c r="O46" i="119" s="1"/>
  <c r="P46" i="119" s="1"/>
  <c r="S46" i="119"/>
  <c r="D46" i="134" s="1"/>
  <c r="S24" i="119"/>
  <c r="D24" i="134" s="1"/>
  <c r="E24" i="119"/>
  <c r="F24" i="119" s="1"/>
  <c r="G24" i="119" s="1"/>
  <c r="H24" i="119" s="1"/>
  <c r="I24" i="119" s="1"/>
  <c r="J24" i="119" s="1"/>
  <c r="K24" i="119" s="1"/>
  <c r="L24" i="119" s="1"/>
  <c r="M24" i="119" s="1"/>
  <c r="N24" i="119" s="1"/>
  <c r="O24" i="119" s="1"/>
  <c r="P24" i="119" s="1"/>
  <c r="S131" i="147"/>
  <c r="D131" i="159" s="1"/>
  <c r="E131" i="147"/>
  <c r="F131" i="147" s="1"/>
  <c r="G131" i="147" s="1"/>
  <c r="H131" i="147" s="1"/>
  <c r="I131" i="147" s="1"/>
  <c r="J131" i="147" s="1"/>
  <c r="K131" i="147" s="1"/>
  <c r="L131" i="147" s="1"/>
  <c r="M131" i="147" s="1"/>
  <c r="N131" i="147" s="1"/>
  <c r="O131" i="147" s="1"/>
  <c r="P131" i="147" s="1"/>
  <c r="E12" i="134"/>
  <c r="F12" i="134" s="1"/>
  <c r="G12" i="134" s="1"/>
  <c r="H12" i="134" s="1"/>
  <c r="I12" i="134" s="1"/>
  <c r="J12" i="134" s="1"/>
  <c r="K12" i="134" s="1"/>
  <c r="L12" i="134" s="1"/>
  <c r="M12" i="134" s="1"/>
  <c r="N12" i="134" s="1"/>
  <c r="O12" i="134" s="1"/>
  <c r="P12" i="134" s="1"/>
  <c r="S12" i="134"/>
  <c r="D12" i="147" s="1"/>
  <c r="S77" i="134"/>
  <c r="D77" i="147" s="1"/>
  <c r="E77" i="134"/>
  <c r="F77" i="134" s="1"/>
  <c r="G77" i="134" s="1"/>
  <c r="H77" i="134" s="1"/>
  <c r="I77" i="134" s="1"/>
  <c r="J77" i="134" s="1"/>
  <c r="K77" i="134" s="1"/>
  <c r="L77" i="134" s="1"/>
  <c r="M77" i="134" s="1"/>
  <c r="N77" i="134" s="1"/>
  <c r="O77" i="134" s="1"/>
  <c r="P77" i="134" s="1"/>
  <c r="E136" i="134"/>
  <c r="F136" i="134" s="1"/>
  <c r="G136" i="134" s="1"/>
  <c r="H136" i="134" s="1"/>
  <c r="I136" i="134" s="1"/>
  <c r="J136" i="134" s="1"/>
  <c r="K136" i="134" s="1"/>
  <c r="L136" i="134" s="1"/>
  <c r="M136" i="134" s="1"/>
  <c r="N136" i="134" s="1"/>
  <c r="O136" i="134" s="1"/>
  <c r="P136" i="134" s="1"/>
  <c r="S136" i="134"/>
  <c r="D136" i="147" s="1"/>
  <c r="E50" i="134"/>
  <c r="F50" i="134" s="1"/>
  <c r="G50" i="134" s="1"/>
  <c r="H50" i="134" s="1"/>
  <c r="I50" i="134" s="1"/>
  <c r="J50" i="134" s="1"/>
  <c r="K50" i="134" s="1"/>
  <c r="L50" i="134" s="1"/>
  <c r="M50" i="134" s="1"/>
  <c r="N50" i="134" s="1"/>
  <c r="O50" i="134" s="1"/>
  <c r="P50" i="134" s="1"/>
  <c r="S50" i="134"/>
  <c r="D50" i="147" s="1"/>
  <c r="E155" i="119"/>
  <c r="F155" i="119" s="1"/>
  <c r="G155" i="119" s="1"/>
  <c r="H155" i="119" s="1"/>
  <c r="I155" i="119" s="1"/>
  <c r="J155" i="119" s="1"/>
  <c r="K155" i="119" s="1"/>
  <c r="L155" i="119" s="1"/>
  <c r="M155" i="119" s="1"/>
  <c r="N155" i="119" s="1"/>
  <c r="O155" i="119" s="1"/>
  <c r="P155" i="119" s="1"/>
  <c r="S155" i="119"/>
  <c r="D158" i="134" s="1"/>
  <c r="S211" i="119"/>
  <c r="D214" i="134" s="1"/>
  <c r="E211" i="119"/>
  <c r="F211" i="119" s="1"/>
  <c r="G211" i="119" s="1"/>
  <c r="H211" i="119" s="1"/>
  <c r="I211" i="119" s="1"/>
  <c r="J211" i="119" s="1"/>
  <c r="K211" i="119" s="1"/>
  <c r="L211" i="119" s="1"/>
  <c r="M211" i="119" s="1"/>
  <c r="N211" i="119" s="1"/>
  <c r="O211" i="119" s="1"/>
  <c r="P211" i="119" s="1"/>
  <c r="E18" i="134"/>
  <c r="F18" i="134" s="1"/>
  <c r="G18" i="134" s="1"/>
  <c r="H18" i="134" s="1"/>
  <c r="I18" i="134" s="1"/>
  <c r="J18" i="134" s="1"/>
  <c r="K18" i="134" s="1"/>
  <c r="L18" i="134" s="1"/>
  <c r="M18" i="134" s="1"/>
  <c r="N18" i="134" s="1"/>
  <c r="O18" i="134" s="1"/>
  <c r="P18" i="134" s="1"/>
  <c r="S18" i="134"/>
  <c r="D18" i="147" s="1"/>
  <c r="E92" i="134"/>
  <c r="F92" i="134" s="1"/>
  <c r="G92" i="134" s="1"/>
  <c r="H92" i="134" s="1"/>
  <c r="I92" i="134" s="1"/>
  <c r="J92" i="134" s="1"/>
  <c r="K92" i="134" s="1"/>
  <c r="L92" i="134" s="1"/>
  <c r="M92" i="134" s="1"/>
  <c r="N92" i="134" s="1"/>
  <c r="O92" i="134" s="1"/>
  <c r="P92" i="134" s="1"/>
  <c r="S92" i="134"/>
  <c r="D92" i="147" s="1"/>
  <c r="S167" i="134"/>
  <c r="D167" i="147" s="1"/>
  <c r="E167" i="134"/>
  <c r="F167" i="134" s="1"/>
  <c r="G167" i="134" s="1"/>
  <c r="H167" i="134" s="1"/>
  <c r="I167" i="134" s="1"/>
  <c r="J167" i="134" s="1"/>
  <c r="K167" i="134" s="1"/>
  <c r="L167" i="134" s="1"/>
  <c r="M167" i="134" s="1"/>
  <c r="N167" i="134" s="1"/>
  <c r="O167" i="134" s="1"/>
  <c r="P167" i="134" s="1"/>
  <c r="E103" i="134"/>
  <c r="F103" i="134" s="1"/>
  <c r="G103" i="134" s="1"/>
  <c r="H103" i="134" s="1"/>
  <c r="I103" i="134" s="1"/>
  <c r="J103" i="134" s="1"/>
  <c r="K103" i="134" s="1"/>
  <c r="L103" i="134" s="1"/>
  <c r="M103" i="134" s="1"/>
  <c r="N103" i="134" s="1"/>
  <c r="O103" i="134" s="1"/>
  <c r="P103" i="134" s="1"/>
  <c r="S103" i="134"/>
  <c r="D103" i="147" s="1"/>
  <c r="E101" i="134"/>
  <c r="F101" i="134" s="1"/>
  <c r="G101" i="134" s="1"/>
  <c r="H101" i="134" s="1"/>
  <c r="I101" i="134" s="1"/>
  <c r="J101" i="134" s="1"/>
  <c r="K101" i="134" s="1"/>
  <c r="L101" i="134" s="1"/>
  <c r="M101" i="134" s="1"/>
  <c r="N101" i="134" s="1"/>
  <c r="O101" i="134" s="1"/>
  <c r="P101" i="134" s="1"/>
  <c r="S101" i="134"/>
  <c r="D101" i="147" s="1"/>
  <c r="E97" i="134"/>
  <c r="F97" i="134" s="1"/>
  <c r="G97" i="134" s="1"/>
  <c r="H97" i="134" s="1"/>
  <c r="I97" i="134" s="1"/>
  <c r="J97" i="134" s="1"/>
  <c r="K97" i="134" s="1"/>
  <c r="L97" i="134" s="1"/>
  <c r="M97" i="134" s="1"/>
  <c r="N97" i="134" s="1"/>
  <c r="O97" i="134" s="1"/>
  <c r="P97" i="134" s="1"/>
  <c r="S97" i="134"/>
  <c r="D97" i="147" s="1"/>
  <c r="E132" i="119"/>
  <c r="F132" i="119" s="1"/>
  <c r="G132" i="119" s="1"/>
  <c r="H132" i="119" s="1"/>
  <c r="I132" i="119" s="1"/>
  <c r="J132" i="119" s="1"/>
  <c r="K132" i="119" s="1"/>
  <c r="L132" i="119" s="1"/>
  <c r="M132" i="119" s="1"/>
  <c r="N132" i="119" s="1"/>
  <c r="O132" i="119" s="1"/>
  <c r="P132" i="119" s="1"/>
  <c r="S132" i="119"/>
  <c r="D135" i="134" s="1"/>
  <c r="E41" i="134"/>
  <c r="F41" i="134" s="1"/>
  <c r="G41" i="134" s="1"/>
  <c r="H41" i="134" s="1"/>
  <c r="I41" i="134" s="1"/>
  <c r="J41" i="134" s="1"/>
  <c r="K41" i="134" s="1"/>
  <c r="L41" i="134" s="1"/>
  <c r="M41" i="134" s="1"/>
  <c r="N41" i="134" s="1"/>
  <c r="O41" i="134" s="1"/>
  <c r="P41" i="134" s="1"/>
  <c r="S41" i="134"/>
  <c r="D41" i="147" s="1"/>
  <c r="E88" i="134"/>
  <c r="F88" i="134" s="1"/>
  <c r="G88" i="134" s="1"/>
  <c r="H88" i="134" s="1"/>
  <c r="I88" i="134" s="1"/>
  <c r="J88" i="134" s="1"/>
  <c r="K88" i="134" s="1"/>
  <c r="L88" i="134" s="1"/>
  <c r="M88" i="134" s="1"/>
  <c r="N88" i="134" s="1"/>
  <c r="O88" i="134" s="1"/>
  <c r="P88" i="134" s="1"/>
  <c r="S88" i="134"/>
  <c r="D88" i="147" s="1"/>
  <c r="E57" i="134"/>
  <c r="F57" i="134" s="1"/>
  <c r="G57" i="134" s="1"/>
  <c r="H57" i="134" s="1"/>
  <c r="I57" i="134" s="1"/>
  <c r="J57" i="134" s="1"/>
  <c r="K57" i="134" s="1"/>
  <c r="L57" i="134" s="1"/>
  <c r="M57" i="134" s="1"/>
  <c r="N57" i="134" s="1"/>
  <c r="O57" i="134" s="1"/>
  <c r="P57" i="134" s="1"/>
  <c r="S57" i="134"/>
  <c r="D57" i="147" s="1"/>
  <c r="E74" i="119"/>
  <c r="F74" i="119" s="1"/>
  <c r="G74" i="119" s="1"/>
  <c r="H74" i="119" s="1"/>
  <c r="I74" i="119" s="1"/>
  <c r="J74" i="119" s="1"/>
  <c r="K74" i="119" s="1"/>
  <c r="L74" i="119" s="1"/>
  <c r="M74" i="119" s="1"/>
  <c r="N74" i="119" s="1"/>
  <c r="O74" i="119" s="1"/>
  <c r="P74" i="119" s="1"/>
  <c r="S74" i="119"/>
  <c r="D74" i="134" s="1"/>
  <c r="E156" i="119"/>
  <c r="F156" i="119" s="1"/>
  <c r="G156" i="119" s="1"/>
  <c r="H156" i="119" s="1"/>
  <c r="I156" i="119" s="1"/>
  <c r="J156" i="119" s="1"/>
  <c r="K156" i="119" s="1"/>
  <c r="L156" i="119" s="1"/>
  <c r="M156" i="119" s="1"/>
  <c r="N156" i="119" s="1"/>
  <c r="O156" i="119" s="1"/>
  <c r="P156" i="119" s="1"/>
  <c r="S156" i="119"/>
  <c r="D159" i="134" s="1"/>
  <c r="E174" i="119"/>
  <c r="F174" i="119" s="1"/>
  <c r="G174" i="119" s="1"/>
  <c r="H174" i="119" s="1"/>
  <c r="I174" i="119" s="1"/>
  <c r="J174" i="119" s="1"/>
  <c r="K174" i="119" s="1"/>
  <c r="L174" i="119" s="1"/>
  <c r="M174" i="119" s="1"/>
  <c r="N174" i="119" s="1"/>
  <c r="O174" i="119" s="1"/>
  <c r="P174" i="119" s="1"/>
  <c r="S174" i="119"/>
  <c r="D177" i="134" s="1"/>
  <c r="E91" i="134"/>
  <c r="F91" i="134" s="1"/>
  <c r="G91" i="134" s="1"/>
  <c r="H91" i="134" s="1"/>
  <c r="I91" i="134" s="1"/>
  <c r="J91" i="134" s="1"/>
  <c r="K91" i="134" s="1"/>
  <c r="L91" i="134" s="1"/>
  <c r="M91" i="134" s="1"/>
  <c r="N91" i="134" s="1"/>
  <c r="O91" i="134" s="1"/>
  <c r="P91" i="134" s="1"/>
  <c r="S91" i="134"/>
  <c r="D91" i="147" s="1"/>
  <c r="S118" i="119"/>
  <c r="D120" i="134" s="1"/>
  <c r="E118" i="119"/>
  <c r="F118" i="119" s="1"/>
  <c r="G118" i="119" s="1"/>
  <c r="H118" i="119" s="1"/>
  <c r="I118" i="119" s="1"/>
  <c r="J118" i="119" s="1"/>
  <c r="K118" i="119" s="1"/>
  <c r="L118" i="119" s="1"/>
  <c r="M118" i="119" s="1"/>
  <c r="N118" i="119" s="1"/>
  <c r="O118" i="119" s="1"/>
  <c r="P118" i="119" s="1"/>
  <c r="E17" i="134"/>
  <c r="F17" i="134" s="1"/>
  <c r="G17" i="134" s="1"/>
  <c r="H17" i="134" s="1"/>
  <c r="I17" i="134" s="1"/>
  <c r="J17" i="134" s="1"/>
  <c r="K17" i="134" s="1"/>
  <c r="L17" i="134" s="1"/>
  <c r="M17" i="134" s="1"/>
  <c r="N17" i="134" s="1"/>
  <c r="O17" i="134" s="1"/>
  <c r="P17" i="134" s="1"/>
  <c r="S17" i="134"/>
  <c r="D17" i="147" s="1"/>
  <c r="E166" i="134"/>
  <c r="F166" i="134" s="1"/>
  <c r="G166" i="134" s="1"/>
  <c r="H166" i="134" s="1"/>
  <c r="I166" i="134" s="1"/>
  <c r="J166" i="134" s="1"/>
  <c r="K166" i="134" s="1"/>
  <c r="L166" i="134" s="1"/>
  <c r="M166" i="134" s="1"/>
  <c r="N166" i="134" s="1"/>
  <c r="O166" i="134" s="1"/>
  <c r="P166" i="134" s="1"/>
  <c r="S166" i="134"/>
  <c r="D166" i="147" s="1"/>
  <c r="S89" i="147"/>
  <c r="D89" i="159" s="1"/>
  <c r="E89" i="147"/>
  <c r="F89" i="147" s="1"/>
  <c r="G89" i="147" s="1"/>
  <c r="H89" i="147" s="1"/>
  <c r="I89" i="147" s="1"/>
  <c r="J89" i="147" s="1"/>
  <c r="K89" i="147" s="1"/>
  <c r="L89" i="147" s="1"/>
  <c r="M89" i="147" s="1"/>
  <c r="N89" i="147" s="1"/>
  <c r="O89" i="147" s="1"/>
  <c r="P89" i="147" s="1"/>
  <c r="S14" i="147"/>
  <c r="D14" i="159" s="1"/>
  <c r="E14" i="147"/>
  <c r="F14" i="147" s="1"/>
  <c r="G14" i="147" s="1"/>
  <c r="H14" i="147" s="1"/>
  <c r="I14" i="147" s="1"/>
  <c r="J14" i="147" s="1"/>
  <c r="K14" i="147" s="1"/>
  <c r="L14" i="147" s="1"/>
  <c r="M14" i="147" s="1"/>
  <c r="N14" i="147" s="1"/>
  <c r="O14" i="147" s="1"/>
  <c r="P14" i="147" s="1"/>
  <c r="E152" i="134"/>
  <c r="F152" i="134" s="1"/>
  <c r="G152" i="134" s="1"/>
  <c r="H152" i="134" s="1"/>
  <c r="I152" i="134" s="1"/>
  <c r="J152" i="134" s="1"/>
  <c r="K152" i="134" s="1"/>
  <c r="L152" i="134" s="1"/>
  <c r="M152" i="134" s="1"/>
  <c r="N152" i="134" s="1"/>
  <c r="O152" i="134" s="1"/>
  <c r="P152" i="134" s="1"/>
  <c r="S152" i="134"/>
  <c r="D152" i="147" s="1"/>
  <c r="E45" i="134"/>
  <c r="F45" i="134" s="1"/>
  <c r="G45" i="134" s="1"/>
  <c r="H45" i="134" s="1"/>
  <c r="I45" i="134" s="1"/>
  <c r="J45" i="134" s="1"/>
  <c r="K45" i="134" s="1"/>
  <c r="L45" i="134" s="1"/>
  <c r="M45" i="134" s="1"/>
  <c r="N45" i="134" s="1"/>
  <c r="O45" i="134" s="1"/>
  <c r="P45" i="134" s="1"/>
  <c r="S45" i="134"/>
  <c r="D45" i="147" s="1"/>
  <c r="S105" i="134"/>
  <c r="D105" i="147" s="1"/>
  <c r="E105" i="134"/>
  <c r="F105" i="134" s="1"/>
  <c r="G105" i="134" s="1"/>
  <c r="H105" i="134" s="1"/>
  <c r="I105" i="134" s="1"/>
  <c r="J105" i="134" s="1"/>
  <c r="K105" i="134" s="1"/>
  <c r="L105" i="134" s="1"/>
  <c r="M105" i="134" s="1"/>
  <c r="N105" i="134" s="1"/>
  <c r="O105" i="134" s="1"/>
  <c r="P105" i="134" s="1"/>
  <c r="E82" i="134"/>
  <c r="F82" i="134" s="1"/>
  <c r="G82" i="134" s="1"/>
  <c r="H82" i="134" s="1"/>
  <c r="I82" i="134" s="1"/>
  <c r="J82" i="134" s="1"/>
  <c r="K82" i="134" s="1"/>
  <c r="L82" i="134" s="1"/>
  <c r="M82" i="134" s="1"/>
  <c r="N82" i="134" s="1"/>
  <c r="O82" i="134" s="1"/>
  <c r="P82" i="134" s="1"/>
  <c r="S82" i="134"/>
  <c r="D82" i="147" s="1"/>
  <c r="E96" i="119"/>
  <c r="F96" i="119" s="1"/>
  <c r="G96" i="119" s="1"/>
  <c r="H96" i="119" s="1"/>
  <c r="I96" i="119" s="1"/>
  <c r="J96" i="119" s="1"/>
  <c r="K96" i="119" s="1"/>
  <c r="L96" i="119" s="1"/>
  <c r="M96" i="119" s="1"/>
  <c r="N96" i="119" s="1"/>
  <c r="O96" i="119" s="1"/>
  <c r="P96" i="119" s="1"/>
  <c r="S96" i="119"/>
  <c r="D96" i="134" s="1"/>
  <c r="E124" i="119"/>
  <c r="F124" i="119" s="1"/>
  <c r="G124" i="119" s="1"/>
  <c r="H124" i="119" s="1"/>
  <c r="I124" i="119" s="1"/>
  <c r="J124" i="119" s="1"/>
  <c r="K124" i="119" s="1"/>
  <c r="L124" i="119" s="1"/>
  <c r="M124" i="119" s="1"/>
  <c r="N124" i="119" s="1"/>
  <c r="O124" i="119" s="1"/>
  <c r="P124" i="119" s="1"/>
  <c r="S124" i="119"/>
  <c r="D126" i="134" s="1"/>
  <c r="E66" i="119"/>
  <c r="F66" i="119" s="1"/>
  <c r="G66" i="119" s="1"/>
  <c r="H66" i="119" s="1"/>
  <c r="I66" i="119" s="1"/>
  <c r="J66" i="119" s="1"/>
  <c r="K66" i="119" s="1"/>
  <c r="L66" i="119" s="1"/>
  <c r="M66" i="119" s="1"/>
  <c r="N66" i="119" s="1"/>
  <c r="O66" i="119" s="1"/>
  <c r="P66" i="119" s="1"/>
  <c r="S66" i="119"/>
  <c r="D66" i="134" s="1"/>
  <c r="E110" i="119"/>
  <c r="F110" i="119" s="1"/>
  <c r="G110" i="119" s="1"/>
  <c r="H110" i="119" s="1"/>
  <c r="I110" i="119" s="1"/>
  <c r="J110" i="119" s="1"/>
  <c r="K110" i="119" s="1"/>
  <c r="L110" i="119" s="1"/>
  <c r="M110" i="119" s="1"/>
  <c r="N110" i="119" s="1"/>
  <c r="O110" i="119" s="1"/>
  <c r="P110" i="119" s="1"/>
  <c r="S110" i="119"/>
  <c r="D112" i="134" s="1"/>
  <c r="E30" i="119"/>
  <c r="F30" i="119" s="1"/>
  <c r="G30" i="119" s="1"/>
  <c r="H30" i="119" s="1"/>
  <c r="I30" i="119" s="1"/>
  <c r="J30" i="119" s="1"/>
  <c r="K30" i="119" s="1"/>
  <c r="L30" i="119" s="1"/>
  <c r="M30" i="119" s="1"/>
  <c r="N30" i="119" s="1"/>
  <c r="O30" i="119" s="1"/>
  <c r="P30" i="119" s="1"/>
  <c r="S30" i="119"/>
  <c r="D30" i="134" s="1"/>
  <c r="E122" i="119"/>
  <c r="F122" i="119" s="1"/>
  <c r="G122" i="119" s="1"/>
  <c r="H122" i="119" s="1"/>
  <c r="I122" i="119" s="1"/>
  <c r="J122" i="119" s="1"/>
  <c r="K122" i="119" s="1"/>
  <c r="L122" i="119" s="1"/>
  <c r="M122" i="119" s="1"/>
  <c r="N122" i="119" s="1"/>
  <c r="O122" i="119" s="1"/>
  <c r="P122" i="119" s="1"/>
  <c r="S122" i="119"/>
  <c r="D124" i="134" s="1"/>
  <c r="E44" i="119"/>
  <c r="F44" i="119" s="1"/>
  <c r="G44" i="119" s="1"/>
  <c r="H44" i="119" s="1"/>
  <c r="I44" i="119" s="1"/>
  <c r="J44" i="119" s="1"/>
  <c r="K44" i="119" s="1"/>
  <c r="L44" i="119" s="1"/>
  <c r="M44" i="119" s="1"/>
  <c r="N44" i="119" s="1"/>
  <c r="O44" i="119" s="1"/>
  <c r="P44" i="119" s="1"/>
  <c r="S44" i="119"/>
  <c r="D44" i="134" s="1"/>
  <c r="E64" i="119"/>
  <c r="F64" i="119" s="1"/>
  <c r="G64" i="119" s="1"/>
  <c r="H64" i="119" s="1"/>
  <c r="I64" i="119" s="1"/>
  <c r="J64" i="119" s="1"/>
  <c r="K64" i="119" s="1"/>
  <c r="L64" i="119" s="1"/>
  <c r="M64" i="119" s="1"/>
  <c r="N64" i="119" s="1"/>
  <c r="O64" i="119" s="1"/>
  <c r="P64" i="119" s="1"/>
  <c r="S64" i="119"/>
  <c r="D64" i="134" s="1"/>
  <c r="E107" i="119"/>
  <c r="F107" i="119" s="1"/>
  <c r="G107" i="119" s="1"/>
  <c r="H107" i="119" s="1"/>
  <c r="I107" i="119" s="1"/>
  <c r="J107" i="119" s="1"/>
  <c r="K107" i="119" s="1"/>
  <c r="L107" i="119" s="1"/>
  <c r="M107" i="119" s="1"/>
  <c r="N107" i="119" s="1"/>
  <c r="O107" i="119" s="1"/>
  <c r="P107" i="119" s="1"/>
  <c r="S107" i="119"/>
  <c r="D107" i="134" s="1"/>
  <c r="E81" i="134"/>
  <c r="F81" i="134" s="1"/>
  <c r="G81" i="134" s="1"/>
  <c r="H81" i="134" s="1"/>
  <c r="I81" i="134" s="1"/>
  <c r="J81" i="134" s="1"/>
  <c r="K81" i="134" s="1"/>
  <c r="L81" i="134" s="1"/>
  <c r="M81" i="134" s="1"/>
  <c r="N81" i="134" s="1"/>
  <c r="O81" i="134" s="1"/>
  <c r="P81" i="134" s="1"/>
  <c r="S81" i="134"/>
  <c r="D81" i="147" s="1"/>
  <c r="E214" i="119"/>
  <c r="F214" i="119" s="1"/>
  <c r="G214" i="119" s="1"/>
  <c r="H214" i="119" s="1"/>
  <c r="I214" i="119" s="1"/>
  <c r="J214" i="119" s="1"/>
  <c r="K214" i="119" s="1"/>
  <c r="L214" i="119" s="1"/>
  <c r="M214" i="119" s="1"/>
  <c r="N214" i="119" s="1"/>
  <c r="O214" i="119" s="1"/>
  <c r="P214" i="119" s="1"/>
  <c r="S214" i="119"/>
  <c r="D217" i="134" s="1"/>
  <c r="E121" i="119"/>
  <c r="F121" i="119" s="1"/>
  <c r="G121" i="119" s="1"/>
  <c r="H121" i="119" s="1"/>
  <c r="I121" i="119" s="1"/>
  <c r="J121" i="119" s="1"/>
  <c r="K121" i="119" s="1"/>
  <c r="L121" i="119" s="1"/>
  <c r="M121" i="119" s="1"/>
  <c r="N121" i="119" s="1"/>
  <c r="O121" i="119" s="1"/>
  <c r="P121" i="119" s="1"/>
  <c r="S121" i="119"/>
  <c r="D123" i="134" s="1"/>
  <c r="E209" i="119"/>
  <c r="F209" i="119" s="1"/>
  <c r="G209" i="119" s="1"/>
  <c r="H209" i="119" s="1"/>
  <c r="I209" i="119" s="1"/>
  <c r="J209" i="119" s="1"/>
  <c r="K209" i="119" s="1"/>
  <c r="L209" i="119" s="1"/>
  <c r="M209" i="119" s="1"/>
  <c r="N209" i="119" s="1"/>
  <c r="O209" i="119" s="1"/>
  <c r="P209" i="119" s="1"/>
  <c r="S209" i="119"/>
  <c r="D212" i="134" s="1"/>
  <c r="E159" i="119"/>
  <c r="F159" i="119" s="1"/>
  <c r="G159" i="119" s="1"/>
  <c r="H159" i="119" s="1"/>
  <c r="I159" i="119" s="1"/>
  <c r="J159" i="119" s="1"/>
  <c r="K159" i="119" s="1"/>
  <c r="L159" i="119" s="1"/>
  <c r="M159" i="119" s="1"/>
  <c r="N159" i="119" s="1"/>
  <c r="O159" i="119" s="1"/>
  <c r="P159" i="119" s="1"/>
  <c r="S159" i="119"/>
  <c r="D162" i="134" s="1"/>
  <c r="E181" i="134"/>
  <c r="F181" i="134" s="1"/>
  <c r="G181" i="134" s="1"/>
  <c r="H181" i="134" s="1"/>
  <c r="I181" i="134" s="1"/>
  <c r="J181" i="134" s="1"/>
  <c r="K181" i="134" s="1"/>
  <c r="L181" i="134" s="1"/>
  <c r="M181" i="134" s="1"/>
  <c r="N181" i="134" s="1"/>
  <c r="O181" i="134" s="1"/>
  <c r="P181" i="134" s="1"/>
  <c r="S181" i="134"/>
  <c r="D181" i="147" s="1"/>
  <c r="E35" i="134"/>
  <c r="F35" i="134" s="1"/>
  <c r="G35" i="134" s="1"/>
  <c r="H35" i="134" s="1"/>
  <c r="I35" i="134" s="1"/>
  <c r="J35" i="134" s="1"/>
  <c r="K35" i="134" s="1"/>
  <c r="L35" i="134" s="1"/>
  <c r="M35" i="134" s="1"/>
  <c r="N35" i="134" s="1"/>
  <c r="O35" i="134" s="1"/>
  <c r="P35" i="134" s="1"/>
  <c r="S35" i="134"/>
  <c r="D35" i="147" s="1"/>
  <c r="E32" i="134"/>
  <c r="F32" i="134" s="1"/>
  <c r="G32" i="134" s="1"/>
  <c r="H32" i="134" s="1"/>
  <c r="I32" i="134" s="1"/>
  <c r="J32" i="134" s="1"/>
  <c r="K32" i="134" s="1"/>
  <c r="L32" i="134" s="1"/>
  <c r="M32" i="134" s="1"/>
  <c r="N32" i="134" s="1"/>
  <c r="O32" i="134" s="1"/>
  <c r="P32" i="134" s="1"/>
  <c r="S32" i="134"/>
  <c r="D32" i="147" s="1"/>
  <c r="S153" i="119"/>
  <c r="D156" i="134" s="1"/>
  <c r="E153" i="119"/>
  <c r="F153" i="119" s="1"/>
  <c r="G153" i="119" s="1"/>
  <c r="H153" i="119" s="1"/>
  <c r="I153" i="119" s="1"/>
  <c r="J153" i="119" s="1"/>
  <c r="K153" i="119" s="1"/>
  <c r="L153" i="119" s="1"/>
  <c r="M153" i="119" s="1"/>
  <c r="N153" i="119" s="1"/>
  <c r="O153" i="119" s="1"/>
  <c r="P153" i="119" s="1"/>
  <c r="S137" i="147"/>
  <c r="D137" i="159" s="1"/>
  <c r="E137" i="147"/>
  <c r="F137" i="147" s="1"/>
  <c r="G137" i="147" s="1"/>
  <c r="H137" i="147" s="1"/>
  <c r="I137" i="147" s="1"/>
  <c r="J137" i="147" s="1"/>
  <c r="K137" i="147" s="1"/>
  <c r="L137" i="147" s="1"/>
  <c r="M137" i="147" s="1"/>
  <c r="N137" i="147" s="1"/>
  <c r="O137" i="147" s="1"/>
  <c r="P137" i="147" s="1"/>
  <c r="E23" i="134"/>
  <c r="F23" i="134" s="1"/>
  <c r="G23" i="134" s="1"/>
  <c r="H23" i="134" s="1"/>
  <c r="I23" i="134" s="1"/>
  <c r="J23" i="134" s="1"/>
  <c r="K23" i="134" s="1"/>
  <c r="L23" i="134" s="1"/>
  <c r="M23" i="134" s="1"/>
  <c r="N23" i="134" s="1"/>
  <c r="O23" i="134" s="1"/>
  <c r="P23" i="134" s="1"/>
  <c r="S23" i="134"/>
  <c r="D23" i="147" s="1"/>
  <c r="E22" i="134"/>
  <c r="F22" i="134" s="1"/>
  <c r="G22" i="134" s="1"/>
  <c r="H22" i="134" s="1"/>
  <c r="I22" i="134" s="1"/>
  <c r="J22" i="134" s="1"/>
  <c r="K22" i="134" s="1"/>
  <c r="L22" i="134" s="1"/>
  <c r="M22" i="134" s="1"/>
  <c r="N22" i="134" s="1"/>
  <c r="O22" i="134" s="1"/>
  <c r="P22" i="134" s="1"/>
  <c r="S22" i="134"/>
  <c r="D22" i="147" s="1"/>
  <c r="E203" i="134"/>
  <c r="F203" i="134" s="1"/>
  <c r="G203" i="134" s="1"/>
  <c r="H203" i="134" s="1"/>
  <c r="I203" i="134" s="1"/>
  <c r="J203" i="134" s="1"/>
  <c r="K203" i="134" s="1"/>
  <c r="L203" i="134" s="1"/>
  <c r="M203" i="134" s="1"/>
  <c r="N203" i="134" s="1"/>
  <c r="O203" i="134" s="1"/>
  <c r="P203" i="134" s="1"/>
  <c r="S203" i="134"/>
  <c r="D203" i="147" s="1"/>
  <c r="S171" i="134"/>
  <c r="D171" i="147" s="1"/>
  <c r="E171" i="134"/>
  <c r="F171" i="134" s="1"/>
  <c r="G171" i="134" s="1"/>
  <c r="H171" i="134" s="1"/>
  <c r="I171" i="134" s="1"/>
  <c r="J171" i="134" s="1"/>
  <c r="K171" i="134" s="1"/>
  <c r="L171" i="134" s="1"/>
  <c r="M171" i="134" s="1"/>
  <c r="N171" i="134" s="1"/>
  <c r="O171" i="134" s="1"/>
  <c r="P171" i="134" s="1"/>
  <c r="E8" i="134"/>
  <c r="F8" i="134" s="1"/>
  <c r="G8" i="134" s="1"/>
  <c r="H8" i="134" s="1"/>
  <c r="I8" i="134" s="1"/>
  <c r="J8" i="134" s="1"/>
  <c r="K8" i="134" s="1"/>
  <c r="L8" i="134" s="1"/>
  <c r="M8" i="134" s="1"/>
  <c r="N8" i="134" s="1"/>
  <c r="O8" i="134" s="1"/>
  <c r="P8" i="134" s="1"/>
  <c r="S8" i="134"/>
  <c r="D8" i="147" s="1"/>
  <c r="E127" i="119"/>
  <c r="F127" i="119" s="1"/>
  <c r="G127" i="119" s="1"/>
  <c r="H127" i="119" s="1"/>
  <c r="I127" i="119" s="1"/>
  <c r="J127" i="119" s="1"/>
  <c r="K127" i="119" s="1"/>
  <c r="L127" i="119" s="1"/>
  <c r="M127" i="119" s="1"/>
  <c r="N127" i="119" s="1"/>
  <c r="O127" i="119" s="1"/>
  <c r="P127" i="119" s="1"/>
  <c r="S127" i="119"/>
  <c r="D129" i="134" s="1"/>
  <c r="E6" i="134"/>
  <c r="F6" i="134" s="1"/>
  <c r="G6" i="134" s="1"/>
  <c r="H6" i="134" s="1"/>
  <c r="I6" i="134" s="1"/>
  <c r="J6" i="134" s="1"/>
  <c r="K6" i="134" s="1"/>
  <c r="L6" i="134" s="1"/>
  <c r="M6" i="134" s="1"/>
  <c r="N6" i="134" s="1"/>
  <c r="O6" i="134" s="1"/>
  <c r="P6" i="134" s="1"/>
  <c r="S6" i="134"/>
  <c r="D6" i="147" s="1"/>
  <c r="E134" i="134"/>
  <c r="F134" i="134" s="1"/>
  <c r="G134" i="134" s="1"/>
  <c r="H134" i="134" s="1"/>
  <c r="I134" i="134" s="1"/>
  <c r="J134" i="134" s="1"/>
  <c r="K134" i="134" s="1"/>
  <c r="L134" i="134" s="1"/>
  <c r="M134" i="134" s="1"/>
  <c r="N134" i="134" s="1"/>
  <c r="O134" i="134" s="1"/>
  <c r="P134" i="134" s="1"/>
  <c r="S134" i="134"/>
  <c r="D134" i="147" s="1"/>
  <c r="E84" i="134"/>
  <c r="F84" i="134" s="1"/>
  <c r="G84" i="134" s="1"/>
  <c r="H84" i="134" s="1"/>
  <c r="I84" i="134" s="1"/>
  <c r="J84" i="134" s="1"/>
  <c r="K84" i="134" s="1"/>
  <c r="L84" i="134" s="1"/>
  <c r="M84" i="134" s="1"/>
  <c r="N84" i="134" s="1"/>
  <c r="O84" i="134" s="1"/>
  <c r="P84" i="134" s="1"/>
  <c r="S84" i="134"/>
  <c r="D84" i="147" s="1"/>
  <c r="E201" i="134"/>
  <c r="F201" i="134" s="1"/>
  <c r="G201" i="134" s="1"/>
  <c r="H201" i="134" s="1"/>
  <c r="I201" i="134" s="1"/>
  <c r="J201" i="134" s="1"/>
  <c r="K201" i="134" s="1"/>
  <c r="L201" i="134" s="1"/>
  <c r="M201" i="134" s="1"/>
  <c r="N201" i="134" s="1"/>
  <c r="O201" i="134" s="1"/>
  <c r="P201" i="134" s="1"/>
  <c r="S201" i="134"/>
  <c r="D201" i="147" s="1"/>
  <c r="E195" i="134"/>
  <c r="F195" i="134" s="1"/>
  <c r="G195" i="134" s="1"/>
  <c r="H195" i="134" s="1"/>
  <c r="I195" i="134" s="1"/>
  <c r="J195" i="134" s="1"/>
  <c r="K195" i="134" s="1"/>
  <c r="L195" i="134" s="1"/>
  <c r="M195" i="134" s="1"/>
  <c r="N195" i="134" s="1"/>
  <c r="O195" i="134" s="1"/>
  <c r="P195" i="134" s="1"/>
  <c r="S195" i="134"/>
  <c r="D195" i="147" s="1"/>
  <c r="E189" i="119"/>
  <c r="F189" i="119" s="1"/>
  <c r="G189" i="119" s="1"/>
  <c r="H189" i="119" s="1"/>
  <c r="I189" i="119" s="1"/>
  <c r="J189" i="119" s="1"/>
  <c r="K189" i="119" s="1"/>
  <c r="L189" i="119" s="1"/>
  <c r="M189" i="119" s="1"/>
  <c r="N189" i="119" s="1"/>
  <c r="O189" i="119" s="1"/>
  <c r="P189" i="119" s="1"/>
  <c r="S189" i="119"/>
  <c r="D192" i="134" s="1"/>
  <c r="S147" i="147"/>
  <c r="D147" i="159" s="1"/>
  <c r="E147" i="147"/>
  <c r="F147" i="147" s="1"/>
  <c r="G147" i="147" s="1"/>
  <c r="H147" i="147" s="1"/>
  <c r="I147" i="147" s="1"/>
  <c r="J147" i="147" s="1"/>
  <c r="K147" i="147" s="1"/>
  <c r="L147" i="147" s="1"/>
  <c r="M147" i="147" s="1"/>
  <c r="N147" i="147" s="1"/>
  <c r="O147" i="147" s="1"/>
  <c r="P147" i="147" s="1"/>
  <c r="E63" i="134"/>
  <c r="F63" i="134" s="1"/>
  <c r="G63" i="134" s="1"/>
  <c r="H63" i="134" s="1"/>
  <c r="I63" i="134" s="1"/>
  <c r="J63" i="134" s="1"/>
  <c r="K63" i="134" s="1"/>
  <c r="L63" i="134" s="1"/>
  <c r="M63" i="134" s="1"/>
  <c r="N63" i="134" s="1"/>
  <c r="O63" i="134" s="1"/>
  <c r="P63" i="134" s="1"/>
  <c r="S63" i="134"/>
  <c r="D63" i="147" s="1"/>
  <c r="E202" i="134"/>
  <c r="F202" i="134" s="1"/>
  <c r="G202" i="134" s="1"/>
  <c r="H202" i="134" s="1"/>
  <c r="I202" i="134" s="1"/>
  <c r="J202" i="134" s="1"/>
  <c r="K202" i="134" s="1"/>
  <c r="L202" i="134" s="1"/>
  <c r="M202" i="134" s="1"/>
  <c r="N202" i="134" s="1"/>
  <c r="O202" i="134" s="1"/>
  <c r="P202" i="134" s="1"/>
  <c r="S202" i="134"/>
  <c r="D202" i="147" s="1"/>
  <c r="E169" i="119"/>
  <c r="F169" i="119" s="1"/>
  <c r="G169" i="119" s="1"/>
  <c r="H169" i="119" s="1"/>
  <c r="I169" i="119" s="1"/>
  <c r="J169" i="119" s="1"/>
  <c r="K169" i="119" s="1"/>
  <c r="L169" i="119" s="1"/>
  <c r="M169" i="119" s="1"/>
  <c r="N169" i="119" s="1"/>
  <c r="O169" i="119" s="1"/>
  <c r="P169" i="119" s="1"/>
  <c r="S169" i="119"/>
  <c r="D172" i="134" s="1"/>
  <c r="S33" i="134"/>
  <c r="D33" i="147" s="1"/>
  <c r="E33" i="134"/>
  <c r="F33" i="134" s="1"/>
  <c r="G33" i="134" s="1"/>
  <c r="H33" i="134" s="1"/>
  <c r="I33" i="134" s="1"/>
  <c r="J33" i="134" s="1"/>
  <c r="K33" i="134" s="1"/>
  <c r="L33" i="134" s="1"/>
  <c r="M33" i="134" s="1"/>
  <c r="N33" i="134" s="1"/>
  <c r="O33" i="134" s="1"/>
  <c r="P33" i="134" s="1"/>
  <c r="E85" i="134"/>
  <c r="F85" i="134" s="1"/>
  <c r="G85" i="134" s="1"/>
  <c r="H85" i="134" s="1"/>
  <c r="I85" i="134" s="1"/>
  <c r="J85" i="134" s="1"/>
  <c r="K85" i="134" s="1"/>
  <c r="L85" i="134" s="1"/>
  <c r="M85" i="134" s="1"/>
  <c r="N85" i="134" s="1"/>
  <c r="O85" i="134" s="1"/>
  <c r="P85" i="134" s="1"/>
  <c r="S85" i="134"/>
  <c r="D85" i="147" s="1"/>
  <c r="E141" i="119"/>
  <c r="F141" i="119" s="1"/>
  <c r="G141" i="119" s="1"/>
  <c r="H141" i="119" s="1"/>
  <c r="I141" i="119" s="1"/>
  <c r="J141" i="119" s="1"/>
  <c r="K141" i="119" s="1"/>
  <c r="L141" i="119" s="1"/>
  <c r="M141" i="119" s="1"/>
  <c r="N141" i="119" s="1"/>
  <c r="O141" i="119" s="1"/>
  <c r="P141" i="119" s="1"/>
  <c r="S141" i="119"/>
  <c r="D144" i="134" s="1"/>
  <c r="E213" i="134"/>
  <c r="F213" i="134" s="1"/>
  <c r="G213" i="134" s="1"/>
  <c r="H213" i="134" s="1"/>
  <c r="I213" i="134" s="1"/>
  <c r="J213" i="134" s="1"/>
  <c r="K213" i="134" s="1"/>
  <c r="L213" i="134" s="1"/>
  <c r="M213" i="134" s="1"/>
  <c r="N213" i="134" s="1"/>
  <c r="O213" i="134" s="1"/>
  <c r="P213" i="134" s="1"/>
  <c r="S213" i="134"/>
  <c r="D213" i="147" s="1"/>
  <c r="E174" i="134"/>
  <c r="F174" i="134" s="1"/>
  <c r="G174" i="134" s="1"/>
  <c r="H174" i="134" s="1"/>
  <c r="I174" i="134" s="1"/>
  <c r="J174" i="134" s="1"/>
  <c r="K174" i="134" s="1"/>
  <c r="L174" i="134" s="1"/>
  <c r="M174" i="134" s="1"/>
  <c r="N174" i="134" s="1"/>
  <c r="O174" i="134" s="1"/>
  <c r="P174" i="134" s="1"/>
  <c r="S174" i="134"/>
  <c r="D174" i="147" s="1"/>
  <c r="E15" i="134"/>
  <c r="F15" i="134" s="1"/>
  <c r="G15" i="134" s="1"/>
  <c r="H15" i="134" s="1"/>
  <c r="I15" i="134" s="1"/>
  <c r="J15" i="134" s="1"/>
  <c r="K15" i="134" s="1"/>
  <c r="L15" i="134" s="1"/>
  <c r="M15" i="134" s="1"/>
  <c r="N15" i="134" s="1"/>
  <c r="O15" i="134" s="1"/>
  <c r="P15" i="134" s="1"/>
  <c r="S15" i="134"/>
  <c r="D15" i="147" s="1"/>
  <c r="E114" i="119"/>
  <c r="F114" i="119" s="1"/>
  <c r="G114" i="119" s="1"/>
  <c r="H114" i="119" s="1"/>
  <c r="I114" i="119" s="1"/>
  <c r="J114" i="119" s="1"/>
  <c r="K114" i="119" s="1"/>
  <c r="L114" i="119" s="1"/>
  <c r="M114" i="119" s="1"/>
  <c r="N114" i="119" s="1"/>
  <c r="O114" i="119" s="1"/>
  <c r="P114" i="119" s="1"/>
  <c r="S114" i="119"/>
  <c r="D116" i="134" s="1"/>
  <c r="S55" i="147"/>
  <c r="D55" i="159" s="1"/>
  <c r="E55" i="147"/>
  <c r="F55" i="147" s="1"/>
  <c r="G55" i="147" s="1"/>
  <c r="H55" i="147" s="1"/>
  <c r="I55" i="147" s="1"/>
  <c r="J55" i="147" s="1"/>
  <c r="K55" i="147" s="1"/>
  <c r="L55" i="147" s="1"/>
  <c r="M55" i="147" s="1"/>
  <c r="N55" i="147" s="1"/>
  <c r="O55" i="147" s="1"/>
  <c r="P55" i="147" s="1"/>
  <c r="E196" i="134"/>
  <c r="F196" i="134" s="1"/>
  <c r="G196" i="134" s="1"/>
  <c r="H196" i="134" s="1"/>
  <c r="I196" i="134" s="1"/>
  <c r="J196" i="134" s="1"/>
  <c r="K196" i="134" s="1"/>
  <c r="L196" i="134" s="1"/>
  <c r="M196" i="134" s="1"/>
  <c r="N196" i="134" s="1"/>
  <c r="O196" i="134" s="1"/>
  <c r="P196" i="134" s="1"/>
  <c r="S196" i="134"/>
  <c r="D196" i="147" s="1"/>
  <c r="S147" i="119"/>
  <c r="D150" i="134" s="1"/>
  <c r="E147" i="119"/>
  <c r="F147" i="119" s="1"/>
  <c r="G147" i="119" s="1"/>
  <c r="H147" i="119" s="1"/>
  <c r="I147" i="119" s="1"/>
  <c r="J147" i="119" s="1"/>
  <c r="K147" i="119" s="1"/>
  <c r="L147" i="119" s="1"/>
  <c r="M147" i="119" s="1"/>
  <c r="N147" i="119" s="1"/>
  <c r="O147" i="119" s="1"/>
  <c r="P147" i="119" s="1"/>
  <c r="E111" i="119"/>
  <c r="F111" i="119" s="1"/>
  <c r="G111" i="119" s="1"/>
  <c r="H111" i="119" s="1"/>
  <c r="I111" i="119" s="1"/>
  <c r="J111" i="119" s="1"/>
  <c r="K111" i="119" s="1"/>
  <c r="L111" i="119" s="1"/>
  <c r="M111" i="119" s="1"/>
  <c r="N111" i="119" s="1"/>
  <c r="O111" i="119" s="1"/>
  <c r="P111" i="119" s="1"/>
  <c r="S111" i="119"/>
  <c r="D113" i="134" s="1"/>
  <c r="E68" i="119"/>
  <c r="F68" i="119" s="1"/>
  <c r="G68" i="119" s="1"/>
  <c r="H68" i="119" s="1"/>
  <c r="I68" i="119" s="1"/>
  <c r="J68" i="119" s="1"/>
  <c r="K68" i="119" s="1"/>
  <c r="L68" i="119" s="1"/>
  <c r="M68" i="119" s="1"/>
  <c r="N68" i="119" s="1"/>
  <c r="O68" i="119" s="1"/>
  <c r="P68" i="119" s="1"/>
  <c r="S68" i="119"/>
  <c r="D68" i="134" s="1"/>
  <c r="E78" i="119"/>
  <c r="F78" i="119" s="1"/>
  <c r="G78" i="119" s="1"/>
  <c r="H78" i="119" s="1"/>
  <c r="I78" i="119" s="1"/>
  <c r="J78" i="119" s="1"/>
  <c r="K78" i="119" s="1"/>
  <c r="L78" i="119" s="1"/>
  <c r="M78" i="119" s="1"/>
  <c r="N78" i="119" s="1"/>
  <c r="O78" i="119" s="1"/>
  <c r="P78" i="119" s="1"/>
  <c r="S78" i="119"/>
  <c r="D78" i="134" s="1"/>
  <c r="S69" i="119"/>
  <c r="D69" i="134" s="1"/>
  <c r="E69" i="119"/>
  <c r="F69" i="119" s="1"/>
  <c r="G69" i="119" s="1"/>
  <c r="H69" i="119" s="1"/>
  <c r="I69" i="119" s="1"/>
  <c r="J69" i="119" s="1"/>
  <c r="K69" i="119" s="1"/>
  <c r="L69" i="119" s="1"/>
  <c r="M69" i="119" s="1"/>
  <c r="N69" i="119" s="1"/>
  <c r="O69" i="119" s="1"/>
  <c r="P69" i="119" s="1"/>
  <c r="E100" i="119"/>
  <c r="F100" i="119" s="1"/>
  <c r="G100" i="119" s="1"/>
  <c r="H100" i="119" s="1"/>
  <c r="I100" i="119" s="1"/>
  <c r="J100" i="119" s="1"/>
  <c r="K100" i="119" s="1"/>
  <c r="L100" i="119" s="1"/>
  <c r="M100" i="119" s="1"/>
  <c r="N100" i="119" s="1"/>
  <c r="O100" i="119" s="1"/>
  <c r="P100" i="119" s="1"/>
  <c r="S100" i="119"/>
  <c r="D100" i="134" s="1"/>
  <c r="E188" i="119"/>
  <c r="F188" i="119" s="1"/>
  <c r="G188" i="119" s="1"/>
  <c r="H188" i="119" s="1"/>
  <c r="I188" i="119" s="1"/>
  <c r="J188" i="119" s="1"/>
  <c r="K188" i="119" s="1"/>
  <c r="L188" i="119" s="1"/>
  <c r="M188" i="119" s="1"/>
  <c r="N188" i="119" s="1"/>
  <c r="O188" i="119" s="1"/>
  <c r="P188" i="119" s="1"/>
  <c r="S188" i="119"/>
  <c r="D191" i="134" s="1"/>
  <c r="E165" i="134"/>
  <c r="F165" i="134" s="1"/>
  <c r="G165" i="134" s="1"/>
  <c r="H165" i="134" s="1"/>
  <c r="I165" i="134" s="1"/>
  <c r="J165" i="134" s="1"/>
  <c r="K165" i="134" s="1"/>
  <c r="L165" i="134" s="1"/>
  <c r="M165" i="134" s="1"/>
  <c r="N165" i="134" s="1"/>
  <c r="O165" i="134" s="1"/>
  <c r="P165" i="134" s="1"/>
  <c r="S165" i="134"/>
  <c r="D165" i="147" s="1"/>
  <c r="E117" i="119"/>
  <c r="F117" i="119" s="1"/>
  <c r="G117" i="119" s="1"/>
  <c r="H117" i="119" s="1"/>
  <c r="I117" i="119" s="1"/>
  <c r="J117" i="119" s="1"/>
  <c r="K117" i="119" s="1"/>
  <c r="L117" i="119" s="1"/>
  <c r="M117" i="119" s="1"/>
  <c r="N117" i="119" s="1"/>
  <c r="O117" i="119" s="1"/>
  <c r="P117" i="119" s="1"/>
  <c r="S117" i="119"/>
  <c r="D119" i="134" s="1"/>
  <c r="S13" i="119"/>
  <c r="D13" i="134" s="1"/>
  <c r="E13" i="119"/>
  <c r="F13" i="119" s="1"/>
  <c r="G13" i="119" s="1"/>
  <c r="H13" i="119" s="1"/>
  <c r="I13" i="119" s="1"/>
  <c r="J13" i="119" s="1"/>
  <c r="K13" i="119" s="1"/>
  <c r="L13" i="119" s="1"/>
  <c r="M13" i="119" s="1"/>
  <c r="N13" i="119" s="1"/>
  <c r="O13" i="119" s="1"/>
  <c r="P13" i="119" s="1"/>
  <c r="E176" i="119"/>
  <c r="F176" i="119" s="1"/>
  <c r="G176" i="119" s="1"/>
  <c r="H176" i="119" s="1"/>
  <c r="I176" i="119" s="1"/>
  <c r="J176" i="119" s="1"/>
  <c r="K176" i="119" s="1"/>
  <c r="L176" i="119" s="1"/>
  <c r="M176" i="119" s="1"/>
  <c r="N176" i="119" s="1"/>
  <c r="O176" i="119" s="1"/>
  <c r="P176" i="119" s="1"/>
  <c r="S176" i="119"/>
  <c r="D179" i="134" s="1"/>
  <c r="E80" i="119"/>
  <c r="F80" i="119" s="1"/>
  <c r="G80" i="119" s="1"/>
  <c r="H80" i="119" s="1"/>
  <c r="I80" i="119" s="1"/>
  <c r="J80" i="119" s="1"/>
  <c r="K80" i="119" s="1"/>
  <c r="L80" i="119" s="1"/>
  <c r="M80" i="119" s="1"/>
  <c r="N80" i="119" s="1"/>
  <c r="O80" i="119" s="1"/>
  <c r="P80" i="119" s="1"/>
  <c r="S80" i="119"/>
  <c r="D80" i="134" s="1"/>
  <c r="E202" i="119"/>
  <c r="F202" i="119" s="1"/>
  <c r="G202" i="119" s="1"/>
  <c r="H202" i="119" s="1"/>
  <c r="I202" i="119" s="1"/>
  <c r="J202" i="119" s="1"/>
  <c r="K202" i="119" s="1"/>
  <c r="L202" i="119" s="1"/>
  <c r="M202" i="119" s="1"/>
  <c r="N202" i="119" s="1"/>
  <c r="O202" i="119" s="1"/>
  <c r="P202" i="119" s="1"/>
  <c r="S202" i="119"/>
  <c r="D205" i="134" s="1"/>
  <c r="E21" i="134"/>
  <c r="F21" i="134" s="1"/>
  <c r="G21" i="134" s="1"/>
  <c r="H21" i="134" s="1"/>
  <c r="I21" i="134" s="1"/>
  <c r="J21" i="134" s="1"/>
  <c r="K21" i="134" s="1"/>
  <c r="L21" i="134" s="1"/>
  <c r="M21" i="134" s="1"/>
  <c r="N21" i="134" s="1"/>
  <c r="O21" i="134" s="1"/>
  <c r="P21" i="134" s="1"/>
  <c r="S21" i="134"/>
  <c r="D21" i="147" s="1"/>
  <c r="E52" i="159"/>
  <c r="F52" i="159" s="1"/>
  <c r="G52" i="159" s="1"/>
  <c r="H52" i="159" s="1"/>
  <c r="I52" i="159" s="1"/>
  <c r="J52" i="159" s="1"/>
  <c r="K52" i="159" s="1"/>
  <c r="S52" i="159"/>
  <c r="D52" i="172" s="1"/>
  <c r="M4" i="38"/>
  <c r="E5" i="134"/>
  <c r="F5" i="134" s="1"/>
  <c r="G5" i="134" s="1"/>
  <c r="H5" i="134" s="1"/>
  <c r="I5" i="134" s="1"/>
  <c r="J5" i="134" s="1"/>
  <c r="K5" i="134" s="1"/>
  <c r="L5" i="134" s="1"/>
  <c r="M5" i="134" s="1"/>
  <c r="N5" i="134" s="1"/>
  <c r="O5" i="134" s="1"/>
  <c r="P5" i="134" s="1"/>
  <c r="S5" i="134"/>
  <c r="D5" i="147" s="1"/>
  <c r="E188" i="134"/>
  <c r="F188" i="134" s="1"/>
  <c r="G188" i="134" s="1"/>
  <c r="H188" i="134" s="1"/>
  <c r="I188" i="134" s="1"/>
  <c r="J188" i="134" s="1"/>
  <c r="K188" i="134" s="1"/>
  <c r="L188" i="134" s="1"/>
  <c r="M188" i="134" s="1"/>
  <c r="N188" i="134" s="1"/>
  <c r="O188" i="134" s="1"/>
  <c r="P188" i="134" s="1"/>
  <c r="S188" i="134"/>
  <c r="D188" i="147" s="1"/>
  <c r="E182" i="119"/>
  <c r="F182" i="119" s="1"/>
  <c r="G182" i="119" s="1"/>
  <c r="H182" i="119" s="1"/>
  <c r="I182" i="119" s="1"/>
  <c r="J182" i="119" s="1"/>
  <c r="K182" i="119" s="1"/>
  <c r="L182" i="119" s="1"/>
  <c r="M182" i="119" s="1"/>
  <c r="N182" i="119" s="1"/>
  <c r="O182" i="119" s="1"/>
  <c r="P182" i="119" s="1"/>
  <c r="S182" i="119"/>
  <c r="D185" i="134" s="1"/>
  <c r="P7" i="24"/>
  <c r="E172" i="119"/>
  <c r="F172" i="119" s="1"/>
  <c r="G172" i="119" s="1"/>
  <c r="H172" i="119" s="1"/>
  <c r="I172" i="119" s="1"/>
  <c r="J172" i="119" s="1"/>
  <c r="K172" i="119" s="1"/>
  <c r="L172" i="119" s="1"/>
  <c r="M172" i="119" s="1"/>
  <c r="N172" i="119" s="1"/>
  <c r="O172" i="119" s="1"/>
  <c r="P172" i="119" s="1"/>
  <c r="S172" i="119"/>
  <c r="D175" i="134" s="1"/>
  <c r="M3" i="51"/>
  <c r="E43" i="119"/>
  <c r="F43" i="119" s="1"/>
  <c r="G43" i="119" s="1"/>
  <c r="H43" i="119" s="1"/>
  <c r="I43" i="119" s="1"/>
  <c r="J43" i="119" s="1"/>
  <c r="K43" i="119" s="1"/>
  <c r="L43" i="119" s="1"/>
  <c r="M43" i="119" s="1"/>
  <c r="N43" i="119" s="1"/>
  <c r="O43" i="119" s="1"/>
  <c r="P43" i="119" s="1"/>
  <c r="S43" i="119"/>
  <c r="D43" i="134" s="1"/>
  <c r="S170" i="147"/>
  <c r="D170" i="159" s="1"/>
  <c r="E170" i="147"/>
  <c r="F170" i="147" s="1"/>
  <c r="G170" i="147" s="1"/>
  <c r="H170" i="147" s="1"/>
  <c r="I170" i="147" s="1"/>
  <c r="J170" i="147" s="1"/>
  <c r="K170" i="147" s="1"/>
  <c r="L170" i="147" s="1"/>
  <c r="M170" i="147" s="1"/>
  <c r="N170" i="147" s="1"/>
  <c r="O170" i="147" s="1"/>
  <c r="P170" i="147" s="1"/>
  <c r="E210" i="134"/>
  <c r="F210" i="134" s="1"/>
  <c r="G210" i="134" s="1"/>
  <c r="H210" i="134" s="1"/>
  <c r="I210" i="134" s="1"/>
  <c r="J210" i="134" s="1"/>
  <c r="K210" i="134" s="1"/>
  <c r="L210" i="134" s="1"/>
  <c r="M210" i="134" s="1"/>
  <c r="N210" i="134" s="1"/>
  <c r="O210" i="134" s="1"/>
  <c r="P210" i="134" s="1"/>
  <c r="S210" i="134"/>
  <c r="D210" i="147" s="1"/>
  <c r="S10" i="134"/>
  <c r="D10" i="147" s="1"/>
  <c r="E10" i="134"/>
  <c r="F10" i="134" s="1"/>
  <c r="G10" i="134" s="1"/>
  <c r="H10" i="134" s="1"/>
  <c r="I10" i="134" s="1"/>
  <c r="J10" i="134" s="1"/>
  <c r="K10" i="134" s="1"/>
  <c r="L10" i="134" s="1"/>
  <c r="M10" i="134" s="1"/>
  <c r="N10" i="134" s="1"/>
  <c r="O10" i="134" s="1"/>
  <c r="P10" i="134" s="1"/>
  <c r="E9" i="119"/>
  <c r="F9" i="119" s="1"/>
  <c r="G9" i="119" s="1"/>
  <c r="H9" i="119" s="1"/>
  <c r="I9" i="119" s="1"/>
  <c r="J9" i="119" s="1"/>
  <c r="K9" i="119" s="1"/>
  <c r="L9" i="119" s="1"/>
  <c r="M9" i="119" s="1"/>
  <c r="N9" i="119" s="1"/>
  <c r="O9" i="119" s="1"/>
  <c r="P9" i="119" s="1"/>
  <c r="S9" i="119"/>
  <c r="D9" i="134" s="1"/>
  <c r="E83" i="119"/>
  <c r="F83" i="119" s="1"/>
  <c r="G83" i="119" s="1"/>
  <c r="H83" i="119" s="1"/>
  <c r="I83" i="119" s="1"/>
  <c r="J83" i="119" s="1"/>
  <c r="K83" i="119" s="1"/>
  <c r="L83" i="119" s="1"/>
  <c r="M83" i="119" s="1"/>
  <c r="N83" i="119" s="1"/>
  <c r="O83" i="119" s="1"/>
  <c r="P83" i="119" s="1"/>
  <c r="S83" i="119"/>
  <c r="D83" i="134" s="1"/>
  <c r="E98" i="119"/>
  <c r="F98" i="119" s="1"/>
  <c r="G98" i="119" s="1"/>
  <c r="H98" i="119" s="1"/>
  <c r="I98" i="119" s="1"/>
  <c r="J98" i="119" s="1"/>
  <c r="K98" i="119" s="1"/>
  <c r="L98" i="119" s="1"/>
  <c r="M98" i="119" s="1"/>
  <c r="N98" i="119" s="1"/>
  <c r="O98" i="119" s="1"/>
  <c r="P98" i="119" s="1"/>
  <c r="S98" i="119"/>
  <c r="D98" i="134" s="1"/>
  <c r="E40" i="134"/>
  <c r="F40" i="134" s="1"/>
  <c r="G40" i="134" s="1"/>
  <c r="H40" i="134" s="1"/>
  <c r="I40" i="134" s="1"/>
  <c r="J40" i="134" s="1"/>
  <c r="K40" i="134" s="1"/>
  <c r="L40" i="134" s="1"/>
  <c r="M40" i="134" s="1"/>
  <c r="N40" i="134" s="1"/>
  <c r="O40" i="134" s="1"/>
  <c r="P40" i="134" s="1"/>
  <c r="S40" i="134"/>
  <c r="D40" i="147" s="1"/>
  <c r="E187" i="134"/>
  <c r="F187" i="134" s="1"/>
  <c r="G187" i="134" s="1"/>
  <c r="H187" i="134" s="1"/>
  <c r="I187" i="134" s="1"/>
  <c r="J187" i="134" s="1"/>
  <c r="K187" i="134" s="1"/>
  <c r="L187" i="134" s="1"/>
  <c r="M187" i="134" s="1"/>
  <c r="N187" i="134" s="1"/>
  <c r="O187" i="134" s="1"/>
  <c r="P187" i="134" s="1"/>
  <c r="S187" i="134"/>
  <c r="D187" i="147" s="1"/>
  <c r="E216" i="134"/>
  <c r="F216" i="134" s="1"/>
  <c r="G216" i="134" s="1"/>
  <c r="H216" i="134" s="1"/>
  <c r="I216" i="134" s="1"/>
  <c r="J216" i="134" s="1"/>
  <c r="K216" i="134" s="1"/>
  <c r="L216" i="134" s="1"/>
  <c r="M216" i="134" s="1"/>
  <c r="N216" i="134" s="1"/>
  <c r="O216" i="134" s="1"/>
  <c r="P216" i="134" s="1"/>
  <c r="S216" i="134"/>
  <c r="D216" i="147" s="1"/>
  <c r="E59" i="134"/>
  <c r="F59" i="134" s="1"/>
  <c r="G59" i="134" s="1"/>
  <c r="H59" i="134" s="1"/>
  <c r="I59" i="134" s="1"/>
  <c r="J59" i="134" s="1"/>
  <c r="K59" i="134" s="1"/>
  <c r="L59" i="134" s="1"/>
  <c r="M59" i="134" s="1"/>
  <c r="N59" i="134" s="1"/>
  <c r="O59" i="134" s="1"/>
  <c r="P59" i="134" s="1"/>
  <c r="S59" i="134"/>
  <c r="D59" i="147" s="1"/>
  <c r="E106" i="134"/>
  <c r="F106" i="134" s="1"/>
  <c r="G106" i="134" s="1"/>
  <c r="H106" i="134" s="1"/>
  <c r="I106" i="134" s="1"/>
  <c r="J106" i="134" s="1"/>
  <c r="K106" i="134" s="1"/>
  <c r="L106" i="134" s="1"/>
  <c r="M106" i="134" s="1"/>
  <c r="N106" i="134" s="1"/>
  <c r="O106" i="134" s="1"/>
  <c r="P106" i="134" s="1"/>
  <c r="S106" i="134"/>
  <c r="D106" i="147" s="1"/>
  <c r="E157" i="119"/>
  <c r="F157" i="119" s="1"/>
  <c r="G157" i="119" s="1"/>
  <c r="H157" i="119" s="1"/>
  <c r="I157" i="119" s="1"/>
  <c r="J157" i="119" s="1"/>
  <c r="K157" i="119" s="1"/>
  <c r="L157" i="119" s="1"/>
  <c r="M157" i="119" s="1"/>
  <c r="N157" i="119" s="1"/>
  <c r="O157" i="119" s="1"/>
  <c r="P157" i="119" s="1"/>
  <c r="S157" i="119"/>
  <c r="D160" i="134" s="1"/>
  <c r="E178" i="134"/>
  <c r="F178" i="134" s="1"/>
  <c r="G178" i="134" s="1"/>
  <c r="H178" i="134" s="1"/>
  <c r="I178" i="134" s="1"/>
  <c r="J178" i="134" s="1"/>
  <c r="K178" i="134" s="1"/>
  <c r="L178" i="134" s="1"/>
  <c r="M178" i="134" s="1"/>
  <c r="N178" i="134" s="1"/>
  <c r="O178" i="134" s="1"/>
  <c r="P178" i="134" s="1"/>
  <c r="S178" i="134"/>
  <c r="D178" i="147" s="1"/>
  <c r="S197" i="147"/>
  <c r="D197" i="159" s="1"/>
  <c r="E197" i="147"/>
  <c r="F197" i="147" s="1"/>
  <c r="G197" i="147" s="1"/>
  <c r="H197" i="147" s="1"/>
  <c r="I197" i="147" s="1"/>
  <c r="J197" i="147" s="1"/>
  <c r="K197" i="147" s="1"/>
  <c r="L197" i="147" s="1"/>
  <c r="M197" i="147" s="1"/>
  <c r="N197" i="147" s="1"/>
  <c r="O197" i="147" s="1"/>
  <c r="P197" i="147" s="1"/>
  <c r="E113" i="119"/>
  <c r="F113" i="119" s="1"/>
  <c r="G113" i="119" s="1"/>
  <c r="H113" i="119" s="1"/>
  <c r="I113" i="119" s="1"/>
  <c r="J113" i="119" s="1"/>
  <c r="K113" i="119" s="1"/>
  <c r="L113" i="119" s="1"/>
  <c r="M113" i="119" s="1"/>
  <c r="N113" i="119" s="1"/>
  <c r="O113" i="119" s="1"/>
  <c r="P113" i="119" s="1"/>
  <c r="S113" i="119"/>
  <c r="D115" i="134" s="1"/>
  <c r="E53" i="134"/>
  <c r="F53" i="134" s="1"/>
  <c r="G53" i="134" s="1"/>
  <c r="H53" i="134" s="1"/>
  <c r="I53" i="134" s="1"/>
  <c r="J53" i="134" s="1"/>
  <c r="K53" i="134" s="1"/>
  <c r="L53" i="134" s="1"/>
  <c r="M53" i="134" s="1"/>
  <c r="N53" i="134" s="1"/>
  <c r="O53" i="134" s="1"/>
  <c r="P53" i="134" s="1"/>
  <c r="S53" i="134"/>
  <c r="D53" i="147" s="1"/>
  <c r="E199" i="134"/>
  <c r="F199" i="134" s="1"/>
  <c r="G199" i="134" s="1"/>
  <c r="H199" i="134" s="1"/>
  <c r="I199" i="134" s="1"/>
  <c r="J199" i="134" s="1"/>
  <c r="K199" i="134" s="1"/>
  <c r="L199" i="134" s="1"/>
  <c r="M199" i="134" s="1"/>
  <c r="N199" i="134" s="1"/>
  <c r="O199" i="134" s="1"/>
  <c r="P199" i="134" s="1"/>
  <c r="S199" i="134"/>
  <c r="D199" i="147" s="1"/>
  <c r="E16" i="134"/>
  <c r="F16" i="134" s="1"/>
  <c r="G16" i="134" s="1"/>
  <c r="H16" i="134" s="1"/>
  <c r="I16" i="134" s="1"/>
  <c r="J16" i="134" s="1"/>
  <c r="K16" i="134" s="1"/>
  <c r="L16" i="134" s="1"/>
  <c r="M16" i="134" s="1"/>
  <c r="N16" i="134" s="1"/>
  <c r="O16" i="134" s="1"/>
  <c r="P16" i="134" s="1"/>
  <c r="S16" i="134"/>
  <c r="D16" i="147" s="1"/>
  <c r="E211" i="134"/>
  <c r="F211" i="134" s="1"/>
  <c r="G211" i="134" s="1"/>
  <c r="H211" i="134" s="1"/>
  <c r="I211" i="134" s="1"/>
  <c r="J211" i="134" s="1"/>
  <c r="K211" i="134" s="1"/>
  <c r="L211" i="134" s="1"/>
  <c r="M211" i="134" s="1"/>
  <c r="N211" i="134" s="1"/>
  <c r="O211" i="134" s="1"/>
  <c r="P211" i="134" s="1"/>
  <c r="S211" i="134"/>
  <c r="D211" i="147" s="1"/>
  <c r="E86" i="134"/>
  <c r="F86" i="134" s="1"/>
  <c r="G86" i="134" s="1"/>
  <c r="H86" i="134" s="1"/>
  <c r="I86" i="134" s="1"/>
  <c r="J86" i="134" s="1"/>
  <c r="K86" i="134" s="1"/>
  <c r="L86" i="134" s="1"/>
  <c r="M86" i="134" s="1"/>
  <c r="N86" i="134" s="1"/>
  <c r="O86" i="134" s="1"/>
  <c r="P86" i="134" s="1"/>
  <c r="S86" i="134"/>
  <c r="D86" i="147" s="1"/>
  <c r="E31" i="134"/>
  <c r="F31" i="134" s="1"/>
  <c r="G31" i="134" s="1"/>
  <c r="H31" i="134" s="1"/>
  <c r="I31" i="134" s="1"/>
  <c r="J31" i="134" s="1"/>
  <c r="K31" i="134" s="1"/>
  <c r="L31" i="134" s="1"/>
  <c r="M31" i="134" s="1"/>
  <c r="N31" i="134" s="1"/>
  <c r="O31" i="134" s="1"/>
  <c r="P31" i="134" s="1"/>
  <c r="S31" i="134"/>
  <c r="D31" i="147" s="1"/>
  <c r="E176" i="134"/>
  <c r="F176" i="134" s="1"/>
  <c r="G176" i="134" s="1"/>
  <c r="H176" i="134" s="1"/>
  <c r="I176" i="134" s="1"/>
  <c r="J176" i="134" s="1"/>
  <c r="K176" i="134" s="1"/>
  <c r="L176" i="134" s="1"/>
  <c r="M176" i="134" s="1"/>
  <c r="N176" i="134" s="1"/>
  <c r="O176" i="134" s="1"/>
  <c r="P176" i="134" s="1"/>
  <c r="S176" i="134"/>
  <c r="D176" i="147" s="1"/>
  <c r="E75" i="134"/>
  <c r="F75" i="134" s="1"/>
  <c r="G75" i="134" s="1"/>
  <c r="H75" i="134" s="1"/>
  <c r="I75" i="134" s="1"/>
  <c r="J75" i="134" s="1"/>
  <c r="K75" i="134" s="1"/>
  <c r="L75" i="134" s="1"/>
  <c r="M75" i="134" s="1"/>
  <c r="N75" i="134" s="1"/>
  <c r="O75" i="134" s="1"/>
  <c r="P75" i="134" s="1"/>
  <c r="S75" i="134"/>
  <c r="D75" i="147" s="1"/>
  <c r="E133" i="134"/>
  <c r="F133" i="134" s="1"/>
  <c r="G133" i="134" s="1"/>
  <c r="H133" i="134" s="1"/>
  <c r="I133" i="134" s="1"/>
  <c r="J133" i="134" s="1"/>
  <c r="K133" i="134" s="1"/>
  <c r="L133" i="134" s="1"/>
  <c r="M133" i="134" s="1"/>
  <c r="N133" i="134" s="1"/>
  <c r="O133" i="134" s="1"/>
  <c r="P133" i="134" s="1"/>
  <c r="S133" i="134"/>
  <c r="D133" i="147" s="1"/>
  <c r="S25" i="147"/>
  <c r="D25" i="159" s="1"/>
  <c r="E25" i="147"/>
  <c r="F25" i="147" s="1"/>
  <c r="G25" i="147" s="1"/>
  <c r="H25" i="147" s="1"/>
  <c r="I25" i="147" s="1"/>
  <c r="J25" i="147" s="1"/>
  <c r="K25" i="147" s="1"/>
  <c r="L25" i="147" s="1"/>
  <c r="M25" i="147" s="1"/>
  <c r="N25" i="147" s="1"/>
  <c r="O25" i="147" s="1"/>
  <c r="P25" i="147" s="1"/>
  <c r="E142" i="134"/>
  <c r="F142" i="134" s="1"/>
  <c r="G142" i="134" s="1"/>
  <c r="H142" i="134" s="1"/>
  <c r="I142" i="134" s="1"/>
  <c r="J142" i="134" s="1"/>
  <c r="K142" i="134" s="1"/>
  <c r="L142" i="134" s="1"/>
  <c r="M142" i="134" s="1"/>
  <c r="N142" i="134" s="1"/>
  <c r="O142" i="134" s="1"/>
  <c r="P142" i="134" s="1"/>
  <c r="S142" i="134"/>
  <c r="D142" i="147" s="1"/>
  <c r="E183" i="119"/>
  <c r="F183" i="119" s="1"/>
  <c r="G183" i="119" s="1"/>
  <c r="H183" i="119" s="1"/>
  <c r="I183" i="119" s="1"/>
  <c r="J183" i="119" s="1"/>
  <c r="K183" i="119" s="1"/>
  <c r="L183" i="119" s="1"/>
  <c r="M183" i="119" s="1"/>
  <c r="N183" i="119" s="1"/>
  <c r="O183" i="119" s="1"/>
  <c r="P183" i="119" s="1"/>
  <c r="S183" i="119"/>
  <c r="D186" i="134" s="1"/>
  <c r="E61" i="119"/>
  <c r="F61" i="119" s="1"/>
  <c r="G61" i="119" s="1"/>
  <c r="H61" i="119" s="1"/>
  <c r="I61" i="119" s="1"/>
  <c r="J61" i="119" s="1"/>
  <c r="K61" i="119" s="1"/>
  <c r="L61" i="119" s="1"/>
  <c r="M61" i="119" s="1"/>
  <c r="N61" i="119" s="1"/>
  <c r="O61" i="119" s="1"/>
  <c r="P61" i="119" s="1"/>
  <c r="S61" i="119"/>
  <c r="D61" i="134" s="1"/>
  <c r="E71" i="134"/>
  <c r="F71" i="134" s="1"/>
  <c r="G71" i="134" s="1"/>
  <c r="H71" i="134" s="1"/>
  <c r="I71" i="134" s="1"/>
  <c r="J71" i="134" s="1"/>
  <c r="K71" i="134" s="1"/>
  <c r="L71" i="134" s="1"/>
  <c r="M71" i="134" s="1"/>
  <c r="N71" i="134" s="1"/>
  <c r="O71" i="134" s="1"/>
  <c r="P71" i="134" s="1"/>
  <c r="S71" i="134"/>
  <c r="D71" i="147" s="1"/>
  <c r="E76" i="119"/>
  <c r="F76" i="119" s="1"/>
  <c r="G76" i="119" s="1"/>
  <c r="H76" i="119" s="1"/>
  <c r="I76" i="119" s="1"/>
  <c r="J76" i="119" s="1"/>
  <c r="K76" i="119" s="1"/>
  <c r="L76" i="119" s="1"/>
  <c r="M76" i="119" s="1"/>
  <c r="N76" i="119" s="1"/>
  <c r="O76" i="119" s="1"/>
  <c r="P76" i="119" s="1"/>
  <c r="S76" i="119"/>
  <c r="D76" i="134" s="1"/>
  <c r="E56" i="134"/>
  <c r="F56" i="134" s="1"/>
  <c r="G56" i="134" s="1"/>
  <c r="H56" i="134" s="1"/>
  <c r="I56" i="134" s="1"/>
  <c r="J56" i="134" s="1"/>
  <c r="K56" i="134" s="1"/>
  <c r="L56" i="134" s="1"/>
  <c r="M56" i="134" s="1"/>
  <c r="N56" i="134" s="1"/>
  <c r="O56" i="134" s="1"/>
  <c r="P56" i="134" s="1"/>
  <c r="S56" i="134"/>
  <c r="D56" i="147" s="1"/>
  <c r="E62" i="119"/>
  <c r="F62" i="119" s="1"/>
  <c r="G62" i="119" s="1"/>
  <c r="H62" i="119" s="1"/>
  <c r="I62" i="119" s="1"/>
  <c r="J62" i="119" s="1"/>
  <c r="K62" i="119" s="1"/>
  <c r="L62" i="119" s="1"/>
  <c r="M62" i="119" s="1"/>
  <c r="N62" i="119" s="1"/>
  <c r="O62" i="119" s="1"/>
  <c r="P62" i="119" s="1"/>
  <c r="S62" i="119"/>
  <c r="D62" i="134" s="1"/>
  <c r="E34" i="119"/>
  <c r="F34" i="119" s="1"/>
  <c r="G34" i="119" s="1"/>
  <c r="H34" i="119" s="1"/>
  <c r="I34" i="119" s="1"/>
  <c r="J34" i="119" s="1"/>
  <c r="K34" i="119" s="1"/>
  <c r="L34" i="119" s="1"/>
  <c r="M34" i="119" s="1"/>
  <c r="N34" i="119" s="1"/>
  <c r="O34" i="119" s="1"/>
  <c r="P34" i="119" s="1"/>
  <c r="S34" i="119"/>
  <c r="D34" i="134" s="1"/>
  <c r="E47" i="119"/>
  <c r="F47" i="119" s="1"/>
  <c r="G47" i="119" s="1"/>
  <c r="H47" i="119" s="1"/>
  <c r="I47" i="119" s="1"/>
  <c r="J47" i="119" s="1"/>
  <c r="K47" i="119" s="1"/>
  <c r="L47" i="119" s="1"/>
  <c r="M47" i="119" s="1"/>
  <c r="N47" i="119" s="1"/>
  <c r="O47" i="119" s="1"/>
  <c r="P47" i="119" s="1"/>
  <c r="S47" i="119"/>
  <c r="D47" i="134" s="1"/>
  <c r="E99" i="119"/>
  <c r="F99" i="119" s="1"/>
  <c r="G99" i="119" s="1"/>
  <c r="H99" i="119" s="1"/>
  <c r="I99" i="119" s="1"/>
  <c r="J99" i="119" s="1"/>
  <c r="K99" i="119" s="1"/>
  <c r="L99" i="119" s="1"/>
  <c r="M99" i="119" s="1"/>
  <c r="N99" i="119" s="1"/>
  <c r="O99" i="119" s="1"/>
  <c r="P99" i="119" s="1"/>
  <c r="S99" i="119"/>
  <c r="D99" i="134" s="1"/>
  <c r="E20" i="119"/>
  <c r="F20" i="119" s="1"/>
  <c r="G20" i="119" s="1"/>
  <c r="H20" i="119" s="1"/>
  <c r="I20" i="119" s="1"/>
  <c r="J20" i="119" s="1"/>
  <c r="K20" i="119" s="1"/>
  <c r="L20" i="119" s="1"/>
  <c r="M20" i="119" s="1"/>
  <c r="N20" i="119" s="1"/>
  <c r="O20" i="119" s="1"/>
  <c r="P20" i="119" s="1"/>
  <c r="S20" i="119"/>
  <c r="D20" i="134" s="1"/>
  <c r="E153" i="134"/>
  <c r="F153" i="134" s="1"/>
  <c r="G153" i="134" s="1"/>
  <c r="H153" i="134" s="1"/>
  <c r="I153" i="134" s="1"/>
  <c r="J153" i="134" s="1"/>
  <c r="K153" i="134" s="1"/>
  <c r="L153" i="134" s="1"/>
  <c r="M153" i="134" s="1"/>
  <c r="N153" i="134" s="1"/>
  <c r="O153" i="134" s="1"/>
  <c r="P153" i="134" s="1"/>
  <c r="S153" i="134"/>
  <c r="D153" i="147" s="1"/>
  <c r="E28" i="134"/>
  <c r="F28" i="134" s="1"/>
  <c r="G28" i="134" s="1"/>
  <c r="H28" i="134" s="1"/>
  <c r="I28" i="134" s="1"/>
  <c r="J28" i="134" s="1"/>
  <c r="K28" i="134" s="1"/>
  <c r="L28" i="134" s="1"/>
  <c r="M28" i="134" s="1"/>
  <c r="N28" i="134" s="1"/>
  <c r="O28" i="134" s="1"/>
  <c r="P28" i="134" s="1"/>
  <c r="S28" i="134"/>
  <c r="D28" i="147" s="1"/>
  <c r="E139" i="134"/>
  <c r="F139" i="134" s="1"/>
  <c r="G139" i="134" s="1"/>
  <c r="H139" i="134" s="1"/>
  <c r="I139" i="134" s="1"/>
  <c r="J139" i="134" s="1"/>
  <c r="K139" i="134" s="1"/>
  <c r="L139" i="134" s="1"/>
  <c r="M139" i="134" s="1"/>
  <c r="N139" i="134" s="1"/>
  <c r="O139" i="134" s="1"/>
  <c r="P139" i="134" s="1"/>
  <c r="S139" i="134"/>
  <c r="D139" i="147" s="1"/>
  <c r="E170" i="119"/>
  <c r="F170" i="119" s="1"/>
  <c r="G170" i="119" s="1"/>
  <c r="H170" i="119" s="1"/>
  <c r="I170" i="119" s="1"/>
  <c r="J170" i="119" s="1"/>
  <c r="K170" i="119" s="1"/>
  <c r="L170" i="119" s="1"/>
  <c r="M170" i="119" s="1"/>
  <c r="N170" i="119" s="1"/>
  <c r="O170" i="119" s="1"/>
  <c r="P170" i="119" s="1"/>
  <c r="S170" i="119"/>
  <c r="D173" i="134" s="1"/>
  <c r="E123" i="119"/>
  <c r="F123" i="119" s="1"/>
  <c r="G123" i="119" s="1"/>
  <c r="H123" i="119" s="1"/>
  <c r="I123" i="119" s="1"/>
  <c r="J123" i="119" s="1"/>
  <c r="K123" i="119" s="1"/>
  <c r="L123" i="119" s="1"/>
  <c r="M123" i="119" s="1"/>
  <c r="N123" i="119" s="1"/>
  <c r="O123" i="119" s="1"/>
  <c r="P123" i="119" s="1"/>
  <c r="S123" i="119"/>
  <c r="D125" i="134" s="1"/>
  <c r="E184" i="134"/>
  <c r="F184" i="134" s="1"/>
  <c r="G184" i="134" s="1"/>
  <c r="H184" i="134" s="1"/>
  <c r="I184" i="134" s="1"/>
  <c r="J184" i="134" s="1"/>
  <c r="K184" i="134" s="1"/>
  <c r="L184" i="134" s="1"/>
  <c r="M184" i="134" s="1"/>
  <c r="N184" i="134" s="1"/>
  <c r="O184" i="134" s="1"/>
  <c r="P184" i="134" s="1"/>
  <c r="S184" i="134"/>
  <c r="D184" i="147" s="1"/>
  <c r="E141" i="134"/>
  <c r="F141" i="134" s="1"/>
  <c r="G141" i="134" s="1"/>
  <c r="H141" i="134" s="1"/>
  <c r="I141" i="134" s="1"/>
  <c r="J141" i="134" s="1"/>
  <c r="K141" i="134" s="1"/>
  <c r="L141" i="134" s="1"/>
  <c r="M141" i="134" s="1"/>
  <c r="N141" i="134" s="1"/>
  <c r="O141" i="134" s="1"/>
  <c r="P141" i="134" s="1"/>
  <c r="S141" i="134"/>
  <c r="D141" i="147" s="1"/>
  <c r="E114" i="134"/>
  <c r="F114" i="134" s="1"/>
  <c r="G114" i="134" s="1"/>
  <c r="H114" i="134" s="1"/>
  <c r="I114" i="134" s="1"/>
  <c r="J114" i="134" s="1"/>
  <c r="K114" i="134" s="1"/>
  <c r="L114" i="134" s="1"/>
  <c r="M114" i="134" s="1"/>
  <c r="N114" i="134" s="1"/>
  <c r="O114" i="134" s="1"/>
  <c r="P114" i="134" s="1"/>
  <c r="S114" i="134"/>
  <c r="D114" i="147" s="1"/>
  <c r="E122" i="134"/>
  <c r="F122" i="134" s="1"/>
  <c r="G122" i="134" s="1"/>
  <c r="H122" i="134" s="1"/>
  <c r="I122" i="134" s="1"/>
  <c r="J122" i="134" s="1"/>
  <c r="K122" i="134" s="1"/>
  <c r="L122" i="134" s="1"/>
  <c r="M122" i="134" s="1"/>
  <c r="N122" i="134" s="1"/>
  <c r="O122" i="134" s="1"/>
  <c r="P122" i="134" s="1"/>
  <c r="S122" i="134"/>
  <c r="D122" i="147" s="1"/>
  <c r="E135" i="119"/>
  <c r="F135" i="119" s="1"/>
  <c r="G135" i="119" s="1"/>
  <c r="H135" i="119" s="1"/>
  <c r="I135" i="119" s="1"/>
  <c r="J135" i="119" s="1"/>
  <c r="K135" i="119" s="1"/>
  <c r="L135" i="119" s="1"/>
  <c r="M135" i="119" s="1"/>
  <c r="N135" i="119" s="1"/>
  <c r="O135" i="119" s="1"/>
  <c r="P135" i="119" s="1"/>
  <c r="S135" i="119"/>
  <c r="D138" i="134" s="1"/>
  <c r="E36" i="119"/>
  <c r="F36" i="119" s="1"/>
  <c r="G36" i="119" s="1"/>
  <c r="H36" i="119" s="1"/>
  <c r="I36" i="119" s="1"/>
  <c r="J36" i="119" s="1"/>
  <c r="K36" i="119" s="1"/>
  <c r="L36" i="119" s="1"/>
  <c r="M36" i="119" s="1"/>
  <c r="N36" i="119" s="1"/>
  <c r="O36" i="119" s="1"/>
  <c r="P36" i="119" s="1"/>
  <c r="S36" i="119"/>
  <c r="D36" i="134" s="1"/>
  <c r="S193" i="147"/>
  <c r="D193" i="159" s="1"/>
  <c r="E193" i="147"/>
  <c r="F193" i="147" s="1"/>
  <c r="G193" i="147" s="1"/>
  <c r="H193" i="147" s="1"/>
  <c r="I193" i="147" s="1"/>
  <c r="J193" i="147" s="1"/>
  <c r="K193" i="147" s="1"/>
  <c r="L193" i="147" s="1"/>
  <c r="M193" i="147" s="1"/>
  <c r="N193" i="147" s="1"/>
  <c r="O193" i="147" s="1"/>
  <c r="P193" i="147" s="1"/>
  <c r="E67" i="119"/>
  <c r="F67" i="119" s="1"/>
  <c r="G67" i="119" s="1"/>
  <c r="H67" i="119" s="1"/>
  <c r="I67" i="119" s="1"/>
  <c r="J67" i="119" s="1"/>
  <c r="K67" i="119" s="1"/>
  <c r="L67" i="119" s="1"/>
  <c r="M67" i="119" s="1"/>
  <c r="N67" i="119" s="1"/>
  <c r="O67" i="119" s="1"/>
  <c r="P67" i="119" s="1"/>
  <c r="S67" i="119"/>
  <c r="D67" i="134" s="1"/>
  <c r="E183" i="134"/>
  <c r="F183" i="134" s="1"/>
  <c r="G183" i="134" s="1"/>
  <c r="H183" i="134" s="1"/>
  <c r="I183" i="134" s="1"/>
  <c r="J183" i="134" s="1"/>
  <c r="K183" i="134" s="1"/>
  <c r="L183" i="134" s="1"/>
  <c r="M183" i="134" s="1"/>
  <c r="N183" i="134" s="1"/>
  <c r="O183" i="134" s="1"/>
  <c r="P183" i="134" s="1"/>
  <c r="S183" i="134"/>
  <c r="D183" i="147" s="1"/>
  <c r="E215" i="134"/>
  <c r="F215" i="134" s="1"/>
  <c r="G215" i="134" s="1"/>
  <c r="H215" i="134" s="1"/>
  <c r="I215" i="134" s="1"/>
  <c r="J215" i="134" s="1"/>
  <c r="K215" i="134" s="1"/>
  <c r="L215" i="134" s="1"/>
  <c r="M215" i="134" s="1"/>
  <c r="N215" i="134" s="1"/>
  <c r="O215" i="134" s="1"/>
  <c r="P215" i="134" s="1"/>
  <c r="S215" i="134"/>
  <c r="D215" i="147" s="1"/>
  <c r="E42" i="134"/>
  <c r="F42" i="134" s="1"/>
  <c r="G42" i="134" s="1"/>
  <c r="H42" i="134" s="1"/>
  <c r="I42" i="134" s="1"/>
  <c r="J42" i="134" s="1"/>
  <c r="K42" i="134" s="1"/>
  <c r="L42" i="134" s="1"/>
  <c r="M42" i="134" s="1"/>
  <c r="N42" i="134" s="1"/>
  <c r="O42" i="134" s="1"/>
  <c r="P42" i="134" s="1"/>
  <c r="S42" i="134"/>
  <c r="D42" i="147" s="1"/>
  <c r="E94" i="119"/>
  <c r="F94" i="119" s="1"/>
  <c r="G94" i="119" s="1"/>
  <c r="H94" i="119" s="1"/>
  <c r="I94" i="119" s="1"/>
  <c r="J94" i="119" s="1"/>
  <c r="K94" i="119" s="1"/>
  <c r="L94" i="119" s="1"/>
  <c r="M94" i="119" s="1"/>
  <c r="N94" i="119" s="1"/>
  <c r="O94" i="119" s="1"/>
  <c r="P94" i="119" s="1"/>
  <c r="S94" i="119"/>
  <c r="D94" i="134" s="1"/>
  <c r="E146" i="134"/>
  <c r="F146" i="134" s="1"/>
  <c r="G146" i="134" s="1"/>
  <c r="H146" i="134" s="1"/>
  <c r="I146" i="134" s="1"/>
  <c r="J146" i="134" s="1"/>
  <c r="K146" i="134" s="1"/>
  <c r="L146" i="134" s="1"/>
  <c r="M146" i="134" s="1"/>
  <c r="N146" i="134" s="1"/>
  <c r="O146" i="134" s="1"/>
  <c r="P146" i="134" s="1"/>
  <c r="S146" i="134"/>
  <c r="D146" i="147" s="1"/>
  <c r="E102" i="134"/>
  <c r="F102" i="134" s="1"/>
  <c r="G102" i="134" s="1"/>
  <c r="H102" i="134" s="1"/>
  <c r="I102" i="134" s="1"/>
  <c r="J102" i="134" s="1"/>
  <c r="K102" i="134" s="1"/>
  <c r="L102" i="134" s="1"/>
  <c r="M102" i="134" s="1"/>
  <c r="N102" i="134" s="1"/>
  <c r="O102" i="134" s="1"/>
  <c r="P102" i="134" s="1"/>
  <c r="S102" i="134"/>
  <c r="D102" i="147" s="1"/>
  <c r="E195" i="119"/>
  <c r="F195" i="119" s="1"/>
  <c r="G195" i="119" s="1"/>
  <c r="H195" i="119" s="1"/>
  <c r="I195" i="119" s="1"/>
  <c r="J195" i="119" s="1"/>
  <c r="K195" i="119" s="1"/>
  <c r="L195" i="119" s="1"/>
  <c r="M195" i="119" s="1"/>
  <c r="N195" i="119" s="1"/>
  <c r="O195" i="119" s="1"/>
  <c r="P195" i="119" s="1"/>
  <c r="S195" i="119"/>
  <c r="D198" i="134" s="1"/>
  <c r="E125" i="119"/>
  <c r="F125" i="119" s="1"/>
  <c r="G125" i="119" s="1"/>
  <c r="H125" i="119" s="1"/>
  <c r="I125" i="119" s="1"/>
  <c r="J125" i="119" s="1"/>
  <c r="K125" i="119" s="1"/>
  <c r="L125" i="119" s="1"/>
  <c r="M125" i="119" s="1"/>
  <c r="N125" i="119" s="1"/>
  <c r="O125" i="119" s="1"/>
  <c r="P125" i="119" s="1"/>
  <c r="S125" i="119"/>
  <c r="D127" i="134" s="1"/>
  <c r="E157" i="134"/>
  <c r="F157" i="134" s="1"/>
  <c r="G157" i="134" s="1"/>
  <c r="H157" i="134" s="1"/>
  <c r="I157" i="134" s="1"/>
  <c r="J157" i="134" s="1"/>
  <c r="K157" i="134" s="1"/>
  <c r="L157" i="134" s="1"/>
  <c r="M157" i="134" s="1"/>
  <c r="N157" i="134" s="1"/>
  <c r="O157" i="134" s="1"/>
  <c r="P157" i="134" s="1"/>
  <c r="S157" i="134"/>
  <c r="D157" i="147" s="1"/>
  <c r="E194" i="134"/>
  <c r="F194" i="134" s="1"/>
  <c r="G194" i="134" s="1"/>
  <c r="H194" i="134" s="1"/>
  <c r="I194" i="134" s="1"/>
  <c r="J194" i="134" s="1"/>
  <c r="K194" i="134" s="1"/>
  <c r="L194" i="134" s="1"/>
  <c r="M194" i="134" s="1"/>
  <c r="N194" i="134" s="1"/>
  <c r="O194" i="134" s="1"/>
  <c r="P194" i="134" s="1"/>
  <c r="S194" i="134"/>
  <c r="D194" i="147" s="1"/>
  <c r="E140" i="134"/>
  <c r="F140" i="134" s="1"/>
  <c r="G140" i="134" s="1"/>
  <c r="H140" i="134" s="1"/>
  <c r="I140" i="134" s="1"/>
  <c r="J140" i="134" s="1"/>
  <c r="K140" i="134" s="1"/>
  <c r="L140" i="134" s="1"/>
  <c r="M140" i="134" s="1"/>
  <c r="N140" i="134" s="1"/>
  <c r="O140" i="134" s="1"/>
  <c r="P140" i="134" s="1"/>
  <c r="S140" i="134"/>
  <c r="D140" i="147" s="1"/>
  <c r="E54" i="134"/>
  <c r="F54" i="134" s="1"/>
  <c r="G54" i="134" s="1"/>
  <c r="H54" i="134" s="1"/>
  <c r="I54" i="134" s="1"/>
  <c r="J54" i="134" s="1"/>
  <c r="K54" i="134" s="1"/>
  <c r="L54" i="134" s="1"/>
  <c r="M54" i="134" s="1"/>
  <c r="N54" i="134" s="1"/>
  <c r="O54" i="134" s="1"/>
  <c r="P54" i="134" s="1"/>
  <c r="S54" i="134"/>
  <c r="D54" i="147" s="1"/>
  <c r="S151" i="147"/>
  <c r="D151" i="159" s="1"/>
  <c r="E151" i="147"/>
  <c r="F151" i="147" s="1"/>
  <c r="G151" i="147" s="1"/>
  <c r="H151" i="147" s="1"/>
  <c r="I151" i="147" s="1"/>
  <c r="J151" i="147" s="1"/>
  <c r="K151" i="147" s="1"/>
  <c r="L151" i="147" s="1"/>
  <c r="M151" i="147" s="1"/>
  <c r="N151" i="147" s="1"/>
  <c r="O151" i="147" s="1"/>
  <c r="P151" i="147" s="1"/>
  <c r="E152" i="119"/>
  <c r="F152" i="119" s="1"/>
  <c r="G152" i="119" s="1"/>
  <c r="H152" i="119" s="1"/>
  <c r="I152" i="119" s="1"/>
  <c r="J152" i="119" s="1"/>
  <c r="K152" i="119" s="1"/>
  <c r="L152" i="119" s="1"/>
  <c r="M152" i="119" s="1"/>
  <c r="N152" i="119" s="1"/>
  <c r="O152" i="119" s="1"/>
  <c r="P152" i="119" s="1"/>
  <c r="S152" i="119"/>
  <c r="D155" i="134" s="1"/>
  <c r="E160" i="119"/>
  <c r="F160" i="119" s="1"/>
  <c r="G160" i="119" s="1"/>
  <c r="H160" i="119" s="1"/>
  <c r="I160" i="119" s="1"/>
  <c r="J160" i="119" s="1"/>
  <c r="K160" i="119" s="1"/>
  <c r="L160" i="119" s="1"/>
  <c r="M160" i="119" s="1"/>
  <c r="N160" i="119" s="1"/>
  <c r="O160" i="119" s="1"/>
  <c r="P160" i="119" s="1"/>
  <c r="S160" i="119"/>
  <c r="D163" i="134" s="1"/>
  <c r="E179" i="119"/>
  <c r="F179" i="119" s="1"/>
  <c r="G179" i="119" s="1"/>
  <c r="H179" i="119" s="1"/>
  <c r="I179" i="119" s="1"/>
  <c r="J179" i="119" s="1"/>
  <c r="K179" i="119" s="1"/>
  <c r="L179" i="119" s="1"/>
  <c r="M179" i="119" s="1"/>
  <c r="N179" i="119" s="1"/>
  <c r="O179" i="119" s="1"/>
  <c r="P179" i="119" s="1"/>
  <c r="S179" i="119"/>
  <c r="D182" i="134" s="1"/>
  <c r="E58" i="119"/>
  <c r="F58" i="119" s="1"/>
  <c r="G58" i="119" s="1"/>
  <c r="H58" i="119" s="1"/>
  <c r="I58" i="119" s="1"/>
  <c r="J58" i="119" s="1"/>
  <c r="K58" i="119" s="1"/>
  <c r="L58" i="119" s="1"/>
  <c r="M58" i="119" s="1"/>
  <c r="N58" i="119" s="1"/>
  <c r="O58" i="119" s="1"/>
  <c r="P58" i="119" s="1"/>
  <c r="S58" i="119"/>
  <c r="D58" i="134" s="1"/>
  <c r="E151" i="119"/>
  <c r="F151" i="119" s="1"/>
  <c r="G151" i="119" s="1"/>
  <c r="H151" i="119" s="1"/>
  <c r="I151" i="119" s="1"/>
  <c r="J151" i="119" s="1"/>
  <c r="K151" i="119" s="1"/>
  <c r="L151" i="119" s="1"/>
  <c r="M151" i="119" s="1"/>
  <c r="N151" i="119" s="1"/>
  <c r="O151" i="119" s="1"/>
  <c r="P151" i="119" s="1"/>
  <c r="S151" i="119"/>
  <c r="D154" i="134" s="1"/>
  <c r="E11" i="119"/>
  <c r="F11" i="119" s="1"/>
  <c r="G11" i="119" s="1"/>
  <c r="H11" i="119" s="1"/>
  <c r="I11" i="119" s="1"/>
  <c r="J11" i="119" s="1"/>
  <c r="K11" i="119" s="1"/>
  <c r="L11" i="119" s="1"/>
  <c r="M11" i="119" s="1"/>
  <c r="N11" i="119" s="1"/>
  <c r="O11" i="119" s="1"/>
  <c r="P11" i="119" s="1"/>
  <c r="S11" i="119"/>
  <c r="D11" i="134" s="1"/>
  <c r="E90" i="119"/>
  <c r="F90" i="119" s="1"/>
  <c r="G90" i="119" s="1"/>
  <c r="H90" i="119" s="1"/>
  <c r="I90" i="119" s="1"/>
  <c r="J90" i="119" s="1"/>
  <c r="K90" i="119" s="1"/>
  <c r="L90" i="119" s="1"/>
  <c r="M90" i="119" s="1"/>
  <c r="N90" i="119" s="1"/>
  <c r="O90" i="119" s="1"/>
  <c r="P90" i="119" s="1"/>
  <c r="S90" i="119"/>
  <c r="D90" i="134" s="1"/>
  <c r="E70" i="119"/>
  <c r="F70" i="119" s="1"/>
  <c r="G70" i="119" s="1"/>
  <c r="H70" i="119" s="1"/>
  <c r="I70" i="119" s="1"/>
  <c r="J70" i="119" s="1"/>
  <c r="K70" i="119" s="1"/>
  <c r="L70" i="119" s="1"/>
  <c r="M70" i="119" s="1"/>
  <c r="N70" i="119" s="1"/>
  <c r="O70" i="119" s="1"/>
  <c r="P70" i="119" s="1"/>
  <c r="S70" i="119"/>
  <c r="D70" i="134" s="1"/>
  <c r="E206" i="119"/>
  <c r="F206" i="119" s="1"/>
  <c r="G206" i="119" s="1"/>
  <c r="H206" i="119" s="1"/>
  <c r="I206" i="119" s="1"/>
  <c r="J206" i="119" s="1"/>
  <c r="K206" i="119" s="1"/>
  <c r="L206" i="119" s="1"/>
  <c r="M206" i="119" s="1"/>
  <c r="N206" i="119" s="1"/>
  <c r="O206" i="119" s="1"/>
  <c r="P206" i="119" s="1"/>
  <c r="S206" i="119"/>
  <c r="D209" i="134" s="1"/>
  <c r="E95" i="119"/>
  <c r="F95" i="119" s="1"/>
  <c r="G95" i="119" s="1"/>
  <c r="H95" i="119" s="1"/>
  <c r="I95" i="119" s="1"/>
  <c r="J95" i="119" s="1"/>
  <c r="K95" i="119" s="1"/>
  <c r="L95" i="119" s="1"/>
  <c r="M95" i="119" s="1"/>
  <c r="N95" i="119" s="1"/>
  <c r="O95" i="119" s="1"/>
  <c r="P95" i="119" s="1"/>
  <c r="S95" i="119"/>
  <c r="D95" i="134" s="1"/>
  <c r="E52" i="172" l="1"/>
  <c r="F52" i="172" s="1"/>
  <c r="G52" i="172" s="1"/>
  <c r="H52" i="172" s="1"/>
  <c r="I52" i="172" s="1"/>
  <c r="J52" i="172" s="1"/>
  <c r="K52" i="172" s="1"/>
  <c r="L52" i="172" s="1"/>
  <c r="M52" i="172" s="1"/>
  <c r="N52" i="172" s="1"/>
  <c r="O52" i="172" s="1"/>
  <c r="P52" i="172" s="1"/>
  <c r="S52" i="172"/>
  <c r="E187" i="119"/>
  <c r="F187" i="119" s="1"/>
  <c r="G187" i="119" s="1"/>
  <c r="H187" i="119" s="1"/>
  <c r="I187" i="119" s="1"/>
  <c r="J187" i="119" s="1"/>
  <c r="K187" i="119" s="1"/>
  <c r="L187" i="119" s="1"/>
  <c r="M187" i="119" s="1"/>
  <c r="N187" i="119" s="1"/>
  <c r="O187" i="119" s="1"/>
  <c r="P187" i="119" s="1"/>
  <c r="S187" i="119"/>
  <c r="D190" i="134" s="1"/>
  <c r="N138" i="24"/>
  <c r="M215" i="24"/>
  <c r="S146" i="119"/>
  <c r="D149" i="134" s="1"/>
  <c r="E146" i="119"/>
  <c r="F146" i="119" s="1"/>
  <c r="G146" i="119" s="1"/>
  <c r="H146" i="119" s="1"/>
  <c r="I146" i="119" s="1"/>
  <c r="J146" i="119" s="1"/>
  <c r="K146" i="119" s="1"/>
  <c r="L146" i="119" s="1"/>
  <c r="M146" i="119" s="1"/>
  <c r="N146" i="119" s="1"/>
  <c r="O146" i="119" s="1"/>
  <c r="P146" i="119" s="1"/>
  <c r="L52" i="159"/>
  <c r="M52" i="159" s="1"/>
  <c r="N52" i="159" s="1"/>
  <c r="O52" i="159" s="1"/>
  <c r="P52" i="159" s="1"/>
  <c r="E201" i="119"/>
  <c r="F201" i="119" s="1"/>
  <c r="G201" i="119" s="1"/>
  <c r="H201" i="119" s="1"/>
  <c r="I201" i="119" s="1"/>
  <c r="J201" i="119" s="1"/>
  <c r="K201" i="119" s="1"/>
  <c r="L201" i="119" s="1"/>
  <c r="M201" i="119" s="1"/>
  <c r="N201" i="119" s="1"/>
  <c r="O201" i="119" s="1"/>
  <c r="P201" i="119" s="1"/>
  <c r="S201" i="119"/>
  <c r="D204" i="134" s="1"/>
  <c r="E39" i="119"/>
  <c r="F39" i="119" s="1"/>
  <c r="G39" i="119" s="1"/>
  <c r="H39" i="119" s="1"/>
  <c r="I39" i="119" s="1"/>
  <c r="J39" i="119" s="1"/>
  <c r="K39" i="119" s="1"/>
  <c r="L39" i="119" s="1"/>
  <c r="M39" i="119" s="1"/>
  <c r="N39" i="119" s="1"/>
  <c r="O39" i="119" s="1"/>
  <c r="P39" i="119" s="1"/>
  <c r="S39" i="119"/>
  <c r="D39" i="134" s="1"/>
  <c r="S49" i="134"/>
  <c r="D49" i="147" s="1"/>
  <c r="E49" i="134"/>
  <c r="F49" i="134" s="1"/>
  <c r="G49" i="134" s="1"/>
  <c r="H49" i="134" s="1"/>
  <c r="I49" i="134" s="1"/>
  <c r="J49" i="134" s="1"/>
  <c r="K49" i="134" s="1"/>
  <c r="L49" i="134" s="1"/>
  <c r="M49" i="134" s="1"/>
  <c r="N49" i="134" s="1"/>
  <c r="O49" i="134" s="1"/>
  <c r="P49" i="134" s="1"/>
  <c r="S19" i="134"/>
  <c r="D19" i="147" s="1"/>
  <c r="E19" i="134"/>
  <c r="F19" i="134" s="1"/>
  <c r="G19" i="134" s="1"/>
  <c r="H19" i="134" s="1"/>
  <c r="I19" i="134" s="1"/>
  <c r="J19" i="134" s="1"/>
  <c r="K19" i="134" s="1"/>
  <c r="L19" i="134" s="1"/>
  <c r="M19" i="134" s="1"/>
  <c r="N19" i="134" s="1"/>
  <c r="O19" i="134" s="1"/>
  <c r="P19" i="134" s="1"/>
  <c r="S128" i="134"/>
  <c r="D128" i="147" s="1"/>
  <c r="E128" i="134"/>
  <c r="F128" i="134" s="1"/>
  <c r="G128" i="134" s="1"/>
  <c r="H128" i="134" s="1"/>
  <c r="I128" i="134" s="1"/>
  <c r="J128" i="134" s="1"/>
  <c r="K128" i="134" s="1"/>
  <c r="L128" i="134" s="1"/>
  <c r="M128" i="134" s="1"/>
  <c r="N128" i="134" s="1"/>
  <c r="O128" i="134" s="1"/>
  <c r="P128" i="134" s="1"/>
  <c r="S65" i="119"/>
  <c r="D65" i="134" s="1"/>
  <c r="E65" i="119"/>
  <c r="F65" i="119" s="1"/>
  <c r="G65" i="119" s="1"/>
  <c r="H65" i="119" s="1"/>
  <c r="I65" i="119" s="1"/>
  <c r="J65" i="119" s="1"/>
  <c r="K65" i="119" s="1"/>
  <c r="L65" i="119" s="1"/>
  <c r="M65" i="119" s="1"/>
  <c r="N65" i="119" s="1"/>
  <c r="O65" i="119" s="1"/>
  <c r="P65" i="119" s="1"/>
  <c r="S206" i="147"/>
  <c r="D206" i="159" s="1"/>
  <c r="E206" i="147"/>
  <c r="F206" i="147" s="1"/>
  <c r="G206" i="147" s="1"/>
  <c r="H206" i="147" s="1"/>
  <c r="I206" i="147" s="1"/>
  <c r="J206" i="147" s="1"/>
  <c r="K206" i="147" s="1"/>
  <c r="L206" i="147" s="1"/>
  <c r="M206" i="147" s="1"/>
  <c r="N206" i="147" s="1"/>
  <c r="O206" i="147" s="1"/>
  <c r="P206" i="147" s="1"/>
  <c r="E164" i="134"/>
  <c r="F164" i="134" s="1"/>
  <c r="G164" i="134" s="1"/>
  <c r="H164" i="134" s="1"/>
  <c r="I164" i="134" s="1"/>
  <c r="J164" i="134" s="1"/>
  <c r="K164" i="134" s="1"/>
  <c r="L164" i="134" s="1"/>
  <c r="M164" i="134" s="1"/>
  <c r="N164" i="134" s="1"/>
  <c r="O164" i="134" s="1"/>
  <c r="P164" i="134" s="1"/>
  <c r="S164" i="134"/>
  <c r="D164" i="147" s="1"/>
  <c r="S111" i="134"/>
  <c r="D111" i="147" s="1"/>
  <c r="E111" i="134"/>
  <c r="F111" i="134" s="1"/>
  <c r="G111" i="134" s="1"/>
  <c r="H111" i="134" s="1"/>
  <c r="I111" i="134" s="1"/>
  <c r="J111" i="134" s="1"/>
  <c r="K111" i="134" s="1"/>
  <c r="L111" i="134" s="1"/>
  <c r="M111" i="134" s="1"/>
  <c r="N111" i="134" s="1"/>
  <c r="O111" i="134" s="1"/>
  <c r="P111" i="134" s="1"/>
  <c r="S204" i="119"/>
  <c r="D207" i="134" s="1"/>
  <c r="E204" i="119"/>
  <c r="F204" i="119" s="1"/>
  <c r="G204" i="119" s="1"/>
  <c r="H204" i="119" s="1"/>
  <c r="I204" i="119" s="1"/>
  <c r="J204" i="119" s="1"/>
  <c r="K204" i="119" s="1"/>
  <c r="L204" i="119" s="1"/>
  <c r="M204" i="119" s="1"/>
  <c r="N204" i="119" s="1"/>
  <c r="O204" i="119" s="1"/>
  <c r="P204" i="119" s="1"/>
  <c r="S93" i="134"/>
  <c r="D93" i="147" s="1"/>
  <c r="E93" i="134"/>
  <c r="F93" i="134" s="1"/>
  <c r="G93" i="134" s="1"/>
  <c r="H93" i="134" s="1"/>
  <c r="I93" i="134" s="1"/>
  <c r="J93" i="134" s="1"/>
  <c r="K93" i="134" s="1"/>
  <c r="L93" i="134" s="1"/>
  <c r="M93" i="134" s="1"/>
  <c r="N93" i="134" s="1"/>
  <c r="O93" i="134" s="1"/>
  <c r="P93" i="134" s="1"/>
  <c r="S29" i="134"/>
  <c r="D29" i="147" s="1"/>
  <c r="E29" i="134"/>
  <c r="F29" i="134" s="1"/>
  <c r="G29" i="134" s="1"/>
  <c r="H29" i="134" s="1"/>
  <c r="I29" i="134" s="1"/>
  <c r="J29" i="134" s="1"/>
  <c r="K29" i="134" s="1"/>
  <c r="L29" i="134" s="1"/>
  <c r="M29" i="134" s="1"/>
  <c r="N29" i="134" s="1"/>
  <c r="O29" i="134" s="1"/>
  <c r="P29" i="134" s="1"/>
  <c r="S169" i="134"/>
  <c r="D169" i="147" s="1"/>
  <c r="E169" i="134"/>
  <c r="F169" i="134" s="1"/>
  <c r="G169" i="134" s="1"/>
  <c r="H169" i="134" s="1"/>
  <c r="I169" i="134" s="1"/>
  <c r="J169" i="134" s="1"/>
  <c r="K169" i="134" s="1"/>
  <c r="L169" i="134" s="1"/>
  <c r="M169" i="134" s="1"/>
  <c r="N169" i="134" s="1"/>
  <c r="O169" i="134" s="1"/>
  <c r="P169" i="134" s="1"/>
  <c r="E205" i="119"/>
  <c r="F205" i="119" s="1"/>
  <c r="G205" i="119" s="1"/>
  <c r="H205" i="119" s="1"/>
  <c r="I205" i="119" s="1"/>
  <c r="J205" i="119" s="1"/>
  <c r="K205" i="119" s="1"/>
  <c r="L205" i="119" s="1"/>
  <c r="M205" i="119" s="1"/>
  <c r="N205" i="119" s="1"/>
  <c r="O205" i="119" s="1"/>
  <c r="P205" i="119" s="1"/>
  <c r="S205" i="119"/>
  <c r="D208" i="134" s="1"/>
  <c r="S60" i="134"/>
  <c r="D60" i="147" s="1"/>
  <c r="E60" i="134"/>
  <c r="F60" i="134" s="1"/>
  <c r="G60" i="134" s="1"/>
  <c r="H60" i="134" s="1"/>
  <c r="I60" i="134" s="1"/>
  <c r="J60" i="134" s="1"/>
  <c r="K60" i="134" s="1"/>
  <c r="L60" i="134" s="1"/>
  <c r="M60" i="134" s="1"/>
  <c r="N60" i="134" s="1"/>
  <c r="O60" i="134" s="1"/>
  <c r="P60" i="134" s="1"/>
  <c r="E38" i="134"/>
  <c r="F38" i="134" s="1"/>
  <c r="G38" i="134" s="1"/>
  <c r="H38" i="134" s="1"/>
  <c r="I38" i="134" s="1"/>
  <c r="J38" i="134" s="1"/>
  <c r="K38" i="134" s="1"/>
  <c r="L38" i="134" s="1"/>
  <c r="M38" i="134" s="1"/>
  <c r="N38" i="134" s="1"/>
  <c r="O38" i="134" s="1"/>
  <c r="P38" i="134" s="1"/>
  <c r="S38" i="134"/>
  <c r="D38" i="147" s="1"/>
  <c r="S72" i="134"/>
  <c r="D72" i="147" s="1"/>
  <c r="E72" i="134"/>
  <c r="F72" i="134" s="1"/>
  <c r="G72" i="134" s="1"/>
  <c r="H72" i="134" s="1"/>
  <c r="I72" i="134" s="1"/>
  <c r="J72" i="134" s="1"/>
  <c r="K72" i="134" s="1"/>
  <c r="L72" i="134" s="1"/>
  <c r="M72" i="134" s="1"/>
  <c r="N72" i="134" s="1"/>
  <c r="O72" i="134" s="1"/>
  <c r="P72" i="134" s="1"/>
  <c r="E26" i="134"/>
  <c r="F26" i="134" s="1"/>
  <c r="G26" i="134" s="1"/>
  <c r="H26" i="134" s="1"/>
  <c r="I26" i="134" s="1"/>
  <c r="J26" i="134" s="1"/>
  <c r="K26" i="134" s="1"/>
  <c r="L26" i="134" s="1"/>
  <c r="M26" i="134" s="1"/>
  <c r="N26" i="134" s="1"/>
  <c r="O26" i="134" s="1"/>
  <c r="P26" i="134" s="1"/>
  <c r="S26" i="134"/>
  <c r="D26" i="147" s="1"/>
  <c r="S51" i="119"/>
  <c r="D51" i="134" s="1"/>
  <c r="E51" i="119"/>
  <c r="F51" i="119" s="1"/>
  <c r="G51" i="119" s="1"/>
  <c r="H51" i="119" s="1"/>
  <c r="I51" i="119" s="1"/>
  <c r="J51" i="119" s="1"/>
  <c r="K51" i="119" s="1"/>
  <c r="L51" i="119" s="1"/>
  <c r="M51" i="119" s="1"/>
  <c r="N51" i="119" s="1"/>
  <c r="O51" i="119" s="1"/>
  <c r="P51" i="119" s="1"/>
  <c r="S180" i="134"/>
  <c r="D180" i="147" s="1"/>
  <c r="E180" i="134"/>
  <c r="F180" i="134" s="1"/>
  <c r="G180" i="134" s="1"/>
  <c r="H180" i="134" s="1"/>
  <c r="I180" i="134" s="1"/>
  <c r="J180" i="134" s="1"/>
  <c r="K180" i="134" s="1"/>
  <c r="L180" i="134" s="1"/>
  <c r="M180" i="134" s="1"/>
  <c r="N180" i="134" s="1"/>
  <c r="O180" i="134" s="1"/>
  <c r="P180" i="134" s="1"/>
  <c r="S145" i="119"/>
  <c r="D148" i="134" s="1"/>
  <c r="E145" i="119"/>
  <c r="F145" i="119" s="1"/>
  <c r="G145" i="119" s="1"/>
  <c r="H145" i="119" s="1"/>
  <c r="I145" i="119" s="1"/>
  <c r="J145" i="119" s="1"/>
  <c r="K145" i="119" s="1"/>
  <c r="L145" i="119" s="1"/>
  <c r="M145" i="119" s="1"/>
  <c r="N145" i="119" s="1"/>
  <c r="O145" i="119" s="1"/>
  <c r="P145" i="119" s="1"/>
  <c r="E117" i="134"/>
  <c r="F117" i="134" s="1"/>
  <c r="G117" i="134" s="1"/>
  <c r="H117" i="134" s="1"/>
  <c r="I117" i="134" s="1"/>
  <c r="J117" i="134" s="1"/>
  <c r="K117" i="134" s="1"/>
  <c r="L117" i="134" s="1"/>
  <c r="M117" i="134" s="1"/>
  <c r="N117" i="134" s="1"/>
  <c r="O117" i="134" s="1"/>
  <c r="P117" i="134" s="1"/>
  <c r="S117" i="134"/>
  <c r="D117" i="147" s="1"/>
  <c r="S168" i="134"/>
  <c r="D168" i="147" s="1"/>
  <c r="E168" i="134"/>
  <c r="F168" i="134" s="1"/>
  <c r="G168" i="134" s="1"/>
  <c r="H168" i="134" s="1"/>
  <c r="I168" i="134" s="1"/>
  <c r="J168" i="134" s="1"/>
  <c r="K168" i="134" s="1"/>
  <c r="L168" i="134" s="1"/>
  <c r="M168" i="134" s="1"/>
  <c r="N168" i="134" s="1"/>
  <c r="O168" i="134" s="1"/>
  <c r="P168" i="134" s="1"/>
  <c r="S145" i="134"/>
  <c r="D145" i="147" s="1"/>
  <c r="E145" i="134"/>
  <c r="F145" i="134" s="1"/>
  <c r="G145" i="134" s="1"/>
  <c r="H145" i="134" s="1"/>
  <c r="I145" i="134" s="1"/>
  <c r="J145" i="134" s="1"/>
  <c r="K145" i="134" s="1"/>
  <c r="L145" i="134" s="1"/>
  <c r="M145" i="134" s="1"/>
  <c r="N145" i="134" s="1"/>
  <c r="O145" i="134" s="1"/>
  <c r="P145" i="134" s="1"/>
  <c r="S79" i="119"/>
  <c r="D79" i="134" s="1"/>
  <c r="E79" i="119"/>
  <c r="F79" i="119" s="1"/>
  <c r="G79" i="119" s="1"/>
  <c r="H79" i="119" s="1"/>
  <c r="I79" i="119" s="1"/>
  <c r="J79" i="119" s="1"/>
  <c r="K79" i="119" s="1"/>
  <c r="L79" i="119" s="1"/>
  <c r="M79" i="119" s="1"/>
  <c r="N79" i="119" s="1"/>
  <c r="O79" i="119" s="1"/>
  <c r="P79" i="119" s="1"/>
  <c r="E27" i="134"/>
  <c r="F27" i="134" s="1"/>
  <c r="G27" i="134" s="1"/>
  <c r="H27" i="134" s="1"/>
  <c r="I27" i="134" s="1"/>
  <c r="J27" i="134" s="1"/>
  <c r="K27" i="134" s="1"/>
  <c r="L27" i="134" s="1"/>
  <c r="M27" i="134" s="1"/>
  <c r="N27" i="134" s="1"/>
  <c r="O27" i="134" s="1"/>
  <c r="P27" i="134" s="1"/>
  <c r="S27" i="134"/>
  <c r="D27" i="147" s="1"/>
  <c r="E200" i="134"/>
  <c r="F200" i="134" s="1"/>
  <c r="G200" i="134" s="1"/>
  <c r="H200" i="134" s="1"/>
  <c r="I200" i="134" s="1"/>
  <c r="J200" i="134" s="1"/>
  <c r="K200" i="134" s="1"/>
  <c r="L200" i="134" s="1"/>
  <c r="M200" i="134" s="1"/>
  <c r="N200" i="134" s="1"/>
  <c r="O200" i="134" s="1"/>
  <c r="P200" i="134" s="1"/>
  <c r="S200" i="134"/>
  <c r="D200" i="147" s="1"/>
  <c r="E108" i="134"/>
  <c r="F108" i="134" s="1"/>
  <c r="G108" i="134" s="1"/>
  <c r="H108" i="134" s="1"/>
  <c r="I108" i="134" s="1"/>
  <c r="J108" i="134" s="1"/>
  <c r="K108" i="134" s="1"/>
  <c r="L108" i="134" s="1"/>
  <c r="M108" i="134" s="1"/>
  <c r="N108" i="134" s="1"/>
  <c r="O108" i="134" s="1"/>
  <c r="P108" i="134" s="1"/>
  <c r="S108" i="134"/>
  <c r="D108" i="147" s="1"/>
  <c r="S48" i="134"/>
  <c r="D48" i="147" s="1"/>
  <c r="E48" i="134"/>
  <c r="F48" i="134" s="1"/>
  <c r="G48" i="134" s="1"/>
  <c r="H48" i="134" s="1"/>
  <c r="I48" i="134" s="1"/>
  <c r="J48" i="134" s="1"/>
  <c r="K48" i="134" s="1"/>
  <c r="L48" i="134" s="1"/>
  <c r="M48" i="134" s="1"/>
  <c r="N48" i="134" s="1"/>
  <c r="O48" i="134" s="1"/>
  <c r="P48" i="134" s="1"/>
  <c r="S73" i="134"/>
  <c r="D73" i="147" s="1"/>
  <c r="E73" i="134"/>
  <c r="F73" i="134" s="1"/>
  <c r="G73" i="134" s="1"/>
  <c r="H73" i="134" s="1"/>
  <c r="I73" i="134" s="1"/>
  <c r="J73" i="134" s="1"/>
  <c r="K73" i="134" s="1"/>
  <c r="L73" i="134" s="1"/>
  <c r="M73" i="134" s="1"/>
  <c r="N73" i="134" s="1"/>
  <c r="O73" i="134" s="1"/>
  <c r="P73" i="134" s="1"/>
  <c r="S118" i="134"/>
  <c r="D118" i="147" s="1"/>
  <c r="E118" i="134"/>
  <c r="F118" i="134" s="1"/>
  <c r="G118" i="134" s="1"/>
  <c r="H118" i="134" s="1"/>
  <c r="I118" i="134" s="1"/>
  <c r="J118" i="134" s="1"/>
  <c r="K118" i="134" s="1"/>
  <c r="L118" i="134" s="1"/>
  <c r="M118" i="134" s="1"/>
  <c r="N118" i="134" s="1"/>
  <c r="O118" i="134" s="1"/>
  <c r="P118" i="134" s="1"/>
  <c r="E151" i="159"/>
  <c r="F151" i="159" s="1"/>
  <c r="G151" i="159" s="1"/>
  <c r="H151" i="159" s="1"/>
  <c r="I151" i="159" s="1"/>
  <c r="J151" i="159" s="1"/>
  <c r="K151" i="159" s="1"/>
  <c r="S151" i="159"/>
  <c r="D151" i="172" s="1"/>
  <c r="S54" i="147"/>
  <c r="D54" i="159" s="1"/>
  <c r="E54" i="147"/>
  <c r="F54" i="147" s="1"/>
  <c r="G54" i="147" s="1"/>
  <c r="H54" i="147" s="1"/>
  <c r="I54" i="147" s="1"/>
  <c r="J54" i="147" s="1"/>
  <c r="K54" i="147" s="1"/>
  <c r="L54" i="147" s="1"/>
  <c r="M54" i="147" s="1"/>
  <c r="N54" i="147" s="1"/>
  <c r="O54" i="147" s="1"/>
  <c r="P54" i="147" s="1"/>
  <c r="S140" i="147"/>
  <c r="D140" i="159" s="1"/>
  <c r="E140" i="147"/>
  <c r="F140" i="147" s="1"/>
  <c r="G140" i="147" s="1"/>
  <c r="H140" i="147" s="1"/>
  <c r="I140" i="147" s="1"/>
  <c r="J140" i="147" s="1"/>
  <c r="K140" i="147" s="1"/>
  <c r="L140" i="147" s="1"/>
  <c r="M140" i="147" s="1"/>
  <c r="N140" i="147" s="1"/>
  <c r="O140" i="147" s="1"/>
  <c r="P140" i="147" s="1"/>
  <c r="E198" i="134"/>
  <c r="F198" i="134" s="1"/>
  <c r="G198" i="134" s="1"/>
  <c r="H198" i="134" s="1"/>
  <c r="I198" i="134" s="1"/>
  <c r="J198" i="134" s="1"/>
  <c r="K198" i="134" s="1"/>
  <c r="L198" i="134" s="1"/>
  <c r="M198" i="134" s="1"/>
  <c r="N198" i="134" s="1"/>
  <c r="O198" i="134" s="1"/>
  <c r="P198" i="134" s="1"/>
  <c r="S198" i="134"/>
  <c r="D198" i="147" s="1"/>
  <c r="S183" i="147"/>
  <c r="D183" i="159" s="1"/>
  <c r="E183" i="147"/>
  <c r="F183" i="147" s="1"/>
  <c r="G183" i="147" s="1"/>
  <c r="H183" i="147" s="1"/>
  <c r="I183" i="147" s="1"/>
  <c r="J183" i="147" s="1"/>
  <c r="K183" i="147" s="1"/>
  <c r="L183" i="147" s="1"/>
  <c r="M183" i="147" s="1"/>
  <c r="N183" i="147" s="1"/>
  <c r="O183" i="147" s="1"/>
  <c r="P183" i="147" s="1"/>
  <c r="E36" i="134"/>
  <c r="F36" i="134" s="1"/>
  <c r="G36" i="134" s="1"/>
  <c r="H36" i="134" s="1"/>
  <c r="I36" i="134" s="1"/>
  <c r="J36" i="134" s="1"/>
  <c r="K36" i="134" s="1"/>
  <c r="L36" i="134" s="1"/>
  <c r="M36" i="134" s="1"/>
  <c r="N36" i="134" s="1"/>
  <c r="O36" i="134" s="1"/>
  <c r="P36" i="134" s="1"/>
  <c r="S36" i="134"/>
  <c r="D36" i="147" s="1"/>
  <c r="S114" i="147"/>
  <c r="D114" i="159" s="1"/>
  <c r="E114" i="147"/>
  <c r="F114" i="147" s="1"/>
  <c r="G114" i="147" s="1"/>
  <c r="H114" i="147" s="1"/>
  <c r="I114" i="147" s="1"/>
  <c r="J114" i="147" s="1"/>
  <c r="K114" i="147" s="1"/>
  <c r="L114" i="147" s="1"/>
  <c r="M114" i="147" s="1"/>
  <c r="N114" i="147" s="1"/>
  <c r="O114" i="147" s="1"/>
  <c r="P114" i="147" s="1"/>
  <c r="S139" i="147"/>
  <c r="D139" i="159" s="1"/>
  <c r="E139" i="147"/>
  <c r="F139" i="147" s="1"/>
  <c r="G139" i="147" s="1"/>
  <c r="H139" i="147" s="1"/>
  <c r="I139" i="147" s="1"/>
  <c r="J139" i="147" s="1"/>
  <c r="K139" i="147" s="1"/>
  <c r="L139" i="147" s="1"/>
  <c r="M139" i="147" s="1"/>
  <c r="N139" i="147" s="1"/>
  <c r="O139" i="147" s="1"/>
  <c r="P139" i="147" s="1"/>
  <c r="E193" i="159"/>
  <c r="F193" i="159" s="1"/>
  <c r="G193" i="159" s="1"/>
  <c r="H193" i="159" s="1"/>
  <c r="I193" i="159" s="1"/>
  <c r="J193" i="159" s="1"/>
  <c r="K193" i="159" s="1"/>
  <c r="S193" i="159"/>
  <c r="D193" i="172" s="1"/>
  <c r="N3" i="51"/>
  <c r="D7" i="38"/>
  <c r="T7" i="24"/>
  <c r="E150" i="134"/>
  <c r="F150" i="134" s="1"/>
  <c r="G150" i="134" s="1"/>
  <c r="H150" i="134" s="1"/>
  <c r="I150" i="134" s="1"/>
  <c r="J150" i="134" s="1"/>
  <c r="K150" i="134" s="1"/>
  <c r="L150" i="134" s="1"/>
  <c r="M150" i="134" s="1"/>
  <c r="N150" i="134" s="1"/>
  <c r="O150" i="134" s="1"/>
  <c r="P150" i="134" s="1"/>
  <c r="S150" i="134"/>
  <c r="D150" i="147" s="1"/>
  <c r="E55" i="159"/>
  <c r="F55" i="159" s="1"/>
  <c r="G55" i="159" s="1"/>
  <c r="H55" i="159" s="1"/>
  <c r="I55" i="159" s="1"/>
  <c r="J55" i="159" s="1"/>
  <c r="K55" i="159" s="1"/>
  <c r="S55" i="159"/>
  <c r="D55" i="172" s="1"/>
  <c r="S33" i="147"/>
  <c r="D33" i="159" s="1"/>
  <c r="E33" i="147"/>
  <c r="F33" i="147" s="1"/>
  <c r="G33" i="147" s="1"/>
  <c r="H33" i="147" s="1"/>
  <c r="I33" i="147" s="1"/>
  <c r="J33" i="147" s="1"/>
  <c r="K33" i="147" s="1"/>
  <c r="L33" i="147" s="1"/>
  <c r="M33" i="147" s="1"/>
  <c r="N33" i="147" s="1"/>
  <c r="O33" i="147" s="1"/>
  <c r="P33" i="147" s="1"/>
  <c r="S147" i="159"/>
  <c r="D147" i="172" s="1"/>
  <c r="E147" i="159"/>
  <c r="F147" i="159" s="1"/>
  <c r="G147" i="159" s="1"/>
  <c r="H147" i="159" s="1"/>
  <c r="I147" i="159" s="1"/>
  <c r="J147" i="159" s="1"/>
  <c r="K147" i="159" s="1"/>
  <c r="E156" i="134"/>
  <c r="F156" i="134" s="1"/>
  <c r="G156" i="134" s="1"/>
  <c r="H156" i="134" s="1"/>
  <c r="I156" i="134" s="1"/>
  <c r="J156" i="134" s="1"/>
  <c r="K156" i="134" s="1"/>
  <c r="L156" i="134" s="1"/>
  <c r="M156" i="134" s="1"/>
  <c r="N156" i="134" s="1"/>
  <c r="O156" i="134" s="1"/>
  <c r="P156" i="134" s="1"/>
  <c r="S156" i="134"/>
  <c r="D156" i="147" s="1"/>
  <c r="S105" i="147"/>
  <c r="D105" i="159" s="1"/>
  <c r="E105" i="147"/>
  <c r="F105" i="147" s="1"/>
  <c r="G105" i="147" s="1"/>
  <c r="H105" i="147" s="1"/>
  <c r="I105" i="147" s="1"/>
  <c r="J105" i="147" s="1"/>
  <c r="K105" i="147" s="1"/>
  <c r="L105" i="147" s="1"/>
  <c r="M105" i="147" s="1"/>
  <c r="N105" i="147" s="1"/>
  <c r="O105" i="147" s="1"/>
  <c r="P105" i="147" s="1"/>
  <c r="E89" i="159"/>
  <c r="F89" i="159" s="1"/>
  <c r="G89" i="159" s="1"/>
  <c r="H89" i="159" s="1"/>
  <c r="I89" i="159" s="1"/>
  <c r="J89" i="159" s="1"/>
  <c r="K89" i="159" s="1"/>
  <c r="S89" i="159"/>
  <c r="D89" i="172" s="1"/>
  <c r="E120" i="134"/>
  <c r="F120" i="134" s="1"/>
  <c r="G120" i="134" s="1"/>
  <c r="H120" i="134" s="1"/>
  <c r="I120" i="134" s="1"/>
  <c r="J120" i="134" s="1"/>
  <c r="K120" i="134" s="1"/>
  <c r="L120" i="134" s="1"/>
  <c r="M120" i="134" s="1"/>
  <c r="N120" i="134" s="1"/>
  <c r="O120" i="134" s="1"/>
  <c r="P120" i="134" s="1"/>
  <c r="S120" i="134"/>
  <c r="D120" i="147" s="1"/>
  <c r="S167" i="147"/>
  <c r="D167" i="159" s="1"/>
  <c r="E167" i="147"/>
  <c r="F167" i="147" s="1"/>
  <c r="G167" i="147" s="1"/>
  <c r="H167" i="147" s="1"/>
  <c r="I167" i="147" s="1"/>
  <c r="J167" i="147" s="1"/>
  <c r="K167" i="147" s="1"/>
  <c r="L167" i="147" s="1"/>
  <c r="M167" i="147" s="1"/>
  <c r="N167" i="147" s="1"/>
  <c r="O167" i="147" s="1"/>
  <c r="P167" i="147" s="1"/>
  <c r="S10" i="147"/>
  <c r="D10" i="159" s="1"/>
  <c r="E10" i="147"/>
  <c r="F10" i="147" s="1"/>
  <c r="G10" i="147" s="1"/>
  <c r="H10" i="147" s="1"/>
  <c r="I10" i="147" s="1"/>
  <c r="J10" i="147" s="1"/>
  <c r="K10" i="147" s="1"/>
  <c r="L10" i="147" s="1"/>
  <c r="M10" i="147" s="1"/>
  <c r="N10" i="147" s="1"/>
  <c r="O10" i="147" s="1"/>
  <c r="P10" i="147" s="1"/>
  <c r="E90" i="134"/>
  <c r="F90" i="134" s="1"/>
  <c r="G90" i="134" s="1"/>
  <c r="H90" i="134" s="1"/>
  <c r="I90" i="134" s="1"/>
  <c r="J90" i="134" s="1"/>
  <c r="K90" i="134" s="1"/>
  <c r="L90" i="134" s="1"/>
  <c r="M90" i="134" s="1"/>
  <c r="N90" i="134" s="1"/>
  <c r="O90" i="134" s="1"/>
  <c r="P90" i="134" s="1"/>
  <c r="S90" i="134"/>
  <c r="D90" i="147" s="1"/>
  <c r="S157" i="147"/>
  <c r="D157" i="159" s="1"/>
  <c r="E157" i="147"/>
  <c r="F157" i="147" s="1"/>
  <c r="G157" i="147" s="1"/>
  <c r="H157" i="147" s="1"/>
  <c r="I157" i="147" s="1"/>
  <c r="J157" i="147" s="1"/>
  <c r="K157" i="147" s="1"/>
  <c r="L157" i="147" s="1"/>
  <c r="M157" i="147" s="1"/>
  <c r="N157" i="147" s="1"/>
  <c r="O157" i="147" s="1"/>
  <c r="P157" i="147" s="1"/>
  <c r="E146" i="147"/>
  <c r="F146" i="147" s="1"/>
  <c r="G146" i="147" s="1"/>
  <c r="H146" i="147" s="1"/>
  <c r="I146" i="147" s="1"/>
  <c r="J146" i="147" s="1"/>
  <c r="K146" i="147" s="1"/>
  <c r="L146" i="147" s="1"/>
  <c r="M146" i="147" s="1"/>
  <c r="N146" i="147" s="1"/>
  <c r="O146" i="147" s="1"/>
  <c r="P146" i="147" s="1"/>
  <c r="S146" i="147"/>
  <c r="D146" i="159" s="1"/>
  <c r="S184" i="147"/>
  <c r="D184" i="159" s="1"/>
  <c r="E184" i="147"/>
  <c r="F184" i="147" s="1"/>
  <c r="G184" i="147" s="1"/>
  <c r="H184" i="147" s="1"/>
  <c r="I184" i="147" s="1"/>
  <c r="J184" i="147" s="1"/>
  <c r="K184" i="147" s="1"/>
  <c r="L184" i="147" s="1"/>
  <c r="M184" i="147" s="1"/>
  <c r="N184" i="147" s="1"/>
  <c r="O184" i="147" s="1"/>
  <c r="P184" i="147" s="1"/>
  <c r="S153" i="147"/>
  <c r="D153" i="159" s="1"/>
  <c r="E153" i="147"/>
  <c r="F153" i="147" s="1"/>
  <c r="G153" i="147" s="1"/>
  <c r="H153" i="147" s="1"/>
  <c r="I153" i="147" s="1"/>
  <c r="J153" i="147" s="1"/>
  <c r="K153" i="147" s="1"/>
  <c r="L153" i="147" s="1"/>
  <c r="M153" i="147" s="1"/>
  <c r="N153" i="147" s="1"/>
  <c r="O153" i="147" s="1"/>
  <c r="P153" i="147" s="1"/>
  <c r="E99" i="134"/>
  <c r="F99" i="134" s="1"/>
  <c r="G99" i="134" s="1"/>
  <c r="H99" i="134" s="1"/>
  <c r="I99" i="134" s="1"/>
  <c r="J99" i="134" s="1"/>
  <c r="K99" i="134" s="1"/>
  <c r="L99" i="134" s="1"/>
  <c r="M99" i="134" s="1"/>
  <c r="N99" i="134" s="1"/>
  <c r="O99" i="134" s="1"/>
  <c r="P99" i="134" s="1"/>
  <c r="S99" i="134"/>
  <c r="D99" i="147" s="1"/>
  <c r="E62" i="134"/>
  <c r="F62" i="134" s="1"/>
  <c r="G62" i="134" s="1"/>
  <c r="H62" i="134" s="1"/>
  <c r="I62" i="134" s="1"/>
  <c r="J62" i="134" s="1"/>
  <c r="K62" i="134" s="1"/>
  <c r="L62" i="134" s="1"/>
  <c r="M62" i="134" s="1"/>
  <c r="N62" i="134" s="1"/>
  <c r="O62" i="134" s="1"/>
  <c r="P62" i="134" s="1"/>
  <c r="S62" i="134"/>
  <c r="D62" i="147" s="1"/>
  <c r="E197" i="159"/>
  <c r="F197" i="159" s="1"/>
  <c r="G197" i="159" s="1"/>
  <c r="H197" i="159" s="1"/>
  <c r="I197" i="159" s="1"/>
  <c r="J197" i="159" s="1"/>
  <c r="K197" i="159" s="1"/>
  <c r="S197" i="159"/>
  <c r="D197" i="172" s="1"/>
  <c r="E170" i="159"/>
  <c r="F170" i="159" s="1"/>
  <c r="G170" i="159" s="1"/>
  <c r="H170" i="159" s="1"/>
  <c r="I170" i="159" s="1"/>
  <c r="J170" i="159" s="1"/>
  <c r="K170" i="159" s="1"/>
  <c r="S170" i="159"/>
  <c r="D170" i="172" s="1"/>
  <c r="N4" i="38"/>
  <c r="E69" i="134"/>
  <c r="F69" i="134" s="1"/>
  <c r="G69" i="134" s="1"/>
  <c r="H69" i="134" s="1"/>
  <c r="I69" i="134" s="1"/>
  <c r="J69" i="134" s="1"/>
  <c r="K69" i="134" s="1"/>
  <c r="L69" i="134" s="1"/>
  <c r="M69" i="134" s="1"/>
  <c r="N69" i="134" s="1"/>
  <c r="O69" i="134" s="1"/>
  <c r="P69" i="134" s="1"/>
  <c r="S69" i="134"/>
  <c r="D69" i="147" s="1"/>
  <c r="E95" i="134"/>
  <c r="F95" i="134" s="1"/>
  <c r="G95" i="134" s="1"/>
  <c r="H95" i="134" s="1"/>
  <c r="I95" i="134" s="1"/>
  <c r="J95" i="134" s="1"/>
  <c r="K95" i="134" s="1"/>
  <c r="L95" i="134" s="1"/>
  <c r="M95" i="134" s="1"/>
  <c r="N95" i="134" s="1"/>
  <c r="O95" i="134" s="1"/>
  <c r="P95" i="134" s="1"/>
  <c r="S95" i="134"/>
  <c r="D95" i="147" s="1"/>
  <c r="S70" i="134"/>
  <c r="D70" i="147" s="1"/>
  <c r="E70" i="134"/>
  <c r="F70" i="134" s="1"/>
  <c r="G70" i="134" s="1"/>
  <c r="H70" i="134" s="1"/>
  <c r="I70" i="134" s="1"/>
  <c r="J70" i="134" s="1"/>
  <c r="K70" i="134" s="1"/>
  <c r="L70" i="134" s="1"/>
  <c r="M70" i="134" s="1"/>
  <c r="N70" i="134" s="1"/>
  <c r="O70" i="134" s="1"/>
  <c r="P70" i="134" s="1"/>
  <c r="E11" i="134"/>
  <c r="F11" i="134" s="1"/>
  <c r="G11" i="134" s="1"/>
  <c r="H11" i="134" s="1"/>
  <c r="I11" i="134" s="1"/>
  <c r="J11" i="134" s="1"/>
  <c r="K11" i="134" s="1"/>
  <c r="L11" i="134" s="1"/>
  <c r="M11" i="134" s="1"/>
  <c r="N11" i="134" s="1"/>
  <c r="O11" i="134" s="1"/>
  <c r="P11" i="134" s="1"/>
  <c r="S11" i="134"/>
  <c r="D11" i="147" s="1"/>
  <c r="E58" i="134"/>
  <c r="F58" i="134" s="1"/>
  <c r="G58" i="134" s="1"/>
  <c r="H58" i="134" s="1"/>
  <c r="I58" i="134" s="1"/>
  <c r="J58" i="134" s="1"/>
  <c r="K58" i="134" s="1"/>
  <c r="L58" i="134" s="1"/>
  <c r="M58" i="134" s="1"/>
  <c r="N58" i="134" s="1"/>
  <c r="O58" i="134" s="1"/>
  <c r="P58" i="134" s="1"/>
  <c r="S58" i="134"/>
  <c r="D58" i="147" s="1"/>
  <c r="E182" i="134"/>
  <c r="F182" i="134" s="1"/>
  <c r="G182" i="134" s="1"/>
  <c r="H182" i="134" s="1"/>
  <c r="I182" i="134" s="1"/>
  <c r="J182" i="134" s="1"/>
  <c r="K182" i="134" s="1"/>
  <c r="L182" i="134" s="1"/>
  <c r="M182" i="134" s="1"/>
  <c r="N182" i="134" s="1"/>
  <c r="O182" i="134" s="1"/>
  <c r="P182" i="134" s="1"/>
  <c r="S182" i="134"/>
  <c r="D182" i="147" s="1"/>
  <c r="S155" i="134"/>
  <c r="D155" i="147" s="1"/>
  <c r="E155" i="134"/>
  <c r="F155" i="134" s="1"/>
  <c r="G155" i="134" s="1"/>
  <c r="H155" i="134" s="1"/>
  <c r="I155" i="134" s="1"/>
  <c r="J155" i="134" s="1"/>
  <c r="K155" i="134" s="1"/>
  <c r="L155" i="134" s="1"/>
  <c r="M155" i="134" s="1"/>
  <c r="N155" i="134" s="1"/>
  <c r="O155" i="134" s="1"/>
  <c r="P155" i="134" s="1"/>
  <c r="S194" i="147"/>
  <c r="D194" i="159" s="1"/>
  <c r="E194" i="147"/>
  <c r="F194" i="147" s="1"/>
  <c r="G194" i="147" s="1"/>
  <c r="H194" i="147" s="1"/>
  <c r="I194" i="147" s="1"/>
  <c r="J194" i="147" s="1"/>
  <c r="K194" i="147" s="1"/>
  <c r="L194" i="147" s="1"/>
  <c r="M194" i="147" s="1"/>
  <c r="N194" i="147" s="1"/>
  <c r="O194" i="147" s="1"/>
  <c r="P194" i="147" s="1"/>
  <c r="E127" i="134"/>
  <c r="F127" i="134" s="1"/>
  <c r="G127" i="134" s="1"/>
  <c r="H127" i="134" s="1"/>
  <c r="I127" i="134" s="1"/>
  <c r="J127" i="134" s="1"/>
  <c r="K127" i="134" s="1"/>
  <c r="L127" i="134" s="1"/>
  <c r="M127" i="134" s="1"/>
  <c r="N127" i="134" s="1"/>
  <c r="O127" i="134" s="1"/>
  <c r="P127" i="134" s="1"/>
  <c r="S127" i="134"/>
  <c r="D127" i="147" s="1"/>
  <c r="S102" i="147"/>
  <c r="D102" i="159" s="1"/>
  <c r="E102" i="147"/>
  <c r="F102" i="147" s="1"/>
  <c r="G102" i="147" s="1"/>
  <c r="H102" i="147" s="1"/>
  <c r="I102" i="147" s="1"/>
  <c r="J102" i="147" s="1"/>
  <c r="K102" i="147" s="1"/>
  <c r="L102" i="147" s="1"/>
  <c r="M102" i="147" s="1"/>
  <c r="N102" i="147" s="1"/>
  <c r="O102" i="147" s="1"/>
  <c r="P102" i="147" s="1"/>
  <c r="E94" i="134"/>
  <c r="F94" i="134" s="1"/>
  <c r="G94" i="134" s="1"/>
  <c r="H94" i="134" s="1"/>
  <c r="I94" i="134" s="1"/>
  <c r="J94" i="134" s="1"/>
  <c r="K94" i="134" s="1"/>
  <c r="L94" i="134" s="1"/>
  <c r="M94" i="134" s="1"/>
  <c r="N94" i="134" s="1"/>
  <c r="O94" i="134" s="1"/>
  <c r="P94" i="134" s="1"/>
  <c r="S94" i="134"/>
  <c r="D94" i="147" s="1"/>
  <c r="S215" i="147"/>
  <c r="D215" i="159" s="1"/>
  <c r="E215" i="147"/>
  <c r="F215" i="147" s="1"/>
  <c r="G215" i="147" s="1"/>
  <c r="H215" i="147" s="1"/>
  <c r="I215" i="147" s="1"/>
  <c r="J215" i="147" s="1"/>
  <c r="K215" i="147" s="1"/>
  <c r="L215" i="147" s="1"/>
  <c r="M215" i="147" s="1"/>
  <c r="N215" i="147" s="1"/>
  <c r="O215" i="147" s="1"/>
  <c r="P215" i="147" s="1"/>
  <c r="E67" i="134"/>
  <c r="F67" i="134" s="1"/>
  <c r="G67" i="134" s="1"/>
  <c r="H67" i="134" s="1"/>
  <c r="I67" i="134" s="1"/>
  <c r="J67" i="134" s="1"/>
  <c r="K67" i="134" s="1"/>
  <c r="L67" i="134" s="1"/>
  <c r="M67" i="134" s="1"/>
  <c r="N67" i="134" s="1"/>
  <c r="O67" i="134" s="1"/>
  <c r="P67" i="134" s="1"/>
  <c r="S67" i="134"/>
  <c r="D67" i="147" s="1"/>
  <c r="E138" i="134"/>
  <c r="F138" i="134" s="1"/>
  <c r="G138" i="134" s="1"/>
  <c r="H138" i="134" s="1"/>
  <c r="I138" i="134" s="1"/>
  <c r="J138" i="134" s="1"/>
  <c r="K138" i="134" s="1"/>
  <c r="L138" i="134" s="1"/>
  <c r="M138" i="134" s="1"/>
  <c r="N138" i="134" s="1"/>
  <c r="O138" i="134" s="1"/>
  <c r="P138" i="134" s="1"/>
  <c r="S138" i="134"/>
  <c r="D138" i="147" s="1"/>
  <c r="S122" i="147"/>
  <c r="D122" i="159" s="1"/>
  <c r="E122" i="147"/>
  <c r="F122" i="147" s="1"/>
  <c r="G122" i="147" s="1"/>
  <c r="H122" i="147" s="1"/>
  <c r="I122" i="147" s="1"/>
  <c r="J122" i="147" s="1"/>
  <c r="K122" i="147" s="1"/>
  <c r="L122" i="147" s="1"/>
  <c r="M122" i="147" s="1"/>
  <c r="N122" i="147" s="1"/>
  <c r="O122" i="147" s="1"/>
  <c r="P122" i="147" s="1"/>
  <c r="S141" i="147"/>
  <c r="D141" i="159" s="1"/>
  <c r="E141" i="147"/>
  <c r="F141" i="147" s="1"/>
  <c r="G141" i="147" s="1"/>
  <c r="H141" i="147" s="1"/>
  <c r="I141" i="147" s="1"/>
  <c r="J141" i="147" s="1"/>
  <c r="K141" i="147" s="1"/>
  <c r="L141" i="147" s="1"/>
  <c r="M141" i="147" s="1"/>
  <c r="N141" i="147" s="1"/>
  <c r="O141" i="147" s="1"/>
  <c r="P141" i="147" s="1"/>
  <c r="E125" i="134"/>
  <c r="F125" i="134" s="1"/>
  <c r="G125" i="134" s="1"/>
  <c r="H125" i="134" s="1"/>
  <c r="I125" i="134" s="1"/>
  <c r="J125" i="134" s="1"/>
  <c r="K125" i="134" s="1"/>
  <c r="L125" i="134" s="1"/>
  <c r="M125" i="134" s="1"/>
  <c r="N125" i="134" s="1"/>
  <c r="O125" i="134" s="1"/>
  <c r="P125" i="134" s="1"/>
  <c r="S125" i="134"/>
  <c r="D125" i="147" s="1"/>
  <c r="E173" i="134"/>
  <c r="F173" i="134" s="1"/>
  <c r="G173" i="134" s="1"/>
  <c r="H173" i="134" s="1"/>
  <c r="I173" i="134" s="1"/>
  <c r="J173" i="134" s="1"/>
  <c r="K173" i="134" s="1"/>
  <c r="L173" i="134" s="1"/>
  <c r="M173" i="134" s="1"/>
  <c r="N173" i="134" s="1"/>
  <c r="O173" i="134" s="1"/>
  <c r="P173" i="134" s="1"/>
  <c r="S173" i="134"/>
  <c r="D173" i="147" s="1"/>
  <c r="S28" i="147"/>
  <c r="D28" i="159" s="1"/>
  <c r="E28" i="147"/>
  <c r="F28" i="147" s="1"/>
  <c r="G28" i="147" s="1"/>
  <c r="H28" i="147" s="1"/>
  <c r="I28" i="147" s="1"/>
  <c r="J28" i="147" s="1"/>
  <c r="K28" i="147" s="1"/>
  <c r="L28" i="147" s="1"/>
  <c r="M28" i="147" s="1"/>
  <c r="N28" i="147" s="1"/>
  <c r="O28" i="147" s="1"/>
  <c r="P28" i="147" s="1"/>
  <c r="E20" i="134"/>
  <c r="F20" i="134" s="1"/>
  <c r="G20" i="134" s="1"/>
  <c r="H20" i="134" s="1"/>
  <c r="I20" i="134" s="1"/>
  <c r="J20" i="134" s="1"/>
  <c r="K20" i="134" s="1"/>
  <c r="L20" i="134" s="1"/>
  <c r="M20" i="134" s="1"/>
  <c r="N20" i="134" s="1"/>
  <c r="O20" i="134" s="1"/>
  <c r="P20" i="134" s="1"/>
  <c r="S20" i="134"/>
  <c r="D20" i="147" s="1"/>
  <c r="E47" i="134"/>
  <c r="F47" i="134" s="1"/>
  <c r="G47" i="134" s="1"/>
  <c r="H47" i="134" s="1"/>
  <c r="I47" i="134" s="1"/>
  <c r="J47" i="134" s="1"/>
  <c r="K47" i="134" s="1"/>
  <c r="L47" i="134" s="1"/>
  <c r="M47" i="134" s="1"/>
  <c r="N47" i="134" s="1"/>
  <c r="O47" i="134" s="1"/>
  <c r="P47" i="134" s="1"/>
  <c r="S47" i="134"/>
  <c r="D47" i="147" s="1"/>
  <c r="E34" i="134"/>
  <c r="F34" i="134" s="1"/>
  <c r="G34" i="134" s="1"/>
  <c r="H34" i="134" s="1"/>
  <c r="I34" i="134" s="1"/>
  <c r="J34" i="134" s="1"/>
  <c r="K34" i="134" s="1"/>
  <c r="L34" i="134" s="1"/>
  <c r="M34" i="134" s="1"/>
  <c r="N34" i="134" s="1"/>
  <c r="O34" i="134" s="1"/>
  <c r="P34" i="134" s="1"/>
  <c r="S34" i="134"/>
  <c r="D34" i="147" s="1"/>
  <c r="S56" i="147"/>
  <c r="D56" i="159" s="1"/>
  <c r="E56" i="147"/>
  <c r="F56" i="147" s="1"/>
  <c r="G56" i="147" s="1"/>
  <c r="H56" i="147" s="1"/>
  <c r="I56" i="147" s="1"/>
  <c r="J56" i="147" s="1"/>
  <c r="K56" i="147" s="1"/>
  <c r="L56" i="147" s="1"/>
  <c r="M56" i="147" s="1"/>
  <c r="N56" i="147" s="1"/>
  <c r="O56" i="147" s="1"/>
  <c r="P56" i="147" s="1"/>
  <c r="E76" i="134"/>
  <c r="F76" i="134" s="1"/>
  <c r="G76" i="134" s="1"/>
  <c r="H76" i="134" s="1"/>
  <c r="I76" i="134" s="1"/>
  <c r="J76" i="134" s="1"/>
  <c r="K76" i="134" s="1"/>
  <c r="L76" i="134" s="1"/>
  <c r="M76" i="134" s="1"/>
  <c r="N76" i="134" s="1"/>
  <c r="O76" i="134" s="1"/>
  <c r="P76" i="134" s="1"/>
  <c r="S76" i="134"/>
  <c r="D76" i="147" s="1"/>
  <c r="E61" i="134"/>
  <c r="F61" i="134" s="1"/>
  <c r="G61" i="134" s="1"/>
  <c r="H61" i="134" s="1"/>
  <c r="I61" i="134" s="1"/>
  <c r="J61" i="134" s="1"/>
  <c r="K61" i="134" s="1"/>
  <c r="L61" i="134" s="1"/>
  <c r="M61" i="134" s="1"/>
  <c r="N61" i="134" s="1"/>
  <c r="O61" i="134" s="1"/>
  <c r="P61" i="134" s="1"/>
  <c r="S61" i="134"/>
  <c r="D61" i="147" s="1"/>
  <c r="S142" i="147"/>
  <c r="D142" i="159" s="1"/>
  <c r="E142" i="147"/>
  <c r="F142" i="147" s="1"/>
  <c r="G142" i="147" s="1"/>
  <c r="H142" i="147" s="1"/>
  <c r="I142" i="147" s="1"/>
  <c r="J142" i="147" s="1"/>
  <c r="K142" i="147" s="1"/>
  <c r="L142" i="147" s="1"/>
  <c r="M142" i="147" s="1"/>
  <c r="N142" i="147" s="1"/>
  <c r="O142" i="147" s="1"/>
  <c r="P142" i="147" s="1"/>
  <c r="S75" i="147"/>
  <c r="D75" i="159" s="1"/>
  <c r="E75" i="147"/>
  <c r="F75" i="147" s="1"/>
  <c r="G75" i="147" s="1"/>
  <c r="H75" i="147" s="1"/>
  <c r="I75" i="147" s="1"/>
  <c r="J75" i="147" s="1"/>
  <c r="K75" i="147" s="1"/>
  <c r="L75" i="147" s="1"/>
  <c r="M75" i="147" s="1"/>
  <c r="N75" i="147" s="1"/>
  <c r="O75" i="147" s="1"/>
  <c r="P75" i="147" s="1"/>
  <c r="S31" i="147"/>
  <c r="D31" i="159" s="1"/>
  <c r="E31" i="147"/>
  <c r="F31" i="147" s="1"/>
  <c r="G31" i="147" s="1"/>
  <c r="H31" i="147" s="1"/>
  <c r="I31" i="147" s="1"/>
  <c r="J31" i="147" s="1"/>
  <c r="K31" i="147" s="1"/>
  <c r="L31" i="147" s="1"/>
  <c r="M31" i="147" s="1"/>
  <c r="N31" i="147" s="1"/>
  <c r="O31" i="147" s="1"/>
  <c r="P31" i="147" s="1"/>
  <c r="S211" i="147"/>
  <c r="D211" i="159" s="1"/>
  <c r="E211" i="147"/>
  <c r="F211" i="147" s="1"/>
  <c r="G211" i="147" s="1"/>
  <c r="H211" i="147" s="1"/>
  <c r="I211" i="147" s="1"/>
  <c r="J211" i="147" s="1"/>
  <c r="K211" i="147" s="1"/>
  <c r="L211" i="147" s="1"/>
  <c r="M211" i="147" s="1"/>
  <c r="N211" i="147" s="1"/>
  <c r="O211" i="147" s="1"/>
  <c r="P211" i="147" s="1"/>
  <c r="S16" i="147"/>
  <c r="D16" i="159" s="1"/>
  <c r="E16" i="147"/>
  <c r="F16" i="147" s="1"/>
  <c r="G16" i="147" s="1"/>
  <c r="H16" i="147" s="1"/>
  <c r="I16" i="147" s="1"/>
  <c r="J16" i="147" s="1"/>
  <c r="K16" i="147" s="1"/>
  <c r="L16" i="147" s="1"/>
  <c r="M16" i="147" s="1"/>
  <c r="N16" i="147" s="1"/>
  <c r="O16" i="147" s="1"/>
  <c r="P16" i="147" s="1"/>
  <c r="E53" i="147"/>
  <c r="F53" i="147" s="1"/>
  <c r="G53" i="147" s="1"/>
  <c r="H53" i="147" s="1"/>
  <c r="I53" i="147" s="1"/>
  <c r="J53" i="147" s="1"/>
  <c r="K53" i="147" s="1"/>
  <c r="L53" i="147" s="1"/>
  <c r="M53" i="147" s="1"/>
  <c r="N53" i="147" s="1"/>
  <c r="O53" i="147" s="1"/>
  <c r="P53" i="147" s="1"/>
  <c r="S53" i="147"/>
  <c r="D53" i="159" s="1"/>
  <c r="S178" i="147"/>
  <c r="D178" i="159" s="1"/>
  <c r="E178" i="147"/>
  <c r="F178" i="147" s="1"/>
  <c r="G178" i="147" s="1"/>
  <c r="H178" i="147" s="1"/>
  <c r="I178" i="147" s="1"/>
  <c r="J178" i="147" s="1"/>
  <c r="K178" i="147" s="1"/>
  <c r="L178" i="147" s="1"/>
  <c r="M178" i="147" s="1"/>
  <c r="N178" i="147" s="1"/>
  <c r="O178" i="147" s="1"/>
  <c r="P178" i="147" s="1"/>
  <c r="S106" i="147"/>
  <c r="D106" i="159" s="1"/>
  <c r="E106" i="147"/>
  <c r="F106" i="147" s="1"/>
  <c r="G106" i="147" s="1"/>
  <c r="H106" i="147" s="1"/>
  <c r="I106" i="147" s="1"/>
  <c r="J106" i="147" s="1"/>
  <c r="K106" i="147" s="1"/>
  <c r="L106" i="147" s="1"/>
  <c r="M106" i="147" s="1"/>
  <c r="N106" i="147" s="1"/>
  <c r="O106" i="147" s="1"/>
  <c r="P106" i="147" s="1"/>
  <c r="S216" i="147"/>
  <c r="D216" i="159" s="1"/>
  <c r="E216" i="147"/>
  <c r="F216" i="147" s="1"/>
  <c r="G216" i="147" s="1"/>
  <c r="H216" i="147" s="1"/>
  <c r="I216" i="147" s="1"/>
  <c r="J216" i="147" s="1"/>
  <c r="K216" i="147" s="1"/>
  <c r="L216" i="147" s="1"/>
  <c r="M216" i="147" s="1"/>
  <c r="N216" i="147" s="1"/>
  <c r="O216" i="147" s="1"/>
  <c r="P216" i="147" s="1"/>
  <c r="S40" i="147"/>
  <c r="D40" i="159" s="1"/>
  <c r="E40" i="147"/>
  <c r="F40" i="147" s="1"/>
  <c r="G40" i="147" s="1"/>
  <c r="H40" i="147" s="1"/>
  <c r="I40" i="147" s="1"/>
  <c r="J40" i="147" s="1"/>
  <c r="K40" i="147" s="1"/>
  <c r="L40" i="147" s="1"/>
  <c r="M40" i="147" s="1"/>
  <c r="N40" i="147" s="1"/>
  <c r="O40" i="147" s="1"/>
  <c r="P40" i="147" s="1"/>
  <c r="E83" i="134"/>
  <c r="F83" i="134" s="1"/>
  <c r="G83" i="134" s="1"/>
  <c r="H83" i="134" s="1"/>
  <c r="I83" i="134" s="1"/>
  <c r="J83" i="134" s="1"/>
  <c r="K83" i="134" s="1"/>
  <c r="L83" i="134" s="1"/>
  <c r="M83" i="134" s="1"/>
  <c r="N83" i="134" s="1"/>
  <c r="O83" i="134" s="1"/>
  <c r="P83" i="134" s="1"/>
  <c r="S83" i="134"/>
  <c r="D83" i="147" s="1"/>
  <c r="E9" i="134"/>
  <c r="F9" i="134" s="1"/>
  <c r="G9" i="134" s="1"/>
  <c r="H9" i="134" s="1"/>
  <c r="I9" i="134" s="1"/>
  <c r="J9" i="134" s="1"/>
  <c r="K9" i="134" s="1"/>
  <c r="L9" i="134" s="1"/>
  <c r="M9" i="134" s="1"/>
  <c r="N9" i="134" s="1"/>
  <c r="O9" i="134" s="1"/>
  <c r="P9" i="134" s="1"/>
  <c r="S9" i="134"/>
  <c r="D9" i="147" s="1"/>
  <c r="S210" i="147"/>
  <c r="D210" i="159" s="1"/>
  <c r="E210" i="147"/>
  <c r="F210" i="147" s="1"/>
  <c r="G210" i="147" s="1"/>
  <c r="H210" i="147" s="1"/>
  <c r="I210" i="147" s="1"/>
  <c r="J210" i="147" s="1"/>
  <c r="K210" i="147" s="1"/>
  <c r="L210" i="147" s="1"/>
  <c r="M210" i="147" s="1"/>
  <c r="N210" i="147" s="1"/>
  <c r="O210" i="147" s="1"/>
  <c r="P210" i="147" s="1"/>
  <c r="S188" i="147"/>
  <c r="D188" i="159" s="1"/>
  <c r="E188" i="147"/>
  <c r="F188" i="147" s="1"/>
  <c r="G188" i="147" s="1"/>
  <c r="H188" i="147" s="1"/>
  <c r="I188" i="147" s="1"/>
  <c r="J188" i="147" s="1"/>
  <c r="K188" i="147" s="1"/>
  <c r="L188" i="147" s="1"/>
  <c r="M188" i="147" s="1"/>
  <c r="N188" i="147" s="1"/>
  <c r="O188" i="147" s="1"/>
  <c r="P188" i="147" s="1"/>
  <c r="S205" i="134"/>
  <c r="D205" i="147" s="1"/>
  <c r="E205" i="134"/>
  <c r="F205" i="134" s="1"/>
  <c r="G205" i="134" s="1"/>
  <c r="H205" i="134" s="1"/>
  <c r="I205" i="134" s="1"/>
  <c r="J205" i="134" s="1"/>
  <c r="K205" i="134" s="1"/>
  <c r="L205" i="134" s="1"/>
  <c r="M205" i="134" s="1"/>
  <c r="N205" i="134" s="1"/>
  <c r="O205" i="134" s="1"/>
  <c r="P205" i="134" s="1"/>
  <c r="E179" i="134"/>
  <c r="F179" i="134" s="1"/>
  <c r="G179" i="134" s="1"/>
  <c r="H179" i="134" s="1"/>
  <c r="I179" i="134" s="1"/>
  <c r="J179" i="134" s="1"/>
  <c r="K179" i="134" s="1"/>
  <c r="L179" i="134" s="1"/>
  <c r="M179" i="134" s="1"/>
  <c r="N179" i="134" s="1"/>
  <c r="O179" i="134" s="1"/>
  <c r="P179" i="134" s="1"/>
  <c r="S179" i="134"/>
  <c r="D179" i="147" s="1"/>
  <c r="E119" i="134"/>
  <c r="F119" i="134" s="1"/>
  <c r="G119" i="134" s="1"/>
  <c r="H119" i="134" s="1"/>
  <c r="I119" i="134" s="1"/>
  <c r="J119" i="134" s="1"/>
  <c r="K119" i="134" s="1"/>
  <c r="L119" i="134" s="1"/>
  <c r="M119" i="134" s="1"/>
  <c r="N119" i="134" s="1"/>
  <c r="O119" i="134" s="1"/>
  <c r="P119" i="134" s="1"/>
  <c r="S119" i="134"/>
  <c r="D119" i="147" s="1"/>
  <c r="E191" i="134"/>
  <c r="F191" i="134" s="1"/>
  <c r="G191" i="134" s="1"/>
  <c r="H191" i="134" s="1"/>
  <c r="I191" i="134" s="1"/>
  <c r="J191" i="134" s="1"/>
  <c r="K191" i="134" s="1"/>
  <c r="L191" i="134" s="1"/>
  <c r="M191" i="134" s="1"/>
  <c r="N191" i="134" s="1"/>
  <c r="O191" i="134" s="1"/>
  <c r="P191" i="134" s="1"/>
  <c r="S191" i="134"/>
  <c r="D191" i="147" s="1"/>
  <c r="E68" i="134"/>
  <c r="F68" i="134" s="1"/>
  <c r="G68" i="134" s="1"/>
  <c r="H68" i="134" s="1"/>
  <c r="I68" i="134" s="1"/>
  <c r="J68" i="134" s="1"/>
  <c r="K68" i="134" s="1"/>
  <c r="L68" i="134" s="1"/>
  <c r="M68" i="134" s="1"/>
  <c r="N68" i="134" s="1"/>
  <c r="O68" i="134" s="1"/>
  <c r="P68" i="134" s="1"/>
  <c r="S68" i="134"/>
  <c r="D68" i="147" s="1"/>
  <c r="S174" i="147"/>
  <c r="D174" i="159" s="1"/>
  <c r="E174" i="147"/>
  <c r="F174" i="147" s="1"/>
  <c r="G174" i="147" s="1"/>
  <c r="H174" i="147" s="1"/>
  <c r="I174" i="147" s="1"/>
  <c r="J174" i="147" s="1"/>
  <c r="K174" i="147" s="1"/>
  <c r="L174" i="147" s="1"/>
  <c r="M174" i="147" s="1"/>
  <c r="N174" i="147" s="1"/>
  <c r="O174" i="147" s="1"/>
  <c r="P174" i="147" s="1"/>
  <c r="E144" i="134"/>
  <c r="F144" i="134" s="1"/>
  <c r="G144" i="134" s="1"/>
  <c r="H144" i="134" s="1"/>
  <c r="I144" i="134" s="1"/>
  <c r="J144" i="134" s="1"/>
  <c r="K144" i="134" s="1"/>
  <c r="L144" i="134" s="1"/>
  <c r="M144" i="134" s="1"/>
  <c r="N144" i="134" s="1"/>
  <c r="O144" i="134" s="1"/>
  <c r="P144" i="134" s="1"/>
  <c r="S144" i="134"/>
  <c r="D144" i="147" s="1"/>
  <c r="S85" i="147"/>
  <c r="D85" i="159" s="1"/>
  <c r="E85" i="147"/>
  <c r="F85" i="147" s="1"/>
  <c r="G85" i="147" s="1"/>
  <c r="H85" i="147" s="1"/>
  <c r="I85" i="147" s="1"/>
  <c r="J85" i="147" s="1"/>
  <c r="K85" i="147" s="1"/>
  <c r="L85" i="147" s="1"/>
  <c r="M85" i="147" s="1"/>
  <c r="N85" i="147" s="1"/>
  <c r="O85" i="147" s="1"/>
  <c r="P85" i="147" s="1"/>
  <c r="S202" i="147"/>
  <c r="D202" i="159" s="1"/>
  <c r="E202" i="147"/>
  <c r="F202" i="147" s="1"/>
  <c r="G202" i="147" s="1"/>
  <c r="H202" i="147" s="1"/>
  <c r="I202" i="147" s="1"/>
  <c r="J202" i="147" s="1"/>
  <c r="K202" i="147" s="1"/>
  <c r="L202" i="147" s="1"/>
  <c r="M202" i="147" s="1"/>
  <c r="N202" i="147" s="1"/>
  <c r="O202" i="147" s="1"/>
  <c r="P202" i="147" s="1"/>
  <c r="S195" i="147"/>
  <c r="D195" i="159" s="1"/>
  <c r="E195" i="147"/>
  <c r="F195" i="147" s="1"/>
  <c r="G195" i="147" s="1"/>
  <c r="H195" i="147" s="1"/>
  <c r="I195" i="147" s="1"/>
  <c r="J195" i="147" s="1"/>
  <c r="K195" i="147" s="1"/>
  <c r="L195" i="147" s="1"/>
  <c r="M195" i="147" s="1"/>
  <c r="N195" i="147" s="1"/>
  <c r="O195" i="147" s="1"/>
  <c r="P195" i="147" s="1"/>
  <c r="S84" i="147"/>
  <c r="D84" i="159" s="1"/>
  <c r="E84" i="147"/>
  <c r="F84" i="147" s="1"/>
  <c r="G84" i="147" s="1"/>
  <c r="H84" i="147" s="1"/>
  <c r="I84" i="147" s="1"/>
  <c r="J84" i="147" s="1"/>
  <c r="K84" i="147" s="1"/>
  <c r="L84" i="147" s="1"/>
  <c r="M84" i="147" s="1"/>
  <c r="N84" i="147" s="1"/>
  <c r="O84" i="147" s="1"/>
  <c r="P84" i="147" s="1"/>
  <c r="S6" i="147"/>
  <c r="D6" i="159" s="1"/>
  <c r="E6" i="147"/>
  <c r="F6" i="147" s="1"/>
  <c r="G6" i="147" s="1"/>
  <c r="H6" i="147" s="1"/>
  <c r="I6" i="147" s="1"/>
  <c r="J6" i="147" s="1"/>
  <c r="K6" i="147" s="1"/>
  <c r="L6" i="147" s="1"/>
  <c r="M6" i="147" s="1"/>
  <c r="N6" i="147" s="1"/>
  <c r="O6" i="147" s="1"/>
  <c r="P6" i="147" s="1"/>
  <c r="S8" i="147"/>
  <c r="D8" i="159" s="1"/>
  <c r="E8" i="147"/>
  <c r="F8" i="147" s="1"/>
  <c r="G8" i="147" s="1"/>
  <c r="H8" i="147" s="1"/>
  <c r="I8" i="147" s="1"/>
  <c r="J8" i="147" s="1"/>
  <c r="K8" i="147" s="1"/>
  <c r="L8" i="147" s="1"/>
  <c r="M8" i="147" s="1"/>
  <c r="N8" i="147" s="1"/>
  <c r="O8" i="147" s="1"/>
  <c r="P8" i="147" s="1"/>
  <c r="S203" i="147"/>
  <c r="D203" i="159" s="1"/>
  <c r="E203" i="147"/>
  <c r="F203" i="147" s="1"/>
  <c r="G203" i="147" s="1"/>
  <c r="H203" i="147" s="1"/>
  <c r="I203" i="147" s="1"/>
  <c r="J203" i="147" s="1"/>
  <c r="K203" i="147" s="1"/>
  <c r="L203" i="147" s="1"/>
  <c r="M203" i="147" s="1"/>
  <c r="N203" i="147" s="1"/>
  <c r="O203" i="147" s="1"/>
  <c r="P203" i="147" s="1"/>
  <c r="S23" i="147"/>
  <c r="D23" i="159" s="1"/>
  <c r="E23" i="147"/>
  <c r="F23" i="147" s="1"/>
  <c r="G23" i="147" s="1"/>
  <c r="H23" i="147" s="1"/>
  <c r="I23" i="147" s="1"/>
  <c r="J23" i="147" s="1"/>
  <c r="K23" i="147" s="1"/>
  <c r="L23" i="147" s="1"/>
  <c r="M23" i="147" s="1"/>
  <c r="N23" i="147" s="1"/>
  <c r="O23" i="147" s="1"/>
  <c r="P23" i="147" s="1"/>
  <c r="E35" i="147"/>
  <c r="F35" i="147" s="1"/>
  <c r="G35" i="147" s="1"/>
  <c r="H35" i="147" s="1"/>
  <c r="I35" i="147" s="1"/>
  <c r="J35" i="147" s="1"/>
  <c r="K35" i="147" s="1"/>
  <c r="L35" i="147" s="1"/>
  <c r="M35" i="147" s="1"/>
  <c r="N35" i="147" s="1"/>
  <c r="O35" i="147" s="1"/>
  <c r="P35" i="147" s="1"/>
  <c r="S35" i="147"/>
  <c r="D35" i="159" s="1"/>
  <c r="S181" i="147"/>
  <c r="D181" i="159" s="1"/>
  <c r="E181" i="147"/>
  <c r="F181" i="147" s="1"/>
  <c r="G181" i="147" s="1"/>
  <c r="H181" i="147" s="1"/>
  <c r="I181" i="147" s="1"/>
  <c r="J181" i="147" s="1"/>
  <c r="K181" i="147" s="1"/>
  <c r="L181" i="147" s="1"/>
  <c r="M181" i="147" s="1"/>
  <c r="N181" i="147" s="1"/>
  <c r="O181" i="147" s="1"/>
  <c r="P181" i="147" s="1"/>
  <c r="E162" i="134"/>
  <c r="F162" i="134" s="1"/>
  <c r="G162" i="134" s="1"/>
  <c r="H162" i="134" s="1"/>
  <c r="I162" i="134" s="1"/>
  <c r="J162" i="134" s="1"/>
  <c r="K162" i="134" s="1"/>
  <c r="L162" i="134" s="1"/>
  <c r="M162" i="134" s="1"/>
  <c r="N162" i="134" s="1"/>
  <c r="O162" i="134" s="1"/>
  <c r="P162" i="134" s="1"/>
  <c r="S162" i="134"/>
  <c r="D162" i="147" s="1"/>
  <c r="E123" i="134"/>
  <c r="F123" i="134" s="1"/>
  <c r="G123" i="134" s="1"/>
  <c r="H123" i="134" s="1"/>
  <c r="I123" i="134" s="1"/>
  <c r="J123" i="134" s="1"/>
  <c r="K123" i="134" s="1"/>
  <c r="L123" i="134" s="1"/>
  <c r="M123" i="134" s="1"/>
  <c r="N123" i="134" s="1"/>
  <c r="O123" i="134" s="1"/>
  <c r="P123" i="134" s="1"/>
  <c r="S123" i="134"/>
  <c r="D123" i="147" s="1"/>
  <c r="S81" i="147"/>
  <c r="D81" i="159" s="1"/>
  <c r="E81" i="147"/>
  <c r="F81" i="147" s="1"/>
  <c r="G81" i="147" s="1"/>
  <c r="H81" i="147" s="1"/>
  <c r="I81" i="147" s="1"/>
  <c r="J81" i="147" s="1"/>
  <c r="K81" i="147" s="1"/>
  <c r="L81" i="147" s="1"/>
  <c r="M81" i="147" s="1"/>
  <c r="N81" i="147" s="1"/>
  <c r="O81" i="147" s="1"/>
  <c r="P81" i="147" s="1"/>
  <c r="E64" i="134"/>
  <c r="F64" i="134" s="1"/>
  <c r="G64" i="134" s="1"/>
  <c r="H64" i="134" s="1"/>
  <c r="I64" i="134" s="1"/>
  <c r="J64" i="134" s="1"/>
  <c r="K64" i="134" s="1"/>
  <c r="L64" i="134" s="1"/>
  <c r="M64" i="134" s="1"/>
  <c r="N64" i="134" s="1"/>
  <c r="O64" i="134" s="1"/>
  <c r="P64" i="134" s="1"/>
  <c r="S64" i="134"/>
  <c r="D64" i="147" s="1"/>
  <c r="E124" i="134"/>
  <c r="F124" i="134" s="1"/>
  <c r="G124" i="134" s="1"/>
  <c r="H124" i="134" s="1"/>
  <c r="I124" i="134" s="1"/>
  <c r="J124" i="134" s="1"/>
  <c r="K124" i="134" s="1"/>
  <c r="L124" i="134" s="1"/>
  <c r="M124" i="134" s="1"/>
  <c r="N124" i="134" s="1"/>
  <c r="O124" i="134" s="1"/>
  <c r="P124" i="134" s="1"/>
  <c r="S124" i="134"/>
  <c r="D124" i="147" s="1"/>
  <c r="S112" i="134"/>
  <c r="D112" i="147" s="1"/>
  <c r="E112" i="134"/>
  <c r="F112" i="134" s="1"/>
  <c r="G112" i="134" s="1"/>
  <c r="H112" i="134" s="1"/>
  <c r="I112" i="134" s="1"/>
  <c r="J112" i="134" s="1"/>
  <c r="K112" i="134" s="1"/>
  <c r="L112" i="134" s="1"/>
  <c r="M112" i="134" s="1"/>
  <c r="N112" i="134" s="1"/>
  <c r="O112" i="134" s="1"/>
  <c r="P112" i="134" s="1"/>
  <c r="E126" i="134"/>
  <c r="F126" i="134" s="1"/>
  <c r="G126" i="134" s="1"/>
  <c r="H126" i="134" s="1"/>
  <c r="I126" i="134" s="1"/>
  <c r="J126" i="134" s="1"/>
  <c r="K126" i="134" s="1"/>
  <c r="L126" i="134" s="1"/>
  <c r="M126" i="134" s="1"/>
  <c r="N126" i="134" s="1"/>
  <c r="O126" i="134" s="1"/>
  <c r="P126" i="134" s="1"/>
  <c r="S126" i="134"/>
  <c r="D126" i="147" s="1"/>
  <c r="E82" i="147"/>
  <c r="F82" i="147" s="1"/>
  <c r="G82" i="147" s="1"/>
  <c r="H82" i="147" s="1"/>
  <c r="I82" i="147" s="1"/>
  <c r="J82" i="147" s="1"/>
  <c r="K82" i="147" s="1"/>
  <c r="L82" i="147" s="1"/>
  <c r="M82" i="147" s="1"/>
  <c r="N82" i="147" s="1"/>
  <c r="O82" i="147" s="1"/>
  <c r="P82" i="147" s="1"/>
  <c r="S82" i="147"/>
  <c r="D82" i="159" s="1"/>
  <c r="S152" i="147"/>
  <c r="D152" i="159" s="1"/>
  <c r="E152" i="147"/>
  <c r="F152" i="147" s="1"/>
  <c r="G152" i="147" s="1"/>
  <c r="H152" i="147" s="1"/>
  <c r="I152" i="147" s="1"/>
  <c r="J152" i="147" s="1"/>
  <c r="K152" i="147" s="1"/>
  <c r="L152" i="147" s="1"/>
  <c r="M152" i="147" s="1"/>
  <c r="N152" i="147" s="1"/>
  <c r="O152" i="147" s="1"/>
  <c r="P152" i="147" s="1"/>
  <c r="S166" i="147"/>
  <c r="D166" i="159" s="1"/>
  <c r="E166" i="147"/>
  <c r="F166" i="147" s="1"/>
  <c r="G166" i="147" s="1"/>
  <c r="H166" i="147" s="1"/>
  <c r="I166" i="147" s="1"/>
  <c r="J166" i="147" s="1"/>
  <c r="K166" i="147" s="1"/>
  <c r="L166" i="147" s="1"/>
  <c r="M166" i="147" s="1"/>
  <c r="N166" i="147" s="1"/>
  <c r="O166" i="147" s="1"/>
  <c r="P166" i="147" s="1"/>
  <c r="S177" i="134"/>
  <c r="D177" i="147" s="1"/>
  <c r="E177" i="134"/>
  <c r="F177" i="134" s="1"/>
  <c r="G177" i="134" s="1"/>
  <c r="H177" i="134" s="1"/>
  <c r="I177" i="134" s="1"/>
  <c r="J177" i="134" s="1"/>
  <c r="K177" i="134" s="1"/>
  <c r="L177" i="134" s="1"/>
  <c r="M177" i="134" s="1"/>
  <c r="N177" i="134" s="1"/>
  <c r="O177" i="134" s="1"/>
  <c r="P177" i="134" s="1"/>
  <c r="E159" i="134"/>
  <c r="F159" i="134" s="1"/>
  <c r="G159" i="134" s="1"/>
  <c r="H159" i="134" s="1"/>
  <c r="I159" i="134" s="1"/>
  <c r="J159" i="134" s="1"/>
  <c r="K159" i="134" s="1"/>
  <c r="L159" i="134" s="1"/>
  <c r="M159" i="134" s="1"/>
  <c r="N159" i="134" s="1"/>
  <c r="O159" i="134" s="1"/>
  <c r="P159" i="134" s="1"/>
  <c r="S159" i="134"/>
  <c r="D159" i="147" s="1"/>
  <c r="S57" i="147"/>
  <c r="D57" i="159" s="1"/>
  <c r="E57" i="147"/>
  <c r="F57" i="147" s="1"/>
  <c r="G57" i="147" s="1"/>
  <c r="H57" i="147" s="1"/>
  <c r="I57" i="147" s="1"/>
  <c r="J57" i="147" s="1"/>
  <c r="K57" i="147" s="1"/>
  <c r="L57" i="147" s="1"/>
  <c r="M57" i="147" s="1"/>
  <c r="N57" i="147" s="1"/>
  <c r="O57" i="147" s="1"/>
  <c r="P57" i="147" s="1"/>
  <c r="S41" i="147"/>
  <c r="D41" i="159" s="1"/>
  <c r="E41" i="147"/>
  <c r="F41" i="147" s="1"/>
  <c r="G41" i="147" s="1"/>
  <c r="H41" i="147" s="1"/>
  <c r="I41" i="147" s="1"/>
  <c r="J41" i="147" s="1"/>
  <c r="K41" i="147" s="1"/>
  <c r="L41" i="147" s="1"/>
  <c r="M41" i="147" s="1"/>
  <c r="N41" i="147" s="1"/>
  <c r="O41" i="147" s="1"/>
  <c r="P41" i="147" s="1"/>
  <c r="E135" i="134"/>
  <c r="F135" i="134" s="1"/>
  <c r="G135" i="134" s="1"/>
  <c r="H135" i="134" s="1"/>
  <c r="I135" i="134" s="1"/>
  <c r="J135" i="134" s="1"/>
  <c r="K135" i="134" s="1"/>
  <c r="L135" i="134" s="1"/>
  <c r="M135" i="134" s="1"/>
  <c r="N135" i="134" s="1"/>
  <c r="O135" i="134" s="1"/>
  <c r="P135" i="134" s="1"/>
  <c r="S135" i="134"/>
  <c r="D135" i="147" s="1"/>
  <c r="S101" i="147"/>
  <c r="D101" i="159" s="1"/>
  <c r="E101" i="147"/>
  <c r="F101" i="147" s="1"/>
  <c r="G101" i="147" s="1"/>
  <c r="H101" i="147" s="1"/>
  <c r="I101" i="147" s="1"/>
  <c r="J101" i="147" s="1"/>
  <c r="K101" i="147" s="1"/>
  <c r="L101" i="147" s="1"/>
  <c r="M101" i="147" s="1"/>
  <c r="N101" i="147" s="1"/>
  <c r="O101" i="147" s="1"/>
  <c r="P101" i="147" s="1"/>
  <c r="S18" i="147"/>
  <c r="D18" i="159" s="1"/>
  <c r="E18" i="147"/>
  <c r="F18" i="147" s="1"/>
  <c r="G18" i="147" s="1"/>
  <c r="H18" i="147" s="1"/>
  <c r="I18" i="147" s="1"/>
  <c r="J18" i="147" s="1"/>
  <c r="K18" i="147" s="1"/>
  <c r="L18" i="147" s="1"/>
  <c r="M18" i="147" s="1"/>
  <c r="N18" i="147" s="1"/>
  <c r="O18" i="147" s="1"/>
  <c r="P18" i="147" s="1"/>
  <c r="E158" i="134"/>
  <c r="F158" i="134" s="1"/>
  <c r="G158" i="134" s="1"/>
  <c r="H158" i="134" s="1"/>
  <c r="I158" i="134" s="1"/>
  <c r="J158" i="134" s="1"/>
  <c r="K158" i="134" s="1"/>
  <c r="L158" i="134" s="1"/>
  <c r="M158" i="134" s="1"/>
  <c r="N158" i="134" s="1"/>
  <c r="O158" i="134" s="1"/>
  <c r="P158" i="134" s="1"/>
  <c r="S158" i="134"/>
  <c r="D158" i="147" s="1"/>
  <c r="S136" i="147"/>
  <c r="D136" i="159" s="1"/>
  <c r="E136" i="147"/>
  <c r="F136" i="147" s="1"/>
  <c r="G136" i="147" s="1"/>
  <c r="H136" i="147" s="1"/>
  <c r="I136" i="147" s="1"/>
  <c r="J136" i="147" s="1"/>
  <c r="K136" i="147" s="1"/>
  <c r="L136" i="147" s="1"/>
  <c r="M136" i="147" s="1"/>
  <c r="N136" i="147" s="1"/>
  <c r="O136" i="147" s="1"/>
  <c r="P136" i="147" s="1"/>
  <c r="S12" i="147"/>
  <c r="D12" i="159" s="1"/>
  <c r="E12" i="147"/>
  <c r="F12" i="147" s="1"/>
  <c r="G12" i="147" s="1"/>
  <c r="H12" i="147" s="1"/>
  <c r="I12" i="147" s="1"/>
  <c r="J12" i="147" s="1"/>
  <c r="K12" i="147" s="1"/>
  <c r="L12" i="147" s="1"/>
  <c r="M12" i="147" s="1"/>
  <c r="N12" i="147" s="1"/>
  <c r="O12" i="147" s="1"/>
  <c r="P12" i="147" s="1"/>
  <c r="E46" i="134"/>
  <c r="F46" i="134" s="1"/>
  <c r="G46" i="134" s="1"/>
  <c r="H46" i="134" s="1"/>
  <c r="I46" i="134" s="1"/>
  <c r="J46" i="134" s="1"/>
  <c r="K46" i="134" s="1"/>
  <c r="L46" i="134" s="1"/>
  <c r="M46" i="134" s="1"/>
  <c r="N46" i="134" s="1"/>
  <c r="O46" i="134" s="1"/>
  <c r="P46" i="134" s="1"/>
  <c r="S46" i="134"/>
  <c r="D46" i="147" s="1"/>
  <c r="E132" i="134"/>
  <c r="F132" i="134" s="1"/>
  <c r="G132" i="134" s="1"/>
  <c r="H132" i="134" s="1"/>
  <c r="I132" i="134" s="1"/>
  <c r="J132" i="134" s="1"/>
  <c r="K132" i="134" s="1"/>
  <c r="L132" i="134" s="1"/>
  <c r="M132" i="134" s="1"/>
  <c r="N132" i="134" s="1"/>
  <c r="O132" i="134" s="1"/>
  <c r="P132" i="134" s="1"/>
  <c r="S132" i="134"/>
  <c r="D132" i="147" s="1"/>
  <c r="E13" i="134"/>
  <c r="F13" i="134" s="1"/>
  <c r="G13" i="134" s="1"/>
  <c r="H13" i="134" s="1"/>
  <c r="I13" i="134" s="1"/>
  <c r="J13" i="134" s="1"/>
  <c r="K13" i="134" s="1"/>
  <c r="L13" i="134" s="1"/>
  <c r="M13" i="134" s="1"/>
  <c r="N13" i="134" s="1"/>
  <c r="O13" i="134" s="1"/>
  <c r="P13" i="134" s="1"/>
  <c r="S13" i="134"/>
  <c r="D13" i="147" s="1"/>
  <c r="S171" i="147"/>
  <c r="D171" i="159" s="1"/>
  <c r="E171" i="147"/>
  <c r="F171" i="147" s="1"/>
  <c r="G171" i="147" s="1"/>
  <c r="H171" i="147" s="1"/>
  <c r="I171" i="147" s="1"/>
  <c r="J171" i="147" s="1"/>
  <c r="K171" i="147" s="1"/>
  <c r="L171" i="147" s="1"/>
  <c r="M171" i="147" s="1"/>
  <c r="N171" i="147" s="1"/>
  <c r="O171" i="147" s="1"/>
  <c r="P171" i="147" s="1"/>
  <c r="E137" i="159"/>
  <c r="F137" i="159" s="1"/>
  <c r="G137" i="159" s="1"/>
  <c r="H137" i="159" s="1"/>
  <c r="I137" i="159" s="1"/>
  <c r="J137" i="159" s="1"/>
  <c r="K137" i="159" s="1"/>
  <c r="S137" i="159"/>
  <c r="D137" i="172" s="1"/>
  <c r="S14" i="159"/>
  <c r="D14" i="172" s="1"/>
  <c r="E14" i="159"/>
  <c r="F14" i="159" s="1"/>
  <c r="G14" i="159" s="1"/>
  <c r="H14" i="159" s="1"/>
  <c r="I14" i="159" s="1"/>
  <c r="J14" i="159" s="1"/>
  <c r="K14" i="159" s="1"/>
  <c r="E214" i="134"/>
  <c r="F214" i="134" s="1"/>
  <c r="G214" i="134" s="1"/>
  <c r="H214" i="134" s="1"/>
  <c r="I214" i="134" s="1"/>
  <c r="J214" i="134" s="1"/>
  <c r="K214" i="134" s="1"/>
  <c r="L214" i="134" s="1"/>
  <c r="M214" i="134" s="1"/>
  <c r="N214" i="134" s="1"/>
  <c r="O214" i="134" s="1"/>
  <c r="P214" i="134" s="1"/>
  <c r="S214" i="134"/>
  <c r="D214" i="147" s="1"/>
  <c r="S77" i="147"/>
  <c r="D77" i="159" s="1"/>
  <c r="E77" i="147"/>
  <c r="F77" i="147" s="1"/>
  <c r="G77" i="147" s="1"/>
  <c r="H77" i="147" s="1"/>
  <c r="I77" i="147" s="1"/>
  <c r="J77" i="147" s="1"/>
  <c r="K77" i="147" s="1"/>
  <c r="L77" i="147" s="1"/>
  <c r="M77" i="147" s="1"/>
  <c r="N77" i="147" s="1"/>
  <c r="O77" i="147" s="1"/>
  <c r="P77" i="147" s="1"/>
  <c r="S131" i="159"/>
  <c r="D131" i="172" s="1"/>
  <c r="E131" i="159"/>
  <c r="F131" i="159" s="1"/>
  <c r="G131" i="159" s="1"/>
  <c r="H131" i="159" s="1"/>
  <c r="I131" i="159" s="1"/>
  <c r="J131" i="159" s="1"/>
  <c r="K131" i="159" s="1"/>
  <c r="E24" i="134"/>
  <c r="F24" i="134" s="1"/>
  <c r="G24" i="134" s="1"/>
  <c r="H24" i="134" s="1"/>
  <c r="I24" i="134" s="1"/>
  <c r="J24" i="134" s="1"/>
  <c r="K24" i="134" s="1"/>
  <c r="L24" i="134" s="1"/>
  <c r="M24" i="134" s="1"/>
  <c r="N24" i="134" s="1"/>
  <c r="O24" i="134" s="1"/>
  <c r="P24" i="134" s="1"/>
  <c r="S24" i="134"/>
  <c r="D24" i="147" s="1"/>
  <c r="E25" i="159"/>
  <c r="F25" i="159" s="1"/>
  <c r="G25" i="159" s="1"/>
  <c r="H25" i="159" s="1"/>
  <c r="I25" i="159" s="1"/>
  <c r="J25" i="159" s="1"/>
  <c r="K25" i="159" s="1"/>
  <c r="S25" i="159"/>
  <c r="D25" i="172" s="1"/>
  <c r="E209" i="134"/>
  <c r="F209" i="134" s="1"/>
  <c r="G209" i="134" s="1"/>
  <c r="H209" i="134" s="1"/>
  <c r="I209" i="134" s="1"/>
  <c r="J209" i="134" s="1"/>
  <c r="K209" i="134" s="1"/>
  <c r="L209" i="134" s="1"/>
  <c r="M209" i="134" s="1"/>
  <c r="N209" i="134" s="1"/>
  <c r="O209" i="134" s="1"/>
  <c r="P209" i="134" s="1"/>
  <c r="S209" i="134"/>
  <c r="D209" i="147" s="1"/>
  <c r="E154" i="134"/>
  <c r="F154" i="134" s="1"/>
  <c r="G154" i="134" s="1"/>
  <c r="H154" i="134" s="1"/>
  <c r="I154" i="134" s="1"/>
  <c r="J154" i="134" s="1"/>
  <c r="K154" i="134" s="1"/>
  <c r="L154" i="134" s="1"/>
  <c r="M154" i="134" s="1"/>
  <c r="N154" i="134" s="1"/>
  <c r="O154" i="134" s="1"/>
  <c r="P154" i="134" s="1"/>
  <c r="S154" i="134"/>
  <c r="D154" i="147" s="1"/>
  <c r="E163" i="134"/>
  <c r="F163" i="134" s="1"/>
  <c r="G163" i="134" s="1"/>
  <c r="H163" i="134" s="1"/>
  <c r="I163" i="134" s="1"/>
  <c r="J163" i="134" s="1"/>
  <c r="K163" i="134" s="1"/>
  <c r="L163" i="134" s="1"/>
  <c r="M163" i="134" s="1"/>
  <c r="N163" i="134" s="1"/>
  <c r="O163" i="134" s="1"/>
  <c r="P163" i="134" s="1"/>
  <c r="S163" i="134"/>
  <c r="D163" i="147" s="1"/>
  <c r="S42" i="147"/>
  <c r="D42" i="159" s="1"/>
  <c r="E42" i="147"/>
  <c r="F42" i="147" s="1"/>
  <c r="G42" i="147" s="1"/>
  <c r="H42" i="147" s="1"/>
  <c r="I42" i="147" s="1"/>
  <c r="J42" i="147" s="1"/>
  <c r="K42" i="147" s="1"/>
  <c r="L42" i="147" s="1"/>
  <c r="M42" i="147" s="1"/>
  <c r="N42" i="147" s="1"/>
  <c r="O42" i="147" s="1"/>
  <c r="P42" i="147" s="1"/>
  <c r="S71" i="147"/>
  <c r="D71" i="159" s="1"/>
  <c r="E71" i="147"/>
  <c r="F71" i="147" s="1"/>
  <c r="G71" i="147" s="1"/>
  <c r="H71" i="147" s="1"/>
  <c r="I71" i="147" s="1"/>
  <c r="J71" i="147" s="1"/>
  <c r="K71" i="147" s="1"/>
  <c r="L71" i="147" s="1"/>
  <c r="M71" i="147" s="1"/>
  <c r="N71" i="147" s="1"/>
  <c r="O71" i="147" s="1"/>
  <c r="P71" i="147" s="1"/>
  <c r="E186" i="134"/>
  <c r="F186" i="134" s="1"/>
  <c r="G186" i="134" s="1"/>
  <c r="H186" i="134" s="1"/>
  <c r="I186" i="134" s="1"/>
  <c r="J186" i="134" s="1"/>
  <c r="K186" i="134" s="1"/>
  <c r="L186" i="134" s="1"/>
  <c r="M186" i="134" s="1"/>
  <c r="N186" i="134" s="1"/>
  <c r="O186" i="134" s="1"/>
  <c r="P186" i="134" s="1"/>
  <c r="S186" i="134"/>
  <c r="D186" i="147" s="1"/>
  <c r="S133" i="147"/>
  <c r="D133" i="159" s="1"/>
  <c r="E133" i="147"/>
  <c r="F133" i="147" s="1"/>
  <c r="G133" i="147" s="1"/>
  <c r="H133" i="147" s="1"/>
  <c r="I133" i="147" s="1"/>
  <c r="J133" i="147" s="1"/>
  <c r="K133" i="147" s="1"/>
  <c r="L133" i="147" s="1"/>
  <c r="M133" i="147" s="1"/>
  <c r="N133" i="147" s="1"/>
  <c r="O133" i="147" s="1"/>
  <c r="P133" i="147" s="1"/>
  <c r="E176" i="147"/>
  <c r="F176" i="147" s="1"/>
  <c r="G176" i="147" s="1"/>
  <c r="H176" i="147" s="1"/>
  <c r="I176" i="147" s="1"/>
  <c r="J176" i="147" s="1"/>
  <c r="K176" i="147" s="1"/>
  <c r="L176" i="147" s="1"/>
  <c r="M176" i="147" s="1"/>
  <c r="N176" i="147" s="1"/>
  <c r="O176" i="147" s="1"/>
  <c r="P176" i="147" s="1"/>
  <c r="S176" i="147"/>
  <c r="D176" i="159" s="1"/>
  <c r="S86" i="147"/>
  <c r="D86" i="159" s="1"/>
  <c r="E86" i="147"/>
  <c r="F86" i="147" s="1"/>
  <c r="G86" i="147" s="1"/>
  <c r="H86" i="147" s="1"/>
  <c r="I86" i="147" s="1"/>
  <c r="J86" i="147" s="1"/>
  <c r="K86" i="147" s="1"/>
  <c r="L86" i="147" s="1"/>
  <c r="M86" i="147" s="1"/>
  <c r="N86" i="147" s="1"/>
  <c r="O86" i="147" s="1"/>
  <c r="P86" i="147" s="1"/>
  <c r="S199" i="147"/>
  <c r="D199" i="159" s="1"/>
  <c r="E199" i="147"/>
  <c r="F199" i="147" s="1"/>
  <c r="G199" i="147" s="1"/>
  <c r="H199" i="147" s="1"/>
  <c r="I199" i="147" s="1"/>
  <c r="J199" i="147" s="1"/>
  <c r="K199" i="147" s="1"/>
  <c r="L199" i="147" s="1"/>
  <c r="M199" i="147" s="1"/>
  <c r="N199" i="147" s="1"/>
  <c r="O199" i="147" s="1"/>
  <c r="P199" i="147" s="1"/>
  <c r="E115" i="134"/>
  <c r="F115" i="134" s="1"/>
  <c r="G115" i="134" s="1"/>
  <c r="H115" i="134" s="1"/>
  <c r="I115" i="134" s="1"/>
  <c r="J115" i="134" s="1"/>
  <c r="K115" i="134" s="1"/>
  <c r="L115" i="134" s="1"/>
  <c r="M115" i="134" s="1"/>
  <c r="N115" i="134" s="1"/>
  <c r="O115" i="134" s="1"/>
  <c r="P115" i="134" s="1"/>
  <c r="S115" i="134"/>
  <c r="D115" i="147" s="1"/>
  <c r="E160" i="134"/>
  <c r="F160" i="134" s="1"/>
  <c r="G160" i="134" s="1"/>
  <c r="H160" i="134" s="1"/>
  <c r="I160" i="134" s="1"/>
  <c r="J160" i="134" s="1"/>
  <c r="K160" i="134" s="1"/>
  <c r="L160" i="134" s="1"/>
  <c r="M160" i="134" s="1"/>
  <c r="N160" i="134" s="1"/>
  <c r="O160" i="134" s="1"/>
  <c r="P160" i="134" s="1"/>
  <c r="S160" i="134"/>
  <c r="D160" i="147" s="1"/>
  <c r="S59" i="147"/>
  <c r="D59" i="159" s="1"/>
  <c r="E59" i="147"/>
  <c r="F59" i="147" s="1"/>
  <c r="G59" i="147" s="1"/>
  <c r="H59" i="147" s="1"/>
  <c r="I59" i="147" s="1"/>
  <c r="J59" i="147" s="1"/>
  <c r="K59" i="147" s="1"/>
  <c r="L59" i="147" s="1"/>
  <c r="M59" i="147" s="1"/>
  <c r="N59" i="147" s="1"/>
  <c r="O59" i="147" s="1"/>
  <c r="P59" i="147" s="1"/>
  <c r="S187" i="147"/>
  <c r="D187" i="159" s="1"/>
  <c r="E187" i="147"/>
  <c r="F187" i="147" s="1"/>
  <c r="G187" i="147" s="1"/>
  <c r="H187" i="147" s="1"/>
  <c r="I187" i="147" s="1"/>
  <c r="J187" i="147" s="1"/>
  <c r="K187" i="147" s="1"/>
  <c r="L187" i="147" s="1"/>
  <c r="M187" i="147" s="1"/>
  <c r="N187" i="147" s="1"/>
  <c r="O187" i="147" s="1"/>
  <c r="P187" i="147" s="1"/>
  <c r="E98" i="134"/>
  <c r="F98" i="134" s="1"/>
  <c r="G98" i="134" s="1"/>
  <c r="H98" i="134" s="1"/>
  <c r="I98" i="134" s="1"/>
  <c r="J98" i="134" s="1"/>
  <c r="K98" i="134" s="1"/>
  <c r="L98" i="134" s="1"/>
  <c r="M98" i="134" s="1"/>
  <c r="N98" i="134" s="1"/>
  <c r="O98" i="134" s="1"/>
  <c r="P98" i="134" s="1"/>
  <c r="S98" i="134"/>
  <c r="D98" i="147" s="1"/>
  <c r="E43" i="134"/>
  <c r="F43" i="134" s="1"/>
  <c r="G43" i="134" s="1"/>
  <c r="H43" i="134" s="1"/>
  <c r="I43" i="134" s="1"/>
  <c r="J43" i="134" s="1"/>
  <c r="K43" i="134" s="1"/>
  <c r="L43" i="134" s="1"/>
  <c r="M43" i="134" s="1"/>
  <c r="N43" i="134" s="1"/>
  <c r="O43" i="134" s="1"/>
  <c r="P43" i="134" s="1"/>
  <c r="S43" i="134"/>
  <c r="D43" i="147" s="1"/>
  <c r="E175" i="134"/>
  <c r="F175" i="134" s="1"/>
  <c r="G175" i="134" s="1"/>
  <c r="H175" i="134" s="1"/>
  <c r="I175" i="134" s="1"/>
  <c r="J175" i="134" s="1"/>
  <c r="K175" i="134" s="1"/>
  <c r="L175" i="134" s="1"/>
  <c r="M175" i="134" s="1"/>
  <c r="N175" i="134" s="1"/>
  <c r="O175" i="134" s="1"/>
  <c r="P175" i="134" s="1"/>
  <c r="S175" i="134"/>
  <c r="D175" i="147" s="1"/>
  <c r="E185" i="134"/>
  <c r="F185" i="134" s="1"/>
  <c r="G185" i="134" s="1"/>
  <c r="H185" i="134" s="1"/>
  <c r="I185" i="134" s="1"/>
  <c r="J185" i="134" s="1"/>
  <c r="K185" i="134" s="1"/>
  <c r="L185" i="134" s="1"/>
  <c r="M185" i="134" s="1"/>
  <c r="N185" i="134" s="1"/>
  <c r="O185" i="134" s="1"/>
  <c r="P185" i="134" s="1"/>
  <c r="S185" i="134"/>
  <c r="D185" i="147" s="1"/>
  <c r="S5" i="147"/>
  <c r="D5" i="159" s="1"/>
  <c r="E5" i="147"/>
  <c r="F5" i="147" s="1"/>
  <c r="G5" i="147" s="1"/>
  <c r="H5" i="147" s="1"/>
  <c r="I5" i="147" s="1"/>
  <c r="J5" i="147" s="1"/>
  <c r="K5" i="147" s="1"/>
  <c r="L5" i="147" s="1"/>
  <c r="M5" i="147" s="1"/>
  <c r="N5" i="147" s="1"/>
  <c r="O5" i="147" s="1"/>
  <c r="P5" i="147" s="1"/>
  <c r="S21" i="147"/>
  <c r="D21" i="159" s="1"/>
  <c r="E21" i="147"/>
  <c r="F21" i="147" s="1"/>
  <c r="G21" i="147" s="1"/>
  <c r="H21" i="147" s="1"/>
  <c r="I21" i="147" s="1"/>
  <c r="J21" i="147" s="1"/>
  <c r="K21" i="147" s="1"/>
  <c r="L21" i="147" s="1"/>
  <c r="M21" i="147" s="1"/>
  <c r="N21" i="147" s="1"/>
  <c r="O21" i="147" s="1"/>
  <c r="P21" i="147" s="1"/>
  <c r="E80" i="134"/>
  <c r="F80" i="134" s="1"/>
  <c r="G80" i="134" s="1"/>
  <c r="H80" i="134" s="1"/>
  <c r="I80" i="134" s="1"/>
  <c r="J80" i="134" s="1"/>
  <c r="K80" i="134" s="1"/>
  <c r="L80" i="134" s="1"/>
  <c r="M80" i="134" s="1"/>
  <c r="N80" i="134" s="1"/>
  <c r="O80" i="134" s="1"/>
  <c r="P80" i="134" s="1"/>
  <c r="S80" i="134"/>
  <c r="D80" i="147" s="1"/>
  <c r="S165" i="147"/>
  <c r="D165" i="159" s="1"/>
  <c r="E165" i="147"/>
  <c r="F165" i="147" s="1"/>
  <c r="G165" i="147" s="1"/>
  <c r="H165" i="147" s="1"/>
  <c r="I165" i="147" s="1"/>
  <c r="J165" i="147" s="1"/>
  <c r="K165" i="147" s="1"/>
  <c r="L165" i="147" s="1"/>
  <c r="M165" i="147" s="1"/>
  <c r="N165" i="147" s="1"/>
  <c r="O165" i="147" s="1"/>
  <c r="P165" i="147" s="1"/>
  <c r="E100" i="134"/>
  <c r="F100" i="134" s="1"/>
  <c r="G100" i="134" s="1"/>
  <c r="H100" i="134" s="1"/>
  <c r="I100" i="134" s="1"/>
  <c r="J100" i="134" s="1"/>
  <c r="K100" i="134" s="1"/>
  <c r="L100" i="134" s="1"/>
  <c r="M100" i="134" s="1"/>
  <c r="N100" i="134" s="1"/>
  <c r="O100" i="134" s="1"/>
  <c r="P100" i="134" s="1"/>
  <c r="S100" i="134"/>
  <c r="D100" i="147" s="1"/>
  <c r="E78" i="134"/>
  <c r="F78" i="134" s="1"/>
  <c r="G78" i="134" s="1"/>
  <c r="H78" i="134" s="1"/>
  <c r="I78" i="134" s="1"/>
  <c r="J78" i="134" s="1"/>
  <c r="K78" i="134" s="1"/>
  <c r="L78" i="134" s="1"/>
  <c r="M78" i="134" s="1"/>
  <c r="N78" i="134" s="1"/>
  <c r="O78" i="134" s="1"/>
  <c r="P78" i="134" s="1"/>
  <c r="S78" i="134"/>
  <c r="D78" i="147" s="1"/>
  <c r="E113" i="134"/>
  <c r="F113" i="134" s="1"/>
  <c r="G113" i="134" s="1"/>
  <c r="H113" i="134" s="1"/>
  <c r="I113" i="134" s="1"/>
  <c r="J113" i="134" s="1"/>
  <c r="K113" i="134" s="1"/>
  <c r="L113" i="134" s="1"/>
  <c r="M113" i="134" s="1"/>
  <c r="N113" i="134" s="1"/>
  <c r="O113" i="134" s="1"/>
  <c r="P113" i="134" s="1"/>
  <c r="S113" i="134"/>
  <c r="D113" i="147" s="1"/>
  <c r="S196" i="147"/>
  <c r="D196" i="159" s="1"/>
  <c r="E196" i="147"/>
  <c r="F196" i="147" s="1"/>
  <c r="G196" i="147" s="1"/>
  <c r="H196" i="147" s="1"/>
  <c r="I196" i="147" s="1"/>
  <c r="J196" i="147" s="1"/>
  <c r="K196" i="147" s="1"/>
  <c r="L196" i="147" s="1"/>
  <c r="M196" i="147" s="1"/>
  <c r="N196" i="147" s="1"/>
  <c r="O196" i="147" s="1"/>
  <c r="P196" i="147" s="1"/>
  <c r="E116" i="134"/>
  <c r="F116" i="134" s="1"/>
  <c r="G116" i="134" s="1"/>
  <c r="H116" i="134" s="1"/>
  <c r="I116" i="134" s="1"/>
  <c r="J116" i="134" s="1"/>
  <c r="K116" i="134" s="1"/>
  <c r="L116" i="134" s="1"/>
  <c r="M116" i="134" s="1"/>
  <c r="N116" i="134" s="1"/>
  <c r="O116" i="134" s="1"/>
  <c r="P116" i="134" s="1"/>
  <c r="S116" i="134"/>
  <c r="D116" i="147" s="1"/>
  <c r="S15" i="147"/>
  <c r="D15" i="159" s="1"/>
  <c r="E15" i="147"/>
  <c r="F15" i="147" s="1"/>
  <c r="G15" i="147" s="1"/>
  <c r="H15" i="147" s="1"/>
  <c r="I15" i="147" s="1"/>
  <c r="J15" i="147" s="1"/>
  <c r="K15" i="147" s="1"/>
  <c r="L15" i="147" s="1"/>
  <c r="M15" i="147" s="1"/>
  <c r="N15" i="147" s="1"/>
  <c r="O15" i="147" s="1"/>
  <c r="P15" i="147" s="1"/>
  <c r="S213" i="147"/>
  <c r="D213" i="159" s="1"/>
  <c r="E213" i="147"/>
  <c r="F213" i="147" s="1"/>
  <c r="G213" i="147" s="1"/>
  <c r="H213" i="147" s="1"/>
  <c r="I213" i="147" s="1"/>
  <c r="J213" i="147" s="1"/>
  <c r="K213" i="147" s="1"/>
  <c r="L213" i="147" s="1"/>
  <c r="M213" i="147" s="1"/>
  <c r="N213" i="147" s="1"/>
  <c r="O213" i="147" s="1"/>
  <c r="P213" i="147" s="1"/>
  <c r="S172" i="134"/>
  <c r="D172" i="147" s="1"/>
  <c r="E172" i="134"/>
  <c r="F172" i="134" s="1"/>
  <c r="G172" i="134" s="1"/>
  <c r="H172" i="134" s="1"/>
  <c r="I172" i="134" s="1"/>
  <c r="J172" i="134" s="1"/>
  <c r="K172" i="134" s="1"/>
  <c r="L172" i="134" s="1"/>
  <c r="M172" i="134" s="1"/>
  <c r="N172" i="134" s="1"/>
  <c r="O172" i="134" s="1"/>
  <c r="P172" i="134" s="1"/>
  <c r="S63" i="147"/>
  <c r="D63" i="159" s="1"/>
  <c r="E63" i="147"/>
  <c r="F63" i="147" s="1"/>
  <c r="G63" i="147" s="1"/>
  <c r="H63" i="147" s="1"/>
  <c r="I63" i="147" s="1"/>
  <c r="J63" i="147" s="1"/>
  <c r="K63" i="147" s="1"/>
  <c r="L63" i="147" s="1"/>
  <c r="M63" i="147" s="1"/>
  <c r="N63" i="147" s="1"/>
  <c r="O63" i="147" s="1"/>
  <c r="P63" i="147" s="1"/>
  <c r="E192" i="134"/>
  <c r="F192" i="134" s="1"/>
  <c r="G192" i="134" s="1"/>
  <c r="H192" i="134" s="1"/>
  <c r="I192" i="134" s="1"/>
  <c r="J192" i="134" s="1"/>
  <c r="K192" i="134" s="1"/>
  <c r="L192" i="134" s="1"/>
  <c r="M192" i="134" s="1"/>
  <c r="N192" i="134" s="1"/>
  <c r="O192" i="134" s="1"/>
  <c r="P192" i="134" s="1"/>
  <c r="S192" i="134"/>
  <c r="D192" i="147" s="1"/>
  <c r="S201" i="147"/>
  <c r="D201" i="159" s="1"/>
  <c r="E201" i="147"/>
  <c r="F201" i="147" s="1"/>
  <c r="G201" i="147" s="1"/>
  <c r="H201" i="147" s="1"/>
  <c r="I201" i="147" s="1"/>
  <c r="J201" i="147" s="1"/>
  <c r="K201" i="147" s="1"/>
  <c r="L201" i="147" s="1"/>
  <c r="M201" i="147" s="1"/>
  <c r="N201" i="147" s="1"/>
  <c r="O201" i="147" s="1"/>
  <c r="P201" i="147" s="1"/>
  <c r="S134" i="147"/>
  <c r="D134" i="159" s="1"/>
  <c r="E134" i="147"/>
  <c r="F134" i="147" s="1"/>
  <c r="G134" i="147" s="1"/>
  <c r="H134" i="147" s="1"/>
  <c r="I134" i="147" s="1"/>
  <c r="J134" i="147" s="1"/>
  <c r="K134" i="147" s="1"/>
  <c r="L134" i="147" s="1"/>
  <c r="M134" i="147" s="1"/>
  <c r="N134" i="147" s="1"/>
  <c r="O134" i="147" s="1"/>
  <c r="P134" i="147" s="1"/>
  <c r="E129" i="134"/>
  <c r="F129" i="134" s="1"/>
  <c r="G129" i="134" s="1"/>
  <c r="H129" i="134" s="1"/>
  <c r="I129" i="134" s="1"/>
  <c r="J129" i="134" s="1"/>
  <c r="K129" i="134" s="1"/>
  <c r="L129" i="134" s="1"/>
  <c r="M129" i="134" s="1"/>
  <c r="N129" i="134" s="1"/>
  <c r="O129" i="134" s="1"/>
  <c r="P129" i="134" s="1"/>
  <c r="S129" i="134"/>
  <c r="D129" i="147" s="1"/>
  <c r="S22" i="147"/>
  <c r="D22" i="159" s="1"/>
  <c r="E22" i="147"/>
  <c r="F22" i="147" s="1"/>
  <c r="G22" i="147" s="1"/>
  <c r="H22" i="147" s="1"/>
  <c r="I22" i="147" s="1"/>
  <c r="J22" i="147" s="1"/>
  <c r="K22" i="147" s="1"/>
  <c r="L22" i="147" s="1"/>
  <c r="M22" i="147" s="1"/>
  <c r="N22" i="147" s="1"/>
  <c r="O22" i="147" s="1"/>
  <c r="P22" i="147" s="1"/>
  <c r="S32" i="147"/>
  <c r="D32" i="159" s="1"/>
  <c r="E32" i="147"/>
  <c r="F32" i="147" s="1"/>
  <c r="G32" i="147" s="1"/>
  <c r="H32" i="147" s="1"/>
  <c r="I32" i="147" s="1"/>
  <c r="J32" i="147" s="1"/>
  <c r="K32" i="147" s="1"/>
  <c r="L32" i="147" s="1"/>
  <c r="M32" i="147" s="1"/>
  <c r="N32" i="147" s="1"/>
  <c r="O32" i="147" s="1"/>
  <c r="P32" i="147" s="1"/>
  <c r="E212" i="134"/>
  <c r="F212" i="134" s="1"/>
  <c r="G212" i="134" s="1"/>
  <c r="H212" i="134" s="1"/>
  <c r="I212" i="134" s="1"/>
  <c r="J212" i="134" s="1"/>
  <c r="K212" i="134" s="1"/>
  <c r="L212" i="134" s="1"/>
  <c r="M212" i="134" s="1"/>
  <c r="N212" i="134" s="1"/>
  <c r="O212" i="134" s="1"/>
  <c r="P212" i="134" s="1"/>
  <c r="S212" i="134"/>
  <c r="D212" i="147" s="1"/>
  <c r="E217" i="134"/>
  <c r="F217" i="134" s="1"/>
  <c r="G217" i="134" s="1"/>
  <c r="H217" i="134" s="1"/>
  <c r="I217" i="134" s="1"/>
  <c r="J217" i="134" s="1"/>
  <c r="K217" i="134" s="1"/>
  <c r="L217" i="134" s="1"/>
  <c r="M217" i="134" s="1"/>
  <c r="N217" i="134" s="1"/>
  <c r="O217" i="134" s="1"/>
  <c r="P217" i="134" s="1"/>
  <c r="S217" i="134"/>
  <c r="D217" i="147" s="1"/>
  <c r="E107" i="134"/>
  <c r="F107" i="134" s="1"/>
  <c r="G107" i="134" s="1"/>
  <c r="H107" i="134" s="1"/>
  <c r="I107" i="134" s="1"/>
  <c r="J107" i="134" s="1"/>
  <c r="K107" i="134" s="1"/>
  <c r="L107" i="134" s="1"/>
  <c r="M107" i="134" s="1"/>
  <c r="N107" i="134" s="1"/>
  <c r="O107" i="134" s="1"/>
  <c r="P107" i="134" s="1"/>
  <c r="S107" i="134"/>
  <c r="D107" i="147" s="1"/>
  <c r="E44" i="134"/>
  <c r="F44" i="134" s="1"/>
  <c r="G44" i="134" s="1"/>
  <c r="H44" i="134" s="1"/>
  <c r="I44" i="134" s="1"/>
  <c r="J44" i="134" s="1"/>
  <c r="K44" i="134" s="1"/>
  <c r="L44" i="134" s="1"/>
  <c r="M44" i="134" s="1"/>
  <c r="N44" i="134" s="1"/>
  <c r="O44" i="134" s="1"/>
  <c r="P44" i="134" s="1"/>
  <c r="S44" i="134"/>
  <c r="D44" i="147" s="1"/>
  <c r="E30" i="134"/>
  <c r="F30" i="134" s="1"/>
  <c r="G30" i="134" s="1"/>
  <c r="H30" i="134" s="1"/>
  <c r="I30" i="134" s="1"/>
  <c r="J30" i="134" s="1"/>
  <c r="K30" i="134" s="1"/>
  <c r="L30" i="134" s="1"/>
  <c r="M30" i="134" s="1"/>
  <c r="N30" i="134" s="1"/>
  <c r="O30" i="134" s="1"/>
  <c r="P30" i="134" s="1"/>
  <c r="S30" i="134"/>
  <c r="D30" i="147" s="1"/>
  <c r="E66" i="134"/>
  <c r="F66" i="134" s="1"/>
  <c r="G66" i="134" s="1"/>
  <c r="H66" i="134" s="1"/>
  <c r="I66" i="134" s="1"/>
  <c r="J66" i="134" s="1"/>
  <c r="K66" i="134" s="1"/>
  <c r="L66" i="134" s="1"/>
  <c r="M66" i="134" s="1"/>
  <c r="N66" i="134" s="1"/>
  <c r="O66" i="134" s="1"/>
  <c r="P66" i="134" s="1"/>
  <c r="S66" i="134"/>
  <c r="D66" i="147" s="1"/>
  <c r="E96" i="134"/>
  <c r="F96" i="134" s="1"/>
  <c r="G96" i="134" s="1"/>
  <c r="H96" i="134" s="1"/>
  <c r="I96" i="134" s="1"/>
  <c r="J96" i="134" s="1"/>
  <c r="K96" i="134" s="1"/>
  <c r="L96" i="134" s="1"/>
  <c r="M96" i="134" s="1"/>
  <c r="N96" i="134" s="1"/>
  <c r="O96" i="134" s="1"/>
  <c r="P96" i="134" s="1"/>
  <c r="S96" i="134"/>
  <c r="D96" i="147" s="1"/>
  <c r="E45" i="147"/>
  <c r="F45" i="147" s="1"/>
  <c r="G45" i="147" s="1"/>
  <c r="H45" i="147" s="1"/>
  <c r="I45" i="147" s="1"/>
  <c r="J45" i="147" s="1"/>
  <c r="K45" i="147" s="1"/>
  <c r="L45" i="147" s="1"/>
  <c r="M45" i="147" s="1"/>
  <c r="N45" i="147" s="1"/>
  <c r="O45" i="147" s="1"/>
  <c r="P45" i="147" s="1"/>
  <c r="S45" i="147"/>
  <c r="D45" i="159" s="1"/>
  <c r="E17" i="147"/>
  <c r="F17" i="147" s="1"/>
  <c r="G17" i="147" s="1"/>
  <c r="H17" i="147" s="1"/>
  <c r="I17" i="147" s="1"/>
  <c r="J17" i="147" s="1"/>
  <c r="K17" i="147" s="1"/>
  <c r="L17" i="147" s="1"/>
  <c r="M17" i="147" s="1"/>
  <c r="N17" i="147" s="1"/>
  <c r="O17" i="147" s="1"/>
  <c r="P17" i="147" s="1"/>
  <c r="S17" i="147"/>
  <c r="D17" i="159" s="1"/>
  <c r="S91" i="147"/>
  <c r="D91" i="159" s="1"/>
  <c r="E91" i="147"/>
  <c r="F91" i="147" s="1"/>
  <c r="G91" i="147" s="1"/>
  <c r="H91" i="147" s="1"/>
  <c r="I91" i="147" s="1"/>
  <c r="J91" i="147" s="1"/>
  <c r="K91" i="147" s="1"/>
  <c r="L91" i="147" s="1"/>
  <c r="M91" i="147" s="1"/>
  <c r="N91" i="147" s="1"/>
  <c r="O91" i="147" s="1"/>
  <c r="P91" i="147" s="1"/>
  <c r="E74" i="134"/>
  <c r="F74" i="134" s="1"/>
  <c r="G74" i="134" s="1"/>
  <c r="H74" i="134" s="1"/>
  <c r="I74" i="134" s="1"/>
  <c r="J74" i="134" s="1"/>
  <c r="K74" i="134" s="1"/>
  <c r="L74" i="134" s="1"/>
  <c r="M74" i="134" s="1"/>
  <c r="N74" i="134" s="1"/>
  <c r="O74" i="134" s="1"/>
  <c r="P74" i="134" s="1"/>
  <c r="S74" i="134"/>
  <c r="D74" i="147" s="1"/>
  <c r="S88" i="147"/>
  <c r="D88" i="159" s="1"/>
  <c r="E88" i="147"/>
  <c r="F88" i="147" s="1"/>
  <c r="G88" i="147" s="1"/>
  <c r="H88" i="147" s="1"/>
  <c r="I88" i="147" s="1"/>
  <c r="J88" i="147" s="1"/>
  <c r="K88" i="147" s="1"/>
  <c r="L88" i="147" s="1"/>
  <c r="M88" i="147" s="1"/>
  <c r="N88" i="147" s="1"/>
  <c r="O88" i="147" s="1"/>
  <c r="P88" i="147" s="1"/>
  <c r="S97" i="147"/>
  <c r="D97" i="159" s="1"/>
  <c r="E97" i="147"/>
  <c r="F97" i="147" s="1"/>
  <c r="G97" i="147" s="1"/>
  <c r="H97" i="147" s="1"/>
  <c r="I97" i="147" s="1"/>
  <c r="J97" i="147" s="1"/>
  <c r="K97" i="147" s="1"/>
  <c r="L97" i="147" s="1"/>
  <c r="M97" i="147" s="1"/>
  <c r="N97" i="147" s="1"/>
  <c r="O97" i="147" s="1"/>
  <c r="P97" i="147" s="1"/>
  <c r="E103" i="147"/>
  <c r="F103" i="147" s="1"/>
  <c r="G103" i="147" s="1"/>
  <c r="H103" i="147" s="1"/>
  <c r="I103" i="147" s="1"/>
  <c r="J103" i="147" s="1"/>
  <c r="K103" i="147" s="1"/>
  <c r="L103" i="147" s="1"/>
  <c r="M103" i="147" s="1"/>
  <c r="N103" i="147" s="1"/>
  <c r="O103" i="147" s="1"/>
  <c r="P103" i="147" s="1"/>
  <c r="S103" i="147"/>
  <c r="D103" i="159" s="1"/>
  <c r="S92" i="147"/>
  <c r="D92" i="159" s="1"/>
  <c r="E92" i="147"/>
  <c r="F92" i="147" s="1"/>
  <c r="G92" i="147" s="1"/>
  <c r="H92" i="147" s="1"/>
  <c r="I92" i="147" s="1"/>
  <c r="J92" i="147" s="1"/>
  <c r="K92" i="147" s="1"/>
  <c r="L92" i="147" s="1"/>
  <c r="M92" i="147" s="1"/>
  <c r="N92" i="147" s="1"/>
  <c r="O92" i="147" s="1"/>
  <c r="P92" i="147" s="1"/>
  <c r="S50" i="147"/>
  <c r="D50" i="159" s="1"/>
  <c r="E50" i="147"/>
  <c r="F50" i="147" s="1"/>
  <c r="G50" i="147" s="1"/>
  <c r="H50" i="147" s="1"/>
  <c r="I50" i="147" s="1"/>
  <c r="J50" i="147" s="1"/>
  <c r="K50" i="147" s="1"/>
  <c r="L50" i="147" s="1"/>
  <c r="M50" i="147" s="1"/>
  <c r="N50" i="147" s="1"/>
  <c r="O50" i="147" s="1"/>
  <c r="P50" i="147" s="1"/>
  <c r="E189" i="134"/>
  <c r="F189" i="134" s="1"/>
  <c r="G189" i="134" s="1"/>
  <c r="H189" i="134" s="1"/>
  <c r="I189" i="134" s="1"/>
  <c r="J189" i="134" s="1"/>
  <c r="K189" i="134" s="1"/>
  <c r="L189" i="134" s="1"/>
  <c r="M189" i="134" s="1"/>
  <c r="N189" i="134" s="1"/>
  <c r="O189" i="134" s="1"/>
  <c r="P189" i="134" s="1"/>
  <c r="S189" i="134"/>
  <c r="D189" i="147" s="1"/>
  <c r="E131" i="172" l="1"/>
  <c r="F131" i="172" s="1"/>
  <c r="G131" i="172" s="1"/>
  <c r="H131" i="172" s="1"/>
  <c r="I131" i="172" s="1"/>
  <c r="J131" i="172" s="1"/>
  <c r="K131" i="172" s="1"/>
  <c r="L131" i="172" s="1"/>
  <c r="M131" i="172" s="1"/>
  <c r="N131" i="172" s="1"/>
  <c r="O131" i="172" s="1"/>
  <c r="P131" i="172" s="1"/>
  <c r="S131" i="172"/>
  <c r="E14" i="172"/>
  <c r="F14" i="172" s="1"/>
  <c r="G14" i="172" s="1"/>
  <c r="H14" i="172" s="1"/>
  <c r="I14" i="172" s="1"/>
  <c r="J14" i="172" s="1"/>
  <c r="K14" i="172" s="1"/>
  <c r="L14" i="172" s="1"/>
  <c r="M14" i="172" s="1"/>
  <c r="N14" i="172" s="1"/>
  <c r="O14" i="172" s="1"/>
  <c r="P14" i="172" s="1"/>
  <c r="S14" i="172"/>
  <c r="E170" i="172"/>
  <c r="F170" i="172" s="1"/>
  <c r="G170" i="172" s="1"/>
  <c r="H170" i="172" s="1"/>
  <c r="I170" i="172" s="1"/>
  <c r="J170" i="172" s="1"/>
  <c r="K170" i="172" s="1"/>
  <c r="L170" i="172" s="1"/>
  <c r="M170" i="172" s="1"/>
  <c r="N170" i="172" s="1"/>
  <c r="O170" i="172" s="1"/>
  <c r="P170" i="172" s="1"/>
  <c r="S170" i="172"/>
  <c r="E197" i="172"/>
  <c r="F197" i="172" s="1"/>
  <c r="G197" i="172" s="1"/>
  <c r="H197" i="172" s="1"/>
  <c r="I197" i="172" s="1"/>
  <c r="J197" i="172" s="1"/>
  <c r="K197" i="172" s="1"/>
  <c r="L197" i="172" s="1"/>
  <c r="M197" i="172" s="1"/>
  <c r="N197" i="172" s="1"/>
  <c r="O197" i="172" s="1"/>
  <c r="P197" i="172" s="1"/>
  <c r="S197" i="172"/>
  <c r="E89" i="172"/>
  <c r="F89" i="172" s="1"/>
  <c r="G89" i="172" s="1"/>
  <c r="H89" i="172" s="1"/>
  <c r="I89" i="172" s="1"/>
  <c r="J89" i="172" s="1"/>
  <c r="K89" i="172" s="1"/>
  <c r="L89" i="172" s="1"/>
  <c r="M89" i="172" s="1"/>
  <c r="N89" i="172" s="1"/>
  <c r="O89" i="172" s="1"/>
  <c r="P89" i="172" s="1"/>
  <c r="S89" i="172"/>
  <c r="E55" i="172"/>
  <c r="F55" i="172" s="1"/>
  <c r="G55" i="172" s="1"/>
  <c r="H55" i="172" s="1"/>
  <c r="I55" i="172" s="1"/>
  <c r="J55" i="172" s="1"/>
  <c r="K55" i="172" s="1"/>
  <c r="L55" i="172" s="1"/>
  <c r="M55" i="172" s="1"/>
  <c r="N55" i="172" s="1"/>
  <c r="O55" i="172" s="1"/>
  <c r="P55" i="172" s="1"/>
  <c r="S55" i="172"/>
  <c r="S190" i="134"/>
  <c r="D190" i="147" s="1"/>
  <c r="E190" i="134"/>
  <c r="F190" i="134" s="1"/>
  <c r="G190" i="134" s="1"/>
  <c r="H190" i="134" s="1"/>
  <c r="I190" i="134" s="1"/>
  <c r="J190" i="134" s="1"/>
  <c r="K190" i="134" s="1"/>
  <c r="L190" i="134" s="1"/>
  <c r="M190" i="134" s="1"/>
  <c r="N190" i="134" s="1"/>
  <c r="O190" i="134" s="1"/>
  <c r="P190" i="134" s="1"/>
  <c r="E25" i="172"/>
  <c r="F25" i="172" s="1"/>
  <c r="G25" i="172" s="1"/>
  <c r="H25" i="172" s="1"/>
  <c r="I25" i="172" s="1"/>
  <c r="J25" i="172" s="1"/>
  <c r="K25" i="172" s="1"/>
  <c r="L25" i="172" s="1"/>
  <c r="M25" i="172" s="1"/>
  <c r="N25" i="172" s="1"/>
  <c r="O25" i="172" s="1"/>
  <c r="P25" i="172" s="1"/>
  <c r="S25" i="172"/>
  <c r="E137" i="172"/>
  <c r="F137" i="172" s="1"/>
  <c r="G137" i="172" s="1"/>
  <c r="H137" i="172" s="1"/>
  <c r="I137" i="172" s="1"/>
  <c r="J137" i="172" s="1"/>
  <c r="K137" i="172" s="1"/>
  <c r="L137" i="172" s="1"/>
  <c r="M137" i="172" s="1"/>
  <c r="N137" i="172" s="1"/>
  <c r="O137" i="172" s="1"/>
  <c r="P137" i="172" s="1"/>
  <c r="S137" i="172"/>
  <c r="E147" i="172"/>
  <c r="F147" i="172" s="1"/>
  <c r="G147" i="172" s="1"/>
  <c r="H147" i="172" s="1"/>
  <c r="I147" i="172" s="1"/>
  <c r="J147" i="172" s="1"/>
  <c r="K147" i="172" s="1"/>
  <c r="L147" i="172" s="1"/>
  <c r="M147" i="172" s="1"/>
  <c r="N147" i="172" s="1"/>
  <c r="O147" i="172" s="1"/>
  <c r="P147" i="172" s="1"/>
  <c r="S147" i="172"/>
  <c r="E193" i="172"/>
  <c r="F193" i="172" s="1"/>
  <c r="G193" i="172" s="1"/>
  <c r="H193" i="172" s="1"/>
  <c r="I193" i="172" s="1"/>
  <c r="J193" i="172" s="1"/>
  <c r="K193" i="172" s="1"/>
  <c r="L193" i="172" s="1"/>
  <c r="M193" i="172" s="1"/>
  <c r="N193" i="172" s="1"/>
  <c r="O193" i="172" s="1"/>
  <c r="P193" i="172" s="1"/>
  <c r="S193" i="172"/>
  <c r="E151" i="172"/>
  <c r="F151" i="172" s="1"/>
  <c r="G151" i="172" s="1"/>
  <c r="H151" i="172" s="1"/>
  <c r="I151" i="172" s="1"/>
  <c r="J151" i="172" s="1"/>
  <c r="K151" i="172" s="1"/>
  <c r="L151" i="172" s="1"/>
  <c r="M151" i="172" s="1"/>
  <c r="N151" i="172" s="1"/>
  <c r="O151" i="172" s="1"/>
  <c r="P151" i="172" s="1"/>
  <c r="S151" i="172"/>
  <c r="O138" i="24"/>
  <c r="N215" i="24"/>
  <c r="L25" i="159"/>
  <c r="M25" i="159" s="1"/>
  <c r="N25" i="159" s="1"/>
  <c r="O25" i="159" s="1"/>
  <c r="P25" i="159" s="1"/>
  <c r="L137" i="159"/>
  <c r="M137" i="159" s="1"/>
  <c r="N137" i="159" s="1"/>
  <c r="O137" i="159" s="1"/>
  <c r="P137" i="159" s="1"/>
  <c r="L147" i="159"/>
  <c r="M147" i="159" s="1"/>
  <c r="N147" i="159" s="1"/>
  <c r="O147" i="159" s="1"/>
  <c r="P147" i="159" s="1"/>
  <c r="E39" i="134"/>
  <c r="F39" i="134" s="1"/>
  <c r="G39" i="134" s="1"/>
  <c r="H39" i="134" s="1"/>
  <c r="I39" i="134" s="1"/>
  <c r="J39" i="134" s="1"/>
  <c r="K39" i="134" s="1"/>
  <c r="L39" i="134" s="1"/>
  <c r="M39" i="134" s="1"/>
  <c r="N39" i="134" s="1"/>
  <c r="O39" i="134" s="1"/>
  <c r="P39" i="134" s="1"/>
  <c r="S39" i="134"/>
  <c r="D39" i="147" s="1"/>
  <c r="S204" i="134"/>
  <c r="D204" i="147" s="1"/>
  <c r="E204" i="134"/>
  <c r="F204" i="134" s="1"/>
  <c r="G204" i="134" s="1"/>
  <c r="H204" i="134" s="1"/>
  <c r="I204" i="134" s="1"/>
  <c r="J204" i="134" s="1"/>
  <c r="K204" i="134" s="1"/>
  <c r="L204" i="134" s="1"/>
  <c r="M204" i="134" s="1"/>
  <c r="N204" i="134" s="1"/>
  <c r="O204" i="134" s="1"/>
  <c r="P204" i="134" s="1"/>
  <c r="L131" i="159"/>
  <c r="M131" i="159" s="1"/>
  <c r="N131" i="159" s="1"/>
  <c r="O131" i="159" s="1"/>
  <c r="P131" i="159" s="1"/>
  <c r="L14" i="159"/>
  <c r="M14" i="159" s="1"/>
  <c r="N14" i="159" s="1"/>
  <c r="O14" i="159" s="1"/>
  <c r="P14" i="159" s="1"/>
  <c r="L170" i="159"/>
  <c r="M170" i="159" s="1"/>
  <c r="N170" i="159" s="1"/>
  <c r="O170" i="159" s="1"/>
  <c r="P170" i="159" s="1"/>
  <c r="L197" i="159"/>
  <c r="M197" i="159" s="1"/>
  <c r="N197" i="159" s="1"/>
  <c r="O197" i="159" s="1"/>
  <c r="P197" i="159" s="1"/>
  <c r="L89" i="159"/>
  <c r="M89" i="159" s="1"/>
  <c r="N89" i="159" s="1"/>
  <c r="O89" i="159" s="1"/>
  <c r="P89" i="159" s="1"/>
  <c r="L55" i="159"/>
  <c r="M55" i="159" s="1"/>
  <c r="N55" i="159" s="1"/>
  <c r="O55" i="159" s="1"/>
  <c r="P55" i="159" s="1"/>
  <c r="L193" i="159"/>
  <c r="M193" i="159" s="1"/>
  <c r="N193" i="159" s="1"/>
  <c r="O193" i="159" s="1"/>
  <c r="P193" i="159" s="1"/>
  <c r="L151" i="159"/>
  <c r="M151" i="159" s="1"/>
  <c r="N151" i="159" s="1"/>
  <c r="O151" i="159" s="1"/>
  <c r="P151" i="159" s="1"/>
  <c r="E49" i="147"/>
  <c r="F49" i="147" s="1"/>
  <c r="G49" i="147" s="1"/>
  <c r="H49" i="147" s="1"/>
  <c r="I49" i="147" s="1"/>
  <c r="J49" i="147" s="1"/>
  <c r="K49" i="147" s="1"/>
  <c r="L49" i="147" s="1"/>
  <c r="M49" i="147" s="1"/>
  <c r="N49" i="147" s="1"/>
  <c r="O49" i="147" s="1"/>
  <c r="P49" i="147" s="1"/>
  <c r="S49" i="147"/>
  <c r="D49" i="159" s="1"/>
  <c r="E149" i="134"/>
  <c r="F149" i="134" s="1"/>
  <c r="G149" i="134" s="1"/>
  <c r="H149" i="134" s="1"/>
  <c r="I149" i="134" s="1"/>
  <c r="J149" i="134" s="1"/>
  <c r="K149" i="134" s="1"/>
  <c r="L149" i="134" s="1"/>
  <c r="M149" i="134" s="1"/>
  <c r="N149" i="134" s="1"/>
  <c r="O149" i="134" s="1"/>
  <c r="P149" i="134" s="1"/>
  <c r="S149" i="134"/>
  <c r="D149" i="147" s="1"/>
  <c r="E65" i="134"/>
  <c r="F65" i="134" s="1"/>
  <c r="G65" i="134" s="1"/>
  <c r="H65" i="134" s="1"/>
  <c r="I65" i="134" s="1"/>
  <c r="J65" i="134" s="1"/>
  <c r="K65" i="134" s="1"/>
  <c r="L65" i="134" s="1"/>
  <c r="M65" i="134" s="1"/>
  <c r="N65" i="134" s="1"/>
  <c r="O65" i="134" s="1"/>
  <c r="P65" i="134" s="1"/>
  <c r="S65" i="134"/>
  <c r="D65" i="147" s="1"/>
  <c r="E128" i="147"/>
  <c r="F128" i="147" s="1"/>
  <c r="G128" i="147" s="1"/>
  <c r="H128" i="147" s="1"/>
  <c r="I128" i="147" s="1"/>
  <c r="J128" i="147" s="1"/>
  <c r="K128" i="147" s="1"/>
  <c r="L128" i="147" s="1"/>
  <c r="M128" i="147" s="1"/>
  <c r="N128" i="147" s="1"/>
  <c r="O128" i="147" s="1"/>
  <c r="P128" i="147" s="1"/>
  <c r="S128" i="147"/>
  <c r="D128" i="159" s="1"/>
  <c r="S19" i="147"/>
  <c r="D19" i="159" s="1"/>
  <c r="E19" i="147"/>
  <c r="F19" i="147" s="1"/>
  <c r="G19" i="147" s="1"/>
  <c r="H19" i="147" s="1"/>
  <c r="I19" i="147" s="1"/>
  <c r="J19" i="147" s="1"/>
  <c r="K19" i="147" s="1"/>
  <c r="L19" i="147" s="1"/>
  <c r="M19" i="147" s="1"/>
  <c r="N19" i="147" s="1"/>
  <c r="O19" i="147" s="1"/>
  <c r="P19" i="147" s="1"/>
  <c r="E118" i="147"/>
  <c r="F118" i="147" s="1"/>
  <c r="G118" i="147" s="1"/>
  <c r="H118" i="147" s="1"/>
  <c r="I118" i="147" s="1"/>
  <c r="J118" i="147" s="1"/>
  <c r="K118" i="147" s="1"/>
  <c r="L118" i="147" s="1"/>
  <c r="M118" i="147" s="1"/>
  <c r="N118" i="147" s="1"/>
  <c r="O118" i="147" s="1"/>
  <c r="P118" i="147" s="1"/>
  <c r="S118" i="147"/>
  <c r="D118" i="159" s="1"/>
  <c r="E48" i="147"/>
  <c r="F48" i="147" s="1"/>
  <c r="G48" i="147" s="1"/>
  <c r="H48" i="147" s="1"/>
  <c r="I48" i="147" s="1"/>
  <c r="J48" i="147" s="1"/>
  <c r="K48" i="147" s="1"/>
  <c r="L48" i="147" s="1"/>
  <c r="M48" i="147" s="1"/>
  <c r="N48" i="147" s="1"/>
  <c r="O48" i="147" s="1"/>
  <c r="P48" i="147" s="1"/>
  <c r="S48" i="147"/>
  <c r="D48" i="159" s="1"/>
  <c r="S79" i="134"/>
  <c r="D79" i="147" s="1"/>
  <c r="E79" i="134"/>
  <c r="F79" i="134" s="1"/>
  <c r="G79" i="134" s="1"/>
  <c r="H79" i="134" s="1"/>
  <c r="I79" i="134" s="1"/>
  <c r="J79" i="134" s="1"/>
  <c r="K79" i="134" s="1"/>
  <c r="L79" i="134" s="1"/>
  <c r="M79" i="134" s="1"/>
  <c r="N79" i="134" s="1"/>
  <c r="O79" i="134" s="1"/>
  <c r="P79" i="134" s="1"/>
  <c r="E168" i="147"/>
  <c r="F168" i="147" s="1"/>
  <c r="G168" i="147" s="1"/>
  <c r="H168" i="147" s="1"/>
  <c r="I168" i="147" s="1"/>
  <c r="J168" i="147" s="1"/>
  <c r="K168" i="147" s="1"/>
  <c r="L168" i="147" s="1"/>
  <c r="M168" i="147" s="1"/>
  <c r="N168" i="147" s="1"/>
  <c r="O168" i="147" s="1"/>
  <c r="P168" i="147" s="1"/>
  <c r="S168" i="147"/>
  <c r="D168" i="159" s="1"/>
  <c r="S148" i="134"/>
  <c r="D148" i="147" s="1"/>
  <c r="E148" i="134"/>
  <c r="F148" i="134" s="1"/>
  <c r="G148" i="134" s="1"/>
  <c r="H148" i="134" s="1"/>
  <c r="I148" i="134" s="1"/>
  <c r="J148" i="134" s="1"/>
  <c r="K148" i="134" s="1"/>
  <c r="L148" i="134" s="1"/>
  <c r="M148" i="134" s="1"/>
  <c r="N148" i="134" s="1"/>
  <c r="O148" i="134" s="1"/>
  <c r="P148" i="134" s="1"/>
  <c r="E51" i="134"/>
  <c r="F51" i="134" s="1"/>
  <c r="G51" i="134" s="1"/>
  <c r="H51" i="134" s="1"/>
  <c r="I51" i="134" s="1"/>
  <c r="J51" i="134" s="1"/>
  <c r="K51" i="134" s="1"/>
  <c r="L51" i="134" s="1"/>
  <c r="M51" i="134" s="1"/>
  <c r="N51" i="134" s="1"/>
  <c r="O51" i="134" s="1"/>
  <c r="P51" i="134" s="1"/>
  <c r="S51" i="134"/>
  <c r="D51" i="147" s="1"/>
  <c r="S72" i="147"/>
  <c r="D72" i="159" s="1"/>
  <c r="E72" i="147"/>
  <c r="F72" i="147" s="1"/>
  <c r="G72" i="147" s="1"/>
  <c r="H72" i="147" s="1"/>
  <c r="I72" i="147" s="1"/>
  <c r="J72" i="147" s="1"/>
  <c r="K72" i="147" s="1"/>
  <c r="L72" i="147" s="1"/>
  <c r="M72" i="147" s="1"/>
  <c r="N72" i="147" s="1"/>
  <c r="O72" i="147" s="1"/>
  <c r="P72" i="147" s="1"/>
  <c r="E60" i="147"/>
  <c r="F60" i="147" s="1"/>
  <c r="G60" i="147" s="1"/>
  <c r="H60" i="147" s="1"/>
  <c r="I60" i="147" s="1"/>
  <c r="J60" i="147" s="1"/>
  <c r="K60" i="147" s="1"/>
  <c r="L60" i="147" s="1"/>
  <c r="M60" i="147" s="1"/>
  <c r="N60" i="147" s="1"/>
  <c r="O60" i="147" s="1"/>
  <c r="P60" i="147" s="1"/>
  <c r="S60" i="147"/>
  <c r="D60" i="159" s="1"/>
  <c r="E169" i="147"/>
  <c r="F169" i="147" s="1"/>
  <c r="G169" i="147" s="1"/>
  <c r="H169" i="147" s="1"/>
  <c r="I169" i="147" s="1"/>
  <c r="J169" i="147" s="1"/>
  <c r="K169" i="147" s="1"/>
  <c r="L169" i="147" s="1"/>
  <c r="M169" i="147" s="1"/>
  <c r="N169" i="147" s="1"/>
  <c r="O169" i="147" s="1"/>
  <c r="P169" i="147" s="1"/>
  <c r="S169" i="147"/>
  <c r="D169" i="159" s="1"/>
  <c r="E93" i="147"/>
  <c r="F93" i="147" s="1"/>
  <c r="G93" i="147" s="1"/>
  <c r="H93" i="147" s="1"/>
  <c r="I93" i="147" s="1"/>
  <c r="J93" i="147" s="1"/>
  <c r="K93" i="147" s="1"/>
  <c r="L93" i="147" s="1"/>
  <c r="M93" i="147" s="1"/>
  <c r="N93" i="147" s="1"/>
  <c r="O93" i="147" s="1"/>
  <c r="P93" i="147" s="1"/>
  <c r="S93" i="147"/>
  <c r="D93" i="159" s="1"/>
  <c r="S111" i="147"/>
  <c r="D111" i="159" s="1"/>
  <c r="E111" i="147"/>
  <c r="F111" i="147" s="1"/>
  <c r="G111" i="147" s="1"/>
  <c r="H111" i="147" s="1"/>
  <c r="I111" i="147" s="1"/>
  <c r="J111" i="147" s="1"/>
  <c r="K111" i="147" s="1"/>
  <c r="L111" i="147" s="1"/>
  <c r="M111" i="147" s="1"/>
  <c r="N111" i="147" s="1"/>
  <c r="O111" i="147" s="1"/>
  <c r="P111" i="147" s="1"/>
  <c r="S206" i="159"/>
  <c r="D206" i="172" s="1"/>
  <c r="E206" i="159"/>
  <c r="F206" i="159" s="1"/>
  <c r="G206" i="159" s="1"/>
  <c r="H206" i="159" s="1"/>
  <c r="I206" i="159" s="1"/>
  <c r="J206" i="159" s="1"/>
  <c r="K206" i="159" s="1"/>
  <c r="S200" i="147"/>
  <c r="D200" i="159" s="1"/>
  <c r="E200" i="147"/>
  <c r="F200" i="147" s="1"/>
  <c r="G200" i="147" s="1"/>
  <c r="H200" i="147" s="1"/>
  <c r="I200" i="147" s="1"/>
  <c r="J200" i="147" s="1"/>
  <c r="K200" i="147" s="1"/>
  <c r="L200" i="147" s="1"/>
  <c r="M200" i="147" s="1"/>
  <c r="N200" i="147" s="1"/>
  <c r="O200" i="147" s="1"/>
  <c r="P200" i="147" s="1"/>
  <c r="E73" i="147"/>
  <c r="F73" i="147" s="1"/>
  <c r="G73" i="147" s="1"/>
  <c r="H73" i="147" s="1"/>
  <c r="I73" i="147" s="1"/>
  <c r="J73" i="147" s="1"/>
  <c r="K73" i="147" s="1"/>
  <c r="L73" i="147" s="1"/>
  <c r="M73" i="147" s="1"/>
  <c r="N73" i="147" s="1"/>
  <c r="O73" i="147" s="1"/>
  <c r="P73" i="147" s="1"/>
  <c r="S73" i="147"/>
  <c r="D73" i="159" s="1"/>
  <c r="E145" i="147"/>
  <c r="F145" i="147" s="1"/>
  <c r="G145" i="147" s="1"/>
  <c r="H145" i="147" s="1"/>
  <c r="I145" i="147" s="1"/>
  <c r="J145" i="147" s="1"/>
  <c r="K145" i="147" s="1"/>
  <c r="L145" i="147" s="1"/>
  <c r="M145" i="147" s="1"/>
  <c r="N145" i="147" s="1"/>
  <c r="O145" i="147" s="1"/>
  <c r="P145" i="147" s="1"/>
  <c r="S145" i="147"/>
  <c r="D145" i="159" s="1"/>
  <c r="E180" i="147"/>
  <c r="F180" i="147" s="1"/>
  <c r="G180" i="147" s="1"/>
  <c r="H180" i="147" s="1"/>
  <c r="I180" i="147" s="1"/>
  <c r="J180" i="147" s="1"/>
  <c r="K180" i="147" s="1"/>
  <c r="L180" i="147" s="1"/>
  <c r="M180" i="147" s="1"/>
  <c r="N180" i="147" s="1"/>
  <c r="O180" i="147" s="1"/>
  <c r="P180" i="147" s="1"/>
  <c r="S180" i="147"/>
  <c r="D180" i="159" s="1"/>
  <c r="E29" i="147"/>
  <c r="F29" i="147" s="1"/>
  <c r="G29" i="147" s="1"/>
  <c r="H29" i="147" s="1"/>
  <c r="I29" i="147" s="1"/>
  <c r="J29" i="147" s="1"/>
  <c r="K29" i="147" s="1"/>
  <c r="L29" i="147" s="1"/>
  <c r="M29" i="147" s="1"/>
  <c r="N29" i="147" s="1"/>
  <c r="O29" i="147" s="1"/>
  <c r="P29" i="147" s="1"/>
  <c r="S29" i="147"/>
  <c r="D29" i="159" s="1"/>
  <c r="S207" i="134"/>
  <c r="D207" i="147" s="1"/>
  <c r="E207" i="134"/>
  <c r="F207" i="134" s="1"/>
  <c r="G207" i="134" s="1"/>
  <c r="H207" i="134" s="1"/>
  <c r="I207" i="134" s="1"/>
  <c r="J207" i="134" s="1"/>
  <c r="K207" i="134" s="1"/>
  <c r="L207" i="134" s="1"/>
  <c r="M207" i="134" s="1"/>
  <c r="N207" i="134" s="1"/>
  <c r="O207" i="134" s="1"/>
  <c r="P207" i="134" s="1"/>
  <c r="E108" i="147"/>
  <c r="F108" i="147" s="1"/>
  <c r="G108" i="147" s="1"/>
  <c r="H108" i="147" s="1"/>
  <c r="I108" i="147" s="1"/>
  <c r="J108" i="147" s="1"/>
  <c r="K108" i="147" s="1"/>
  <c r="L108" i="147" s="1"/>
  <c r="M108" i="147" s="1"/>
  <c r="N108" i="147" s="1"/>
  <c r="O108" i="147" s="1"/>
  <c r="P108" i="147" s="1"/>
  <c r="S108" i="147"/>
  <c r="D108" i="159" s="1"/>
  <c r="S27" i="147"/>
  <c r="D27" i="159" s="1"/>
  <c r="E27" i="147"/>
  <c r="F27" i="147" s="1"/>
  <c r="G27" i="147" s="1"/>
  <c r="H27" i="147" s="1"/>
  <c r="I27" i="147" s="1"/>
  <c r="J27" i="147" s="1"/>
  <c r="K27" i="147" s="1"/>
  <c r="L27" i="147" s="1"/>
  <c r="M27" i="147" s="1"/>
  <c r="N27" i="147" s="1"/>
  <c r="O27" i="147" s="1"/>
  <c r="P27" i="147" s="1"/>
  <c r="E117" i="147"/>
  <c r="F117" i="147" s="1"/>
  <c r="G117" i="147" s="1"/>
  <c r="H117" i="147" s="1"/>
  <c r="I117" i="147" s="1"/>
  <c r="J117" i="147" s="1"/>
  <c r="K117" i="147" s="1"/>
  <c r="L117" i="147" s="1"/>
  <c r="M117" i="147" s="1"/>
  <c r="N117" i="147" s="1"/>
  <c r="O117" i="147" s="1"/>
  <c r="P117" i="147" s="1"/>
  <c r="S117" i="147"/>
  <c r="D117" i="159" s="1"/>
  <c r="E26" i="147"/>
  <c r="F26" i="147" s="1"/>
  <c r="G26" i="147" s="1"/>
  <c r="H26" i="147" s="1"/>
  <c r="I26" i="147" s="1"/>
  <c r="J26" i="147" s="1"/>
  <c r="K26" i="147" s="1"/>
  <c r="L26" i="147" s="1"/>
  <c r="M26" i="147" s="1"/>
  <c r="N26" i="147" s="1"/>
  <c r="O26" i="147" s="1"/>
  <c r="P26" i="147" s="1"/>
  <c r="S26" i="147"/>
  <c r="D26" i="159" s="1"/>
  <c r="E38" i="147"/>
  <c r="F38" i="147" s="1"/>
  <c r="G38" i="147" s="1"/>
  <c r="H38" i="147" s="1"/>
  <c r="I38" i="147" s="1"/>
  <c r="J38" i="147" s="1"/>
  <c r="K38" i="147" s="1"/>
  <c r="L38" i="147" s="1"/>
  <c r="M38" i="147" s="1"/>
  <c r="N38" i="147" s="1"/>
  <c r="O38" i="147" s="1"/>
  <c r="P38" i="147" s="1"/>
  <c r="S38" i="147"/>
  <c r="D38" i="159" s="1"/>
  <c r="S208" i="134"/>
  <c r="D208" i="147" s="1"/>
  <c r="E208" i="134"/>
  <c r="F208" i="134" s="1"/>
  <c r="G208" i="134" s="1"/>
  <c r="H208" i="134" s="1"/>
  <c r="I208" i="134" s="1"/>
  <c r="J208" i="134" s="1"/>
  <c r="K208" i="134" s="1"/>
  <c r="L208" i="134" s="1"/>
  <c r="M208" i="134" s="1"/>
  <c r="N208" i="134" s="1"/>
  <c r="O208" i="134" s="1"/>
  <c r="P208" i="134" s="1"/>
  <c r="E164" i="147"/>
  <c r="F164" i="147" s="1"/>
  <c r="G164" i="147" s="1"/>
  <c r="H164" i="147" s="1"/>
  <c r="I164" i="147" s="1"/>
  <c r="J164" i="147" s="1"/>
  <c r="K164" i="147" s="1"/>
  <c r="L164" i="147" s="1"/>
  <c r="M164" i="147" s="1"/>
  <c r="N164" i="147" s="1"/>
  <c r="O164" i="147" s="1"/>
  <c r="P164" i="147" s="1"/>
  <c r="S164" i="147"/>
  <c r="D164" i="159" s="1"/>
  <c r="E97" i="159"/>
  <c r="F97" i="159" s="1"/>
  <c r="G97" i="159" s="1"/>
  <c r="H97" i="159" s="1"/>
  <c r="I97" i="159" s="1"/>
  <c r="J97" i="159" s="1"/>
  <c r="K97" i="159" s="1"/>
  <c r="S97" i="159"/>
  <c r="D97" i="172" s="1"/>
  <c r="E50" i="159"/>
  <c r="F50" i="159" s="1"/>
  <c r="G50" i="159" s="1"/>
  <c r="H50" i="159" s="1"/>
  <c r="I50" i="159" s="1"/>
  <c r="J50" i="159" s="1"/>
  <c r="K50" i="159" s="1"/>
  <c r="S50" i="159"/>
  <c r="D50" i="172" s="1"/>
  <c r="E103" i="159"/>
  <c r="F103" i="159" s="1"/>
  <c r="G103" i="159" s="1"/>
  <c r="H103" i="159" s="1"/>
  <c r="I103" i="159" s="1"/>
  <c r="J103" i="159" s="1"/>
  <c r="K103" i="159" s="1"/>
  <c r="S103" i="159"/>
  <c r="D103" i="172" s="1"/>
  <c r="S45" i="159"/>
  <c r="D45" i="172" s="1"/>
  <c r="E45" i="159"/>
  <c r="F45" i="159" s="1"/>
  <c r="G45" i="159" s="1"/>
  <c r="H45" i="159" s="1"/>
  <c r="I45" i="159" s="1"/>
  <c r="J45" i="159" s="1"/>
  <c r="K45" i="159" s="1"/>
  <c r="L45" i="159" s="1"/>
  <c r="M45" i="159" s="1"/>
  <c r="S66" i="147"/>
  <c r="D66" i="159" s="1"/>
  <c r="E66" i="147"/>
  <c r="F66" i="147" s="1"/>
  <c r="G66" i="147" s="1"/>
  <c r="H66" i="147" s="1"/>
  <c r="I66" i="147" s="1"/>
  <c r="J66" i="147" s="1"/>
  <c r="K66" i="147" s="1"/>
  <c r="L66" i="147" s="1"/>
  <c r="M66" i="147" s="1"/>
  <c r="N66" i="147" s="1"/>
  <c r="O66" i="147" s="1"/>
  <c r="P66" i="147" s="1"/>
  <c r="S44" i="147"/>
  <c r="D44" i="159" s="1"/>
  <c r="E44" i="147"/>
  <c r="F44" i="147" s="1"/>
  <c r="G44" i="147" s="1"/>
  <c r="H44" i="147" s="1"/>
  <c r="I44" i="147" s="1"/>
  <c r="J44" i="147" s="1"/>
  <c r="K44" i="147" s="1"/>
  <c r="L44" i="147" s="1"/>
  <c r="M44" i="147" s="1"/>
  <c r="N44" i="147" s="1"/>
  <c r="O44" i="147" s="1"/>
  <c r="P44" i="147" s="1"/>
  <c r="S217" i="147"/>
  <c r="D217" i="159" s="1"/>
  <c r="E217" i="147"/>
  <c r="F217" i="147" s="1"/>
  <c r="G217" i="147" s="1"/>
  <c r="H217" i="147" s="1"/>
  <c r="I217" i="147" s="1"/>
  <c r="J217" i="147" s="1"/>
  <c r="K217" i="147" s="1"/>
  <c r="L217" i="147" s="1"/>
  <c r="M217" i="147" s="1"/>
  <c r="N217" i="147" s="1"/>
  <c r="O217" i="147" s="1"/>
  <c r="P217" i="147" s="1"/>
  <c r="S129" i="147"/>
  <c r="D129" i="159" s="1"/>
  <c r="E129" i="147"/>
  <c r="F129" i="147" s="1"/>
  <c r="G129" i="147" s="1"/>
  <c r="H129" i="147" s="1"/>
  <c r="I129" i="147" s="1"/>
  <c r="J129" i="147" s="1"/>
  <c r="K129" i="147" s="1"/>
  <c r="L129" i="147" s="1"/>
  <c r="M129" i="147" s="1"/>
  <c r="N129" i="147" s="1"/>
  <c r="O129" i="147" s="1"/>
  <c r="P129" i="147" s="1"/>
  <c r="S78" i="147"/>
  <c r="D78" i="159" s="1"/>
  <c r="E78" i="147"/>
  <c r="F78" i="147" s="1"/>
  <c r="G78" i="147" s="1"/>
  <c r="H78" i="147" s="1"/>
  <c r="I78" i="147" s="1"/>
  <c r="J78" i="147" s="1"/>
  <c r="K78" i="147" s="1"/>
  <c r="L78" i="147" s="1"/>
  <c r="M78" i="147" s="1"/>
  <c r="N78" i="147" s="1"/>
  <c r="O78" i="147" s="1"/>
  <c r="P78" i="147" s="1"/>
  <c r="S185" i="147"/>
  <c r="D185" i="159" s="1"/>
  <c r="E185" i="147"/>
  <c r="F185" i="147" s="1"/>
  <c r="G185" i="147" s="1"/>
  <c r="H185" i="147" s="1"/>
  <c r="I185" i="147" s="1"/>
  <c r="J185" i="147" s="1"/>
  <c r="K185" i="147" s="1"/>
  <c r="L185" i="147" s="1"/>
  <c r="M185" i="147" s="1"/>
  <c r="N185" i="147" s="1"/>
  <c r="O185" i="147" s="1"/>
  <c r="P185" i="147" s="1"/>
  <c r="S43" i="147"/>
  <c r="D43" i="159" s="1"/>
  <c r="E43" i="147"/>
  <c r="F43" i="147" s="1"/>
  <c r="G43" i="147" s="1"/>
  <c r="H43" i="147" s="1"/>
  <c r="I43" i="147" s="1"/>
  <c r="J43" i="147" s="1"/>
  <c r="K43" i="147" s="1"/>
  <c r="L43" i="147" s="1"/>
  <c r="M43" i="147" s="1"/>
  <c r="N43" i="147" s="1"/>
  <c r="O43" i="147" s="1"/>
  <c r="P43" i="147" s="1"/>
  <c r="S160" i="147"/>
  <c r="D160" i="159" s="1"/>
  <c r="E160" i="147"/>
  <c r="F160" i="147" s="1"/>
  <c r="G160" i="147" s="1"/>
  <c r="H160" i="147" s="1"/>
  <c r="I160" i="147" s="1"/>
  <c r="J160" i="147" s="1"/>
  <c r="K160" i="147" s="1"/>
  <c r="L160" i="147" s="1"/>
  <c r="M160" i="147" s="1"/>
  <c r="N160" i="147" s="1"/>
  <c r="O160" i="147" s="1"/>
  <c r="P160" i="147" s="1"/>
  <c r="S176" i="159"/>
  <c r="D176" i="172" s="1"/>
  <c r="E176" i="159"/>
  <c r="F176" i="159" s="1"/>
  <c r="G176" i="159" s="1"/>
  <c r="H176" i="159" s="1"/>
  <c r="I176" i="159" s="1"/>
  <c r="J176" i="159" s="1"/>
  <c r="K176" i="159" s="1"/>
  <c r="S186" i="147"/>
  <c r="D186" i="159" s="1"/>
  <c r="E186" i="147"/>
  <c r="F186" i="147" s="1"/>
  <c r="G186" i="147" s="1"/>
  <c r="H186" i="147" s="1"/>
  <c r="I186" i="147" s="1"/>
  <c r="J186" i="147" s="1"/>
  <c r="K186" i="147" s="1"/>
  <c r="L186" i="147" s="1"/>
  <c r="M186" i="147" s="1"/>
  <c r="N186" i="147" s="1"/>
  <c r="O186" i="147" s="1"/>
  <c r="P186" i="147" s="1"/>
  <c r="S154" i="147"/>
  <c r="D154" i="159" s="1"/>
  <c r="E154" i="147"/>
  <c r="F154" i="147" s="1"/>
  <c r="G154" i="147" s="1"/>
  <c r="H154" i="147" s="1"/>
  <c r="I154" i="147" s="1"/>
  <c r="J154" i="147" s="1"/>
  <c r="K154" i="147" s="1"/>
  <c r="L154" i="147" s="1"/>
  <c r="M154" i="147" s="1"/>
  <c r="N154" i="147" s="1"/>
  <c r="O154" i="147" s="1"/>
  <c r="P154" i="147" s="1"/>
  <c r="S24" i="147"/>
  <c r="D24" i="159" s="1"/>
  <c r="E24" i="147"/>
  <c r="F24" i="147" s="1"/>
  <c r="G24" i="147" s="1"/>
  <c r="H24" i="147" s="1"/>
  <c r="I24" i="147" s="1"/>
  <c r="J24" i="147" s="1"/>
  <c r="K24" i="147" s="1"/>
  <c r="L24" i="147" s="1"/>
  <c r="M24" i="147" s="1"/>
  <c r="N24" i="147" s="1"/>
  <c r="O24" i="147" s="1"/>
  <c r="P24" i="147" s="1"/>
  <c r="S13" i="147"/>
  <c r="D13" i="159" s="1"/>
  <c r="E13" i="147"/>
  <c r="F13" i="147" s="1"/>
  <c r="G13" i="147" s="1"/>
  <c r="H13" i="147" s="1"/>
  <c r="I13" i="147" s="1"/>
  <c r="J13" i="147" s="1"/>
  <c r="K13" i="147" s="1"/>
  <c r="L13" i="147" s="1"/>
  <c r="M13" i="147" s="1"/>
  <c r="N13" i="147" s="1"/>
  <c r="O13" i="147" s="1"/>
  <c r="P13" i="147" s="1"/>
  <c r="S46" i="147"/>
  <c r="D46" i="159" s="1"/>
  <c r="E46" i="147"/>
  <c r="F46" i="147" s="1"/>
  <c r="G46" i="147" s="1"/>
  <c r="H46" i="147" s="1"/>
  <c r="I46" i="147" s="1"/>
  <c r="J46" i="147" s="1"/>
  <c r="K46" i="147" s="1"/>
  <c r="L46" i="147" s="1"/>
  <c r="M46" i="147" s="1"/>
  <c r="N46" i="147" s="1"/>
  <c r="O46" i="147" s="1"/>
  <c r="P46" i="147" s="1"/>
  <c r="S135" i="147"/>
  <c r="D135" i="159" s="1"/>
  <c r="E135" i="147"/>
  <c r="F135" i="147" s="1"/>
  <c r="G135" i="147" s="1"/>
  <c r="H135" i="147" s="1"/>
  <c r="I135" i="147" s="1"/>
  <c r="J135" i="147" s="1"/>
  <c r="K135" i="147" s="1"/>
  <c r="L135" i="147" s="1"/>
  <c r="M135" i="147" s="1"/>
  <c r="N135" i="147" s="1"/>
  <c r="O135" i="147" s="1"/>
  <c r="P135" i="147" s="1"/>
  <c r="S126" i="147"/>
  <c r="D126" i="159" s="1"/>
  <c r="E126" i="147"/>
  <c r="F126" i="147" s="1"/>
  <c r="G126" i="147" s="1"/>
  <c r="H126" i="147" s="1"/>
  <c r="I126" i="147" s="1"/>
  <c r="J126" i="147" s="1"/>
  <c r="K126" i="147" s="1"/>
  <c r="L126" i="147" s="1"/>
  <c r="M126" i="147" s="1"/>
  <c r="N126" i="147" s="1"/>
  <c r="O126" i="147" s="1"/>
  <c r="P126" i="147" s="1"/>
  <c r="S124" i="147"/>
  <c r="D124" i="159" s="1"/>
  <c r="E124" i="147"/>
  <c r="F124" i="147" s="1"/>
  <c r="G124" i="147" s="1"/>
  <c r="H124" i="147" s="1"/>
  <c r="I124" i="147" s="1"/>
  <c r="J124" i="147" s="1"/>
  <c r="K124" i="147" s="1"/>
  <c r="L124" i="147" s="1"/>
  <c r="M124" i="147" s="1"/>
  <c r="N124" i="147" s="1"/>
  <c r="O124" i="147" s="1"/>
  <c r="P124" i="147" s="1"/>
  <c r="S162" i="147"/>
  <c r="D162" i="159" s="1"/>
  <c r="E162" i="147"/>
  <c r="F162" i="147" s="1"/>
  <c r="G162" i="147" s="1"/>
  <c r="H162" i="147" s="1"/>
  <c r="I162" i="147" s="1"/>
  <c r="J162" i="147" s="1"/>
  <c r="K162" i="147" s="1"/>
  <c r="L162" i="147" s="1"/>
  <c r="M162" i="147" s="1"/>
  <c r="N162" i="147" s="1"/>
  <c r="O162" i="147" s="1"/>
  <c r="P162" i="147" s="1"/>
  <c r="E35" i="159"/>
  <c r="F35" i="159" s="1"/>
  <c r="G35" i="159" s="1"/>
  <c r="H35" i="159" s="1"/>
  <c r="I35" i="159" s="1"/>
  <c r="J35" i="159" s="1"/>
  <c r="K35" i="159" s="1"/>
  <c r="S35" i="159"/>
  <c r="D35" i="172" s="1"/>
  <c r="S191" i="147"/>
  <c r="D191" i="159" s="1"/>
  <c r="E191" i="147"/>
  <c r="F191" i="147" s="1"/>
  <c r="G191" i="147" s="1"/>
  <c r="H191" i="147" s="1"/>
  <c r="I191" i="147" s="1"/>
  <c r="J191" i="147" s="1"/>
  <c r="K191" i="147" s="1"/>
  <c r="L191" i="147" s="1"/>
  <c r="M191" i="147" s="1"/>
  <c r="N191" i="147" s="1"/>
  <c r="O191" i="147" s="1"/>
  <c r="P191" i="147" s="1"/>
  <c r="S179" i="147"/>
  <c r="D179" i="159" s="1"/>
  <c r="E179" i="147"/>
  <c r="F179" i="147" s="1"/>
  <c r="G179" i="147" s="1"/>
  <c r="H179" i="147" s="1"/>
  <c r="I179" i="147" s="1"/>
  <c r="J179" i="147" s="1"/>
  <c r="K179" i="147" s="1"/>
  <c r="L179" i="147" s="1"/>
  <c r="M179" i="147" s="1"/>
  <c r="N179" i="147" s="1"/>
  <c r="O179" i="147" s="1"/>
  <c r="P179" i="147" s="1"/>
  <c r="S9" i="147"/>
  <c r="D9" i="159" s="1"/>
  <c r="E9" i="147"/>
  <c r="F9" i="147" s="1"/>
  <c r="G9" i="147" s="1"/>
  <c r="H9" i="147" s="1"/>
  <c r="I9" i="147" s="1"/>
  <c r="J9" i="147" s="1"/>
  <c r="K9" i="147" s="1"/>
  <c r="L9" i="147" s="1"/>
  <c r="M9" i="147" s="1"/>
  <c r="N9" i="147" s="1"/>
  <c r="O9" i="147" s="1"/>
  <c r="P9" i="147" s="1"/>
  <c r="S53" i="159"/>
  <c r="D53" i="172" s="1"/>
  <c r="E53" i="159"/>
  <c r="F53" i="159" s="1"/>
  <c r="G53" i="159" s="1"/>
  <c r="H53" i="159" s="1"/>
  <c r="I53" i="159" s="1"/>
  <c r="J53" i="159" s="1"/>
  <c r="K53" i="159" s="1"/>
  <c r="S76" i="147"/>
  <c r="D76" i="159" s="1"/>
  <c r="E76" i="147"/>
  <c r="F76" i="147" s="1"/>
  <c r="G76" i="147" s="1"/>
  <c r="H76" i="147" s="1"/>
  <c r="I76" i="147" s="1"/>
  <c r="J76" i="147" s="1"/>
  <c r="K76" i="147" s="1"/>
  <c r="L76" i="147" s="1"/>
  <c r="M76" i="147" s="1"/>
  <c r="N76" i="147" s="1"/>
  <c r="O76" i="147" s="1"/>
  <c r="P76" i="147" s="1"/>
  <c r="S34" i="147"/>
  <c r="D34" i="159" s="1"/>
  <c r="E34" i="147"/>
  <c r="F34" i="147" s="1"/>
  <c r="G34" i="147" s="1"/>
  <c r="H34" i="147" s="1"/>
  <c r="I34" i="147" s="1"/>
  <c r="J34" i="147" s="1"/>
  <c r="K34" i="147" s="1"/>
  <c r="L34" i="147" s="1"/>
  <c r="M34" i="147" s="1"/>
  <c r="N34" i="147" s="1"/>
  <c r="O34" i="147" s="1"/>
  <c r="P34" i="147" s="1"/>
  <c r="S20" i="147"/>
  <c r="D20" i="159" s="1"/>
  <c r="E20" i="147"/>
  <c r="F20" i="147" s="1"/>
  <c r="G20" i="147" s="1"/>
  <c r="H20" i="147" s="1"/>
  <c r="I20" i="147" s="1"/>
  <c r="J20" i="147" s="1"/>
  <c r="K20" i="147" s="1"/>
  <c r="L20" i="147" s="1"/>
  <c r="M20" i="147" s="1"/>
  <c r="N20" i="147" s="1"/>
  <c r="O20" i="147" s="1"/>
  <c r="P20" i="147" s="1"/>
  <c r="S173" i="147"/>
  <c r="D173" i="159" s="1"/>
  <c r="E173" i="147"/>
  <c r="F173" i="147" s="1"/>
  <c r="G173" i="147" s="1"/>
  <c r="H173" i="147" s="1"/>
  <c r="I173" i="147" s="1"/>
  <c r="J173" i="147" s="1"/>
  <c r="K173" i="147" s="1"/>
  <c r="L173" i="147" s="1"/>
  <c r="M173" i="147" s="1"/>
  <c r="N173" i="147" s="1"/>
  <c r="O173" i="147" s="1"/>
  <c r="P173" i="147" s="1"/>
  <c r="S138" i="147"/>
  <c r="D138" i="159" s="1"/>
  <c r="E138" i="147"/>
  <c r="F138" i="147" s="1"/>
  <c r="G138" i="147" s="1"/>
  <c r="H138" i="147" s="1"/>
  <c r="I138" i="147" s="1"/>
  <c r="J138" i="147" s="1"/>
  <c r="K138" i="147" s="1"/>
  <c r="L138" i="147" s="1"/>
  <c r="M138" i="147" s="1"/>
  <c r="N138" i="147" s="1"/>
  <c r="O138" i="147" s="1"/>
  <c r="P138" i="147" s="1"/>
  <c r="S58" i="147"/>
  <c r="D58" i="159" s="1"/>
  <c r="E58" i="147"/>
  <c r="F58" i="147" s="1"/>
  <c r="G58" i="147" s="1"/>
  <c r="H58" i="147" s="1"/>
  <c r="I58" i="147" s="1"/>
  <c r="J58" i="147" s="1"/>
  <c r="K58" i="147" s="1"/>
  <c r="L58" i="147" s="1"/>
  <c r="M58" i="147" s="1"/>
  <c r="N58" i="147" s="1"/>
  <c r="O58" i="147" s="1"/>
  <c r="P58" i="147" s="1"/>
  <c r="S69" i="147"/>
  <c r="D69" i="159" s="1"/>
  <c r="E69" i="147"/>
  <c r="F69" i="147" s="1"/>
  <c r="G69" i="147" s="1"/>
  <c r="H69" i="147" s="1"/>
  <c r="I69" i="147" s="1"/>
  <c r="J69" i="147" s="1"/>
  <c r="K69" i="147" s="1"/>
  <c r="L69" i="147" s="1"/>
  <c r="M69" i="147" s="1"/>
  <c r="N69" i="147" s="1"/>
  <c r="O69" i="147" s="1"/>
  <c r="P69" i="147" s="1"/>
  <c r="E146" i="159"/>
  <c r="F146" i="159" s="1"/>
  <c r="G146" i="159" s="1"/>
  <c r="H146" i="159" s="1"/>
  <c r="I146" i="159" s="1"/>
  <c r="J146" i="159" s="1"/>
  <c r="K146" i="159" s="1"/>
  <c r="S146" i="159"/>
  <c r="D146" i="172" s="1"/>
  <c r="S90" i="147"/>
  <c r="D90" i="159" s="1"/>
  <c r="E90" i="147"/>
  <c r="F90" i="147" s="1"/>
  <c r="G90" i="147" s="1"/>
  <c r="H90" i="147" s="1"/>
  <c r="I90" i="147" s="1"/>
  <c r="J90" i="147" s="1"/>
  <c r="K90" i="147" s="1"/>
  <c r="L90" i="147" s="1"/>
  <c r="M90" i="147" s="1"/>
  <c r="N90" i="147" s="1"/>
  <c r="O90" i="147" s="1"/>
  <c r="P90" i="147" s="1"/>
  <c r="S156" i="147"/>
  <c r="D156" i="159" s="1"/>
  <c r="E156" i="147"/>
  <c r="F156" i="147" s="1"/>
  <c r="G156" i="147" s="1"/>
  <c r="H156" i="147" s="1"/>
  <c r="I156" i="147" s="1"/>
  <c r="J156" i="147" s="1"/>
  <c r="K156" i="147" s="1"/>
  <c r="L156" i="147" s="1"/>
  <c r="M156" i="147" s="1"/>
  <c r="N156" i="147" s="1"/>
  <c r="O156" i="147" s="1"/>
  <c r="P156" i="147" s="1"/>
  <c r="S7" i="38"/>
  <c r="E7" i="38"/>
  <c r="E139" i="159"/>
  <c r="F139" i="159" s="1"/>
  <c r="G139" i="159" s="1"/>
  <c r="H139" i="159" s="1"/>
  <c r="I139" i="159" s="1"/>
  <c r="J139" i="159" s="1"/>
  <c r="K139" i="159" s="1"/>
  <c r="S139" i="159"/>
  <c r="D139" i="172" s="1"/>
  <c r="E54" i="159"/>
  <c r="F54" i="159" s="1"/>
  <c r="G54" i="159" s="1"/>
  <c r="H54" i="159" s="1"/>
  <c r="I54" i="159" s="1"/>
  <c r="J54" i="159" s="1"/>
  <c r="K54" i="159" s="1"/>
  <c r="S54" i="159"/>
  <c r="D54" i="172" s="1"/>
  <c r="E172" i="147"/>
  <c r="F172" i="147" s="1"/>
  <c r="G172" i="147" s="1"/>
  <c r="H172" i="147" s="1"/>
  <c r="I172" i="147" s="1"/>
  <c r="J172" i="147" s="1"/>
  <c r="K172" i="147" s="1"/>
  <c r="L172" i="147" s="1"/>
  <c r="M172" i="147" s="1"/>
  <c r="N172" i="147" s="1"/>
  <c r="O172" i="147" s="1"/>
  <c r="P172" i="147" s="1"/>
  <c r="S172" i="147"/>
  <c r="D172" i="159" s="1"/>
  <c r="S213" i="159"/>
  <c r="D213" i="172" s="1"/>
  <c r="E213" i="159"/>
  <c r="F213" i="159" s="1"/>
  <c r="G213" i="159" s="1"/>
  <c r="H213" i="159" s="1"/>
  <c r="I213" i="159" s="1"/>
  <c r="J213" i="159" s="1"/>
  <c r="K213" i="159" s="1"/>
  <c r="E5" i="159"/>
  <c r="F5" i="159" s="1"/>
  <c r="G5" i="159" s="1"/>
  <c r="H5" i="159" s="1"/>
  <c r="I5" i="159" s="1"/>
  <c r="J5" i="159" s="1"/>
  <c r="K5" i="159" s="1"/>
  <c r="S5" i="159"/>
  <c r="D5" i="172" s="1"/>
  <c r="E59" i="159"/>
  <c r="F59" i="159" s="1"/>
  <c r="G59" i="159" s="1"/>
  <c r="H59" i="159" s="1"/>
  <c r="I59" i="159" s="1"/>
  <c r="J59" i="159" s="1"/>
  <c r="K59" i="159" s="1"/>
  <c r="S59" i="159"/>
  <c r="D59" i="172" s="1"/>
  <c r="E86" i="159"/>
  <c r="F86" i="159" s="1"/>
  <c r="G86" i="159" s="1"/>
  <c r="H86" i="159" s="1"/>
  <c r="I86" i="159" s="1"/>
  <c r="J86" i="159" s="1"/>
  <c r="K86" i="159" s="1"/>
  <c r="S86" i="159"/>
  <c r="D86" i="172" s="1"/>
  <c r="E133" i="159"/>
  <c r="F133" i="159" s="1"/>
  <c r="G133" i="159" s="1"/>
  <c r="H133" i="159" s="1"/>
  <c r="I133" i="159" s="1"/>
  <c r="J133" i="159" s="1"/>
  <c r="K133" i="159" s="1"/>
  <c r="S133" i="159"/>
  <c r="D133" i="172" s="1"/>
  <c r="E71" i="159"/>
  <c r="F71" i="159" s="1"/>
  <c r="G71" i="159" s="1"/>
  <c r="H71" i="159" s="1"/>
  <c r="I71" i="159" s="1"/>
  <c r="J71" i="159" s="1"/>
  <c r="K71" i="159" s="1"/>
  <c r="S71" i="159"/>
  <c r="D71" i="172" s="1"/>
  <c r="E12" i="159"/>
  <c r="F12" i="159" s="1"/>
  <c r="G12" i="159" s="1"/>
  <c r="H12" i="159" s="1"/>
  <c r="I12" i="159" s="1"/>
  <c r="J12" i="159" s="1"/>
  <c r="K12" i="159" s="1"/>
  <c r="S12" i="159"/>
  <c r="D12" i="172" s="1"/>
  <c r="E101" i="159"/>
  <c r="F101" i="159" s="1"/>
  <c r="G101" i="159" s="1"/>
  <c r="H101" i="159" s="1"/>
  <c r="I101" i="159" s="1"/>
  <c r="J101" i="159" s="1"/>
  <c r="K101" i="159" s="1"/>
  <c r="S101" i="159"/>
  <c r="D101" i="172" s="1"/>
  <c r="E41" i="159"/>
  <c r="F41" i="159" s="1"/>
  <c r="G41" i="159" s="1"/>
  <c r="H41" i="159" s="1"/>
  <c r="I41" i="159" s="1"/>
  <c r="J41" i="159" s="1"/>
  <c r="K41" i="159" s="1"/>
  <c r="S41" i="159"/>
  <c r="D41" i="172" s="1"/>
  <c r="E166" i="159"/>
  <c r="F166" i="159" s="1"/>
  <c r="G166" i="159" s="1"/>
  <c r="H166" i="159" s="1"/>
  <c r="I166" i="159" s="1"/>
  <c r="J166" i="159" s="1"/>
  <c r="K166" i="159" s="1"/>
  <c r="S166" i="159"/>
  <c r="D166" i="172" s="1"/>
  <c r="S112" i="147"/>
  <c r="D112" i="159" s="1"/>
  <c r="E112" i="147"/>
  <c r="F112" i="147" s="1"/>
  <c r="G112" i="147" s="1"/>
  <c r="H112" i="147" s="1"/>
  <c r="I112" i="147" s="1"/>
  <c r="J112" i="147" s="1"/>
  <c r="K112" i="147" s="1"/>
  <c r="L112" i="147" s="1"/>
  <c r="M112" i="147" s="1"/>
  <c r="N112" i="147" s="1"/>
  <c r="O112" i="147" s="1"/>
  <c r="P112" i="147" s="1"/>
  <c r="E181" i="159"/>
  <c r="F181" i="159" s="1"/>
  <c r="G181" i="159" s="1"/>
  <c r="H181" i="159" s="1"/>
  <c r="I181" i="159" s="1"/>
  <c r="J181" i="159" s="1"/>
  <c r="K181" i="159" s="1"/>
  <c r="S181" i="159"/>
  <c r="D181" i="172" s="1"/>
  <c r="E23" i="159"/>
  <c r="F23" i="159" s="1"/>
  <c r="G23" i="159" s="1"/>
  <c r="H23" i="159" s="1"/>
  <c r="I23" i="159" s="1"/>
  <c r="J23" i="159" s="1"/>
  <c r="K23" i="159" s="1"/>
  <c r="S23" i="159"/>
  <c r="D23" i="172" s="1"/>
  <c r="E8" i="159"/>
  <c r="F8" i="159" s="1"/>
  <c r="G8" i="159" s="1"/>
  <c r="H8" i="159" s="1"/>
  <c r="I8" i="159" s="1"/>
  <c r="J8" i="159" s="1"/>
  <c r="K8" i="159" s="1"/>
  <c r="S8" i="159"/>
  <c r="D8" i="172" s="1"/>
  <c r="E84" i="159"/>
  <c r="F84" i="159" s="1"/>
  <c r="G84" i="159" s="1"/>
  <c r="H84" i="159" s="1"/>
  <c r="I84" i="159" s="1"/>
  <c r="J84" i="159" s="1"/>
  <c r="K84" i="159" s="1"/>
  <c r="S84" i="159"/>
  <c r="D84" i="172" s="1"/>
  <c r="E202" i="159"/>
  <c r="F202" i="159" s="1"/>
  <c r="G202" i="159" s="1"/>
  <c r="H202" i="159" s="1"/>
  <c r="I202" i="159" s="1"/>
  <c r="J202" i="159" s="1"/>
  <c r="K202" i="159" s="1"/>
  <c r="S202" i="159"/>
  <c r="D202" i="172" s="1"/>
  <c r="S205" i="147"/>
  <c r="D205" i="159" s="1"/>
  <c r="E205" i="147"/>
  <c r="F205" i="147" s="1"/>
  <c r="G205" i="147" s="1"/>
  <c r="H205" i="147" s="1"/>
  <c r="I205" i="147" s="1"/>
  <c r="J205" i="147" s="1"/>
  <c r="K205" i="147" s="1"/>
  <c r="L205" i="147" s="1"/>
  <c r="M205" i="147" s="1"/>
  <c r="N205" i="147" s="1"/>
  <c r="O205" i="147" s="1"/>
  <c r="P205" i="147" s="1"/>
  <c r="E210" i="159"/>
  <c r="F210" i="159" s="1"/>
  <c r="G210" i="159" s="1"/>
  <c r="H210" i="159" s="1"/>
  <c r="I210" i="159" s="1"/>
  <c r="J210" i="159" s="1"/>
  <c r="K210" i="159" s="1"/>
  <c r="S210" i="159"/>
  <c r="D210" i="172" s="1"/>
  <c r="E216" i="159"/>
  <c r="F216" i="159" s="1"/>
  <c r="G216" i="159" s="1"/>
  <c r="H216" i="159" s="1"/>
  <c r="I216" i="159" s="1"/>
  <c r="J216" i="159" s="1"/>
  <c r="K216" i="159" s="1"/>
  <c r="S216" i="159"/>
  <c r="D216" i="172" s="1"/>
  <c r="E178" i="159"/>
  <c r="F178" i="159" s="1"/>
  <c r="G178" i="159" s="1"/>
  <c r="H178" i="159" s="1"/>
  <c r="I178" i="159" s="1"/>
  <c r="J178" i="159" s="1"/>
  <c r="K178" i="159" s="1"/>
  <c r="S178" i="159"/>
  <c r="D178" i="172" s="1"/>
  <c r="E16" i="159"/>
  <c r="F16" i="159" s="1"/>
  <c r="G16" i="159" s="1"/>
  <c r="H16" i="159" s="1"/>
  <c r="I16" i="159" s="1"/>
  <c r="J16" i="159" s="1"/>
  <c r="K16" i="159" s="1"/>
  <c r="S16" i="159"/>
  <c r="D16" i="172" s="1"/>
  <c r="E31" i="159"/>
  <c r="F31" i="159" s="1"/>
  <c r="G31" i="159" s="1"/>
  <c r="H31" i="159" s="1"/>
  <c r="I31" i="159" s="1"/>
  <c r="J31" i="159" s="1"/>
  <c r="K31" i="159" s="1"/>
  <c r="S31" i="159"/>
  <c r="D31" i="172" s="1"/>
  <c r="E56" i="159"/>
  <c r="F56" i="159" s="1"/>
  <c r="G56" i="159" s="1"/>
  <c r="H56" i="159" s="1"/>
  <c r="I56" i="159" s="1"/>
  <c r="J56" i="159" s="1"/>
  <c r="K56" i="159" s="1"/>
  <c r="S56" i="159"/>
  <c r="D56" i="172" s="1"/>
  <c r="S28" i="159"/>
  <c r="D28" i="172" s="1"/>
  <c r="E28" i="159"/>
  <c r="F28" i="159" s="1"/>
  <c r="G28" i="159" s="1"/>
  <c r="H28" i="159" s="1"/>
  <c r="I28" i="159" s="1"/>
  <c r="J28" i="159" s="1"/>
  <c r="K28" i="159" s="1"/>
  <c r="E122" i="159"/>
  <c r="F122" i="159" s="1"/>
  <c r="G122" i="159" s="1"/>
  <c r="H122" i="159" s="1"/>
  <c r="I122" i="159" s="1"/>
  <c r="J122" i="159" s="1"/>
  <c r="K122" i="159" s="1"/>
  <c r="S122" i="159"/>
  <c r="D122" i="172" s="1"/>
  <c r="O4" i="38"/>
  <c r="E184" i="159"/>
  <c r="F184" i="159" s="1"/>
  <c r="G184" i="159" s="1"/>
  <c r="H184" i="159" s="1"/>
  <c r="I184" i="159" s="1"/>
  <c r="J184" i="159" s="1"/>
  <c r="K184" i="159" s="1"/>
  <c r="S184" i="159"/>
  <c r="D184" i="172" s="1"/>
  <c r="E157" i="159"/>
  <c r="F157" i="159" s="1"/>
  <c r="G157" i="159" s="1"/>
  <c r="H157" i="159" s="1"/>
  <c r="I157" i="159" s="1"/>
  <c r="J157" i="159" s="1"/>
  <c r="K157" i="159" s="1"/>
  <c r="S157" i="159"/>
  <c r="D157" i="172" s="1"/>
  <c r="S10" i="159"/>
  <c r="D10" i="172" s="1"/>
  <c r="E10" i="159"/>
  <c r="F10" i="159" s="1"/>
  <c r="G10" i="159" s="1"/>
  <c r="H10" i="159" s="1"/>
  <c r="I10" i="159" s="1"/>
  <c r="J10" i="159" s="1"/>
  <c r="K10" i="159" s="1"/>
  <c r="S105" i="159"/>
  <c r="D105" i="172" s="1"/>
  <c r="E105" i="159"/>
  <c r="F105" i="159" s="1"/>
  <c r="G105" i="159" s="1"/>
  <c r="H105" i="159" s="1"/>
  <c r="I105" i="159" s="1"/>
  <c r="J105" i="159" s="1"/>
  <c r="K105" i="159" s="1"/>
  <c r="S36" i="147"/>
  <c r="D36" i="159" s="1"/>
  <c r="E36" i="147"/>
  <c r="F36" i="147" s="1"/>
  <c r="G36" i="147" s="1"/>
  <c r="H36" i="147" s="1"/>
  <c r="I36" i="147" s="1"/>
  <c r="J36" i="147" s="1"/>
  <c r="K36" i="147" s="1"/>
  <c r="L36" i="147" s="1"/>
  <c r="M36" i="147" s="1"/>
  <c r="N36" i="147" s="1"/>
  <c r="O36" i="147" s="1"/>
  <c r="P36" i="147" s="1"/>
  <c r="S198" i="147"/>
  <c r="D198" i="159" s="1"/>
  <c r="E198" i="147"/>
  <c r="F198" i="147" s="1"/>
  <c r="G198" i="147" s="1"/>
  <c r="H198" i="147" s="1"/>
  <c r="I198" i="147" s="1"/>
  <c r="J198" i="147" s="1"/>
  <c r="K198" i="147" s="1"/>
  <c r="L198" i="147" s="1"/>
  <c r="M198" i="147" s="1"/>
  <c r="N198" i="147" s="1"/>
  <c r="O198" i="147" s="1"/>
  <c r="P198" i="147" s="1"/>
  <c r="E22" i="159"/>
  <c r="F22" i="159" s="1"/>
  <c r="G22" i="159" s="1"/>
  <c r="H22" i="159" s="1"/>
  <c r="I22" i="159" s="1"/>
  <c r="J22" i="159" s="1"/>
  <c r="K22" i="159" s="1"/>
  <c r="S22" i="159"/>
  <c r="D22" i="172" s="1"/>
  <c r="E134" i="159"/>
  <c r="F134" i="159" s="1"/>
  <c r="G134" i="159" s="1"/>
  <c r="H134" i="159" s="1"/>
  <c r="I134" i="159" s="1"/>
  <c r="J134" i="159" s="1"/>
  <c r="K134" i="159" s="1"/>
  <c r="S134" i="159"/>
  <c r="D134" i="172" s="1"/>
  <c r="S189" i="147"/>
  <c r="D189" i="159" s="1"/>
  <c r="E189" i="147"/>
  <c r="F189" i="147" s="1"/>
  <c r="G189" i="147" s="1"/>
  <c r="H189" i="147" s="1"/>
  <c r="I189" i="147" s="1"/>
  <c r="J189" i="147" s="1"/>
  <c r="K189" i="147" s="1"/>
  <c r="L189" i="147" s="1"/>
  <c r="M189" i="147" s="1"/>
  <c r="N189" i="147" s="1"/>
  <c r="O189" i="147" s="1"/>
  <c r="P189" i="147" s="1"/>
  <c r="S74" i="147"/>
  <c r="D74" i="159" s="1"/>
  <c r="E74" i="147"/>
  <c r="F74" i="147" s="1"/>
  <c r="G74" i="147" s="1"/>
  <c r="H74" i="147" s="1"/>
  <c r="I74" i="147" s="1"/>
  <c r="J74" i="147" s="1"/>
  <c r="K74" i="147" s="1"/>
  <c r="L74" i="147" s="1"/>
  <c r="M74" i="147" s="1"/>
  <c r="N74" i="147" s="1"/>
  <c r="O74" i="147" s="1"/>
  <c r="P74" i="147" s="1"/>
  <c r="E17" i="159"/>
  <c r="F17" i="159" s="1"/>
  <c r="G17" i="159" s="1"/>
  <c r="H17" i="159" s="1"/>
  <c r="I17" i="159" s="1"/>
  <c r="J17" i="159" s="1"/>
  <c r="K17" i="159" s="1"/>
  <c r="S17" i="159"/>
  <c r="D17" i="172" s="1"/>
  <c r="S96" i="147"/>
  <c r="D96" i="159" s="1"/>
  <c r="E96" i="147"/>
  <c r="F96" i="147" s="1"/>
  <c r="G96" i="147" s="1"/>
  <c r="H96" i="147" s="1"/>
  <c r="I96" i="147" s="1"/>
  <c r="J96" i="147" s="1"/>
  <c r="K96" i="147" s="1"/>
  <c r="L96" i="147" s="1"/>
  <c r="M96" i="147" s="1"/>
  <c r="N96" i="147" s="1"/>
  <c r="O96" i="147" s="1"/>
  <c r="P96" i="147" s="1"/>
  <c r="S30" i="147"/>
  <c r="D30" i="159" s="1"/>
  <c r="E30" i="147"/>
  <c r="F30" i="147" s="1"/>
  <c r="G30" i="147" s="1"/>
  <c r="H30" i="147" s="1"/>
  <c r="I30" i="147" s="1"/>
  <c r="J30" i="147" s="1"/>
  <c r="K30" i="147" s="1"/>
  <c r="L30" i="147" s="1"/>
  <c r="M30" i="147" s="1"/>
  <c r="N30" i="147" s="1"/>
  <c r="O30" i="147" s="1"/>
  <c r="P30" i="147" s="1"/>
  <c r="S107" i="147"/>
  <c r="D107" i="159" s="1"/>
  <c r="E107" i="147"/>
  <c r="F107" i="147" s="1"/>
  <c r="G107" i="147" s="1"/>
  <c r="H107" i="147" s="1"/>
  <c r="I107" i="147" s="1"/>
  <c r="J107" i="147" s="1"/>
  <c r="K107" i="147" s="1"/>
  <c r="L107" i="147" s="1"/>
  <c r="M107" i="147" s="1"/>
  <c r="N107" i="147" s="1"/>
  <c r="O107" i="147" s="1"/>
  <c r="P107" i="147" s="1"/>
  <c r="S212" i="147"/>
  <c r="D212" i="159" s="1"/>
  <c r="E212" i="147"/>
  <c r="F212" i="147" s="1"/>
  <c r="G212" i="147" s="1"/>
  <c r="H212" i="147" s="1"/>
  <c r="I212" i="147" s="1"/>
  <c r="J212" i="147" s="1"/>
  <c r="K212" i="147" s="1"/>
  <c r="L212" i="147" s="1"/>
  <c r="M212" i="147" s="1"/>
  <c r="N212" i="147" s="1"/>
  <c r="O212" i="147" s="1"/>
  <c r="P212" i="147" s="1"/>
  <c r="E192" i="147"/>
  <c r="F192" i="147" s="1"/>
  <c r="G192" i="147" s="1"/>
  <c r="H192" i="147" s="1"/>
  <c r="I192" i="147" s="1"/>
  <c r="J192" i="147" s="1"/>
  <c r="K192" i="147" s="1"/>
  <c r="L192" i="147" s="1"/>
  <c r="M192" i="147" s="1"/>
  <c r="N192" i="147" s="1"/>
  <c r="O192" i="147" s="1"/>
  <c r="P192" i="147" s="1"/>
  <c r="S192" i="147"/>
  <c r="D192" i="159" s="1"/>
  <c r="S116" i="147"/>
  <c r="D116" i="159" s="1"/>
  <c r="E116" i="147"/>
  <c r="F116" i="147" s="1"/>
  <c r="G116" i="147" s="1"/>
  <c r="H116" i="147" s="1"/>
  <c r="I116" i="147" s="1"/>
  <c r="J116" i="147" s="1"/>
  <c r="K116" i="147" s="1"/>
  <c r="L116" i="147" s="1"/>
  <c r="M116" i="147" s="1"/>
  <c r="N116" i="147" s="1"/>
  <c r="O116" i="147" s="1"/>
  <c r="P116" i="147" s="1"/>
  <c r="S113" i="147"/>
  <c r="D113" i="159" s="1"/>
  <c r="E113" i="147"/>
  <c r="F113" i="147" s="1"/>
  <c r="G113" i="147" s="1"/>
  <c r="H113" i="147" s="1"/>
  <c r="I113" i="147" s="1"/>
  <c r="J113" i="147" s="1"/>
  <c r="K113" i="147" s="1"/>
  <c r="L113" i="147" s="1"/>
  <c r="M113" i="147" s="1"/>
  <c r="N113" i="147" s="1"/>
  <c r="O113" i="147" s="1"/>
  <c r="P113" i="147" s="1"/>
  <c r="S100" i="147"/>
  <c r="D100" i="159" s="1"/>
  <c r="E100" i="147"/>
  <c r="F100" i="147" s="1"/>
  <c r="G100" i="147" s="1"/>
  <c r="H100" i="147" s="1"/>
  <c r="I100" i="147" s="1"/>
  <c r="J100" i="147" s="1"/>
  <c r="K100" i="147" s="1"/>
  <c r="L100" i="147" s="1"/>
  <c r="M100" i="147" s="1"/>
  <c r="N100" i="147" s="1"/>
  <c r="O100" i="147" s="1"/>
  <c r="P100" i="147" s="1"/>
  <c r="S80" i="147"/>
  <c r="D80" i="159" s="1"/>
  <c r="E80" i="147"/>
  <c r="F80" i="147" s="1"/>
  <c r="G80" i="147" s="1"/>
  <c r="H80" i="147" s="1"/>
  <c r="I80" i="147" s="1"/>
  <c r="J80" i="147" s="1"/>
  <c r="K80" i="147" s="1"/>
  <c r="L80" i="147" s="1"/>
  <c r="M80" i="147" s="1"/>
  <c r="N80" i="147" s="1"/>
  <c r="O80" i="147" s="1"/>
  <c r="P80" i="147" s="1"/>
  <c r="S175" i="147"/>
  <c r="D175" i="159" s="1"/>
  <c r="E175" i="147"/>
  <c r="F175" i="147" s="1"/>
  <c r="G175" i="147" s="1"/>
  <c r="H175" i="147" s="1"/>
  <c r="I175" i="147" s="1"/>
  <c r="J175" i="147" s="1"/>
  <c r="K175" i="147" s="1"/>
  <c r="L175" i="147" s="1"/>
  <c r="M175" i="147" s="1"/>
  <c r="N175" i="147" s="1"/>
  <c r="O175" i="147" s="1"/>
  <c r="P175" i="147" s="1"/>
  <c r="S98" i="147"/>
  <c r="D98" i="159" s="1"/>
  <c r="E98" i="147"/>
  <c r="F98" i="147" s="1"/>
  <c r="G98" i="147" s="1"/>
  <c r="H98" i="147" s="1"/>
  <c r="I98" i="147" s="1"/>
  <c r="J98" i="147" s="1"/>
  <c r="K98" i="147" s="1"/>
  <c r="L98" i="147" s="1"/>
  <c r="M98" i="147" s="1"/>
  <c r="N98" i="147" s="1"/>
  <c r="O98" i="147" s="1"/>
  <c r="P98" i="147" s="1"/>
  <c r="S115" i="147"/>
  <c r="D115" i="159" s="1"/>
  <c r="E115" i="147"/>
  <c r="F115" i="147" s="1"/>
  <c r="G115" i="147" s="1"/>
  <c r="H115" i="147" s="1"/>
  <c r="I115" i="147" s="1"/>
  <c r="J115" i="147" s="1"/>
  <c r="K115" i="147" s="1"/>
  <c r="L115" i="147" s="1"/>
  <c r="M115" i="147" s="1"/>
  <c r="N115" i="147" s="1"/>
  <c r="O115" i="147" s="1"/>
  <c r="P115" i="147" s="1"/>
  <c r="S163" i="147"/>
  <c r="D163" i="159" s="1"/>
  <c r="E163" i="147"/>
  <c r="F163" i="147" s="1"/>
  <c r="G163" i="147" s="1"/>
  <c r="H163" i="147" s="1"/>
  <c r="I163" i="147" s="1"/>
  <c r="J163" i="147" s="1"/>
  <c r="K163" i="147" s="1"/>
  <c r="L163" i="147" s="1"/>
  <c r="M163" i="147" s="1"/>
  <c r="N163" i="147" s="1"/>
  <c r="O163" i="147" s="1"/>
  <c r="P163" i="147" s="1"/>
  <c r="S209" i="147"/>
  <c r="D209" i="159" s="1"/>
  <c r="E209" i="147"/>
  <c r="F209" i="147" s="1"/>
  <c r="G209" i="147" s="1"/>
  <c r="H209" i="147" s="1"/>
  <c r="I209" i="147" s="1"/>
  <c r="J209" i="147" s="1"/>
  <c r="K209" i="147" s="1"/>
  <c r="L209" i="147" s="1"/>
  <c r="M209" i="147" s="1"/>
  <c r="N209" i="147" s="1"/>
  <c r="O209" i="147" s="1"/>
  <c r="P209" i="147" s="1"/>
  <c r="S214" i="147"/>
  <c r="D214" i="159" s="1"/>
  <c r="E214" i="147"/>
  <c r="F214" i="147" s="1"/>
  <c r="G214" i="147" s="1"/>
  <c r="H214" i="147" s="1"/>
  <c r="I214" i="147" s="1"/>
  <c r="J214" i="147" s="1"/>
  <c r="K214" i="147" s="1"/>
  <c r="L214" i="147" s="1"/>
  <c r="M214" i="147" s="1"/>
  <c r="N214" i="147" s="1"/>
  <c r="O214" i="147" s="1"/>
  <c r="P214" i="147" s="1"/>
  <c r="S132" i="147"/>
  <c r="D132" i="159" s="1"/>
  <c r="E132" i="147"/>
  <c r="F132" i="147" s="1"/>
  <c r="G132" i="147" s="1"/>
  <c r="H132" i="147" s="1"/>
  <c r="I132" i="147" s="1"/>
  <c r="J132" i="147" s="1"/>
  <c r="K132" i="147" s="1"/>
  <c r="L132" i="147" s="1"/>
  <c r="M132" i="147" s="1"/>
  <c r="N132" i="147" s="1"/>
  <c r="O132" i="147" s="1"/>
  <c r="P132" i="147" s="1"/>
  <c r="S158" i="147"/>
  <c r="D158" i="159" s="1"/>
  <c r="E158" i="147"/>
  <c r="F158" i="147" s="1"/>
  <c r="G158" i="147" s="1"/>
  <c r="H158" i="147" s="1"/>
  <c r="I158" i="147" s="1"/>
  <c r="J158" i="147" s="1"/>
  <c r="K158" i="147" s="1"/>
  <c r="L158" i="147" s="1"/>
  <c r="M158" i="147" s="1"/>
  <c r="N158" i="147" s="1"/>
  <c r="O158" i="147" s="1"/>
  <c r="P158" i="147" s="1"/>
  <c r="S159" i="147"/>
  <c r="D159" i="159" s="1"/>
  <c r="E159" i="147"/>
  <c r="F159" i="147" s="1"/>
  <c r="G159" i="147" s="1"/>
  <c r="H159" i="147" s="1"/>
  <c r="I159" i="147" s="1"/>
  <c r="J159" i="147" s="1"/>
  <c r="K159" i="147" s="1"/>
  <c r="L159" i="147" s="1"/>
  <c r="M159" i="147" s="1"/>
  <c r="N159" i="147" s="1"/>
  <c r="O159" i="147" s="1"/>
  <c r="P159" i="147" s="1"/>
  <c r="E82" i="159"/>
  <c r="F82" i="159" s="1"/>
  <c r="G82" i="159" s="1"/>
  <c r="H82" i="159" s="1"/>
  <c r="I82" i="159" s="1"/>
  <c r="J82" i="159" s="1"/>
  <c r="K82" i="159" s="1"/>
  <c r="S82" i="159"/>
  <c r="D82" i="172" s="1"/>
  <c r="S64" i="147"/>
  <c r="D64" i="159" s="1"/>
  <c r="E64" i="147"/>
  <c r="F64" i="147" s="1"/>
  <c r="G64" i="147" s="1"/>
  <c r="H64" i="147" s="1"/>
  <c r="I64" i="147" s="1"/>
  <c r="J64" i="147" s="1"/>
  <c r="K64" i="147" s="1"/>
  <c r="L64" i="147" s="1"/>
  <c r="M64" i="147" s="1"/>
  <c r="N64" i="147" s="1"/>
  <c r="O64" i="147" s="1"/>
  <c r="P64" i="147" s="1"/>
  <c r="S123" i="147"/>
  <c r="D123" i="159" s="1"/>
  <c r="E123" i="147"/>
  <c r="F123" i="147" s="1"/>
  <c r="G123" i="147" s="1"/>
  <c r="H123" i="147" s="1"/>
  <c r="I123" i="147" s="1"/>
  <c r="J123" i="147" s="1"/>
  <c r="K123" i="147" s="1"/>
  <c r="L123" i="147" s="1"/>
  <c r="M123" i="147" s="1"/>
  <c r="N123" i="147" s="1"/>
  <c r="O123" i="147" s="1"/>
  <c r="P123" i="147" s="1"/>
  <c r="S144" i="147"/>
  <c r="D144" i="159" s="1"/>
  <c r="E144" i="147"/>
  <c r="F144" i="147" s="1"/>
  <c r="G144" i="147" s="1"/>
  <c r="H144" i="147" s="1"/>
  <c r="I144" i="147" s="1"/>
  <c r="J144" i="147" s="1"/>
  <c r="K144" i="147" s="1"/>
  <c r="L144" i="147" s="1"/>
  <c r="M144" i="147" s="1"/>
  <c r="N144" i="147" s="1"/>
  <c r="O144" i="147" s="1"/>
  <c r="P144" i="147" s="1"/>
  <c r="S68" i="147"/>
  <c r="D68" i="159" s="1"/>
  <c r="E68" i="147"/>
  <c r="F68" i="147" s="1"/>
  <c r="G68" i="147" s="1"/>
  <c r="H68" i="147" s="1"/>
  <c r="I68" i="147" s="1"/>
  <c r="J68" i="147" s="1"/>
  <c r="K68" i="147" s="1"/>
  <c r="L68" i="147" s="1"/>
  <c r="M68" i="147" s="1"/>
  <c r="N68" i="147" s="1"/>
  <c r="O68" i="147" s="1"/>
  <c r="P68" i="147" s="1"/>
  <c r="S119" i="147"/>
  <c r="D119" i="159" s="1"/>
  <c r="E119" i="147"/>
  <c r="F119" i="147" s="1"/>
  <c r="G119" i="147" s="1"/>
  <c r="H119" i="147" s="1"/>
  <c r="I119" i="147" s="1"/>
  <c r="J119" i="147" s="1"/>
  <c r="K119" i="147" s="1"/>
  <c r="L119" i="147" s="1"/>
  <c r="M119" i="147" s="1"/>
  <c r="N119" i="147" s="1"/>
  <c r="O119" i="147" s="1"/>
  <c r="P119" i="147" s="1"/>
  <c r="S83" i="147"/>
  <c r="D83" i="159" s="1"/>
  <c r="E83" i="147"/>
  <c r="F83" i="147" s="1"/>
  <c r="G83" i="147" s="1"/>
  <c r="H83" i="147" s="1"/>
  <c r="I83" i="147" s="1"/>
  <c r="J83" i="147" s="1"/>
  <c r="K83" i="147" s="1"/>
  <c r="L83" i="147" s="1"/>
  <c r="M83" i="147" s="1"/>
  <c r="N83" i="147" s="1"/>
  <c r="O83" i="147" s="1"/>
  <c r="P83" i="147" s="1"/>
  <c r="S61" i="147"/>
  <c r="D61" i="159" s="1"/>
  <c r="E61" i="147"/>
  <c r="F61" i="147" s="1"/>
  <c r="G61" i="147" s="1"/>
  <c r="H61" i="147" s="1"/>
  <c r="I61" i="147" s="1"/>
  <c r="J61" i="147" s="1"/>
  <c r="K61" i="147" s="1"/>
  <c r="L61" i="147" s="1"/>
  <c r="M61" i="147" s="1"/>
  <c r="N61" i="147" s="1"/>
  <c r="O61" i="147" s="1"/>
  <c r="P61" i="147" s="1"/>
  <c r="E47" i="147"/>
  <c r="F47" i="147" s="1"/>
  <c r="G47" i="147" s="1"/>
  <c r="H47" i="147" s="1"/>
  <c r="I47" i="147" s="1"/>
  <c r="J47" i="147" s="1"/>
  <c r="K47" i="147" s="1"/>
  <c r="L47" i="147" s="1"/>
  <c r="M47" i="147" s="1"/>
  <c r="N47" i="147" s="1"/>
  <c r="O47" i="147" s="1"/>
  <c r="P47" i="147" s="1"/>
  <c r="S47" i="147"/>
  <c r="D47" i="159" s="1"/>
  <c r="S125" i="147"/>
  <c r="D125" i="159" s="1"/>
  <c r="E125" i="147"/>
  <c r="F125" i="147" s="1"/>
  <c r="G125" i="147" s="1"/>
  <c r="H125" i="147" s="1"/>
  <c r="I125" i="147" s="1"/>
  <c r="J125" i="147" s="1"/>
  <c r="K125" i="147" s="1"/>
  <c r="L125" i="147" s="1"/>
  <c r="M125" i="147" s="1"/>
  <c r="N125" i="147" s="1"/>
  <c r="O125" i="147" s="1"/>
  <c r="P125" i="147" s="1"/>
  <c r="S67" i="147"/>
  <c r="D67" i="159" s="1"/>
  <c r="E67" i="147"/>
  <c r="F67" i="147" s="1"/>
  <c r="G67" i="147" s="1"/>
  <c r="H67" i="147" s="1"/>
  <c r="I67" i="147" s="1"/>
  <c r="J67" i="147" s="1"/>
  <c r="K67" i="147" s="1"/>
  <c r="L67" i="147" s="1"/>
  <c r="M67" i="147" s="1"/>
  <c r="N67" i="147" s="1"/>
  <c r="O67" i="147" s="1"/>
  <c r="P67" i="147" s="1"/>
  <c r="S94" i="147"/>
  <c r="D94" i="159" s="1"/>
  <c r="E94" i="147"/>
  <c r="F94" i="147" s="1"/>
  <c r="G94" i="147" s="1"/>
  <c r="H94" i="147" s="1"/>
  <c r="I94" i="147" s="1"/>
  <c r="J94" i="147" s="1"/>
  <c r="K94" i="147" s="1"/>
  <c r="L94" i="147" s="1"/>
  <c r="M94" i="147" s="1"/>
  <c r="N94" i="147" s="1"/>
  <c r="O94" i="147" s="1"/>
  <c r="P94" i="147" s="1"/>
  <c r="S127" i="147"/>
  <c r="D127" i="159" s="1"/>
  <c r="E127" i="147"/>
  <c r="F127" i="147" s="1"/>
  <c r="G127" i="147" s="1"/>
  <c r="H127" i="147" s="1"/>
  <c r="I127" i="147" s="1"/>
  <c r="J127" i="147" s="1"/>
  <c r="K127" i="147" s="1"/>
  <c r="L127" i="147" s="1"/>
  <c r="M127" i="147" s="1"/>
  <c r="N127" i="147" s="1"/>
  <c r="O127" i="147" s="1"/>
  <c r="P127" i="147" s="1"/>
  <c r="S182" i="147"/>
  <c r="D182" i="159" s="1"/>
  <c r="E182" i="147"/>
  <c r="F182" i="147" s="1"/>
  <c r="G182" i="147" s="1"/>
  <c r="H182" i="147" s="1"/>
  <c r="I182" i="147" s="1"/>
  <c r="J182" i="147" s="1"/>
  <c r="K182" i="147" s="1"/>
  <c r="L182" i="147" s="1"/>
  <c r="M182" i="147" s="1"/>
  <c r="N182" i="147" s="1"/>
  <c r="O182" i="147" s="1"/>
  <c r="P182" i="147" s="1"/>
  <c r="E11" i="147"/>
  <c r="F11" i="147" s="1"/>
  <c r="G11" i="147" s="1"/>
  <c r="H11" i="147" s="1"/>
  <c r="I11" i="147" s="1"/>
  <c r="J11" i="147" s="1"/>
  <c r="K11" i="147" s="1"/>
  <c r="L11" i="147" s="1"/>
  <c r="M11" i="147" s="1"/>
  <c r="N11" i="147" s="1"/>
  <c r="O11" i="147" s="1"/>
  <c r="P11" i="147" s="1"/>
  <c r="S11" i="147"/>
  <c r="D11" i="159" s="1"/>
  <c r="S95" i="147"/>
  <c r="D95" i="159" s="1"/>
  <c r="E95" i="147"/>
  <c r="F95" i="147" s="1"/>
  <c r="G95" i="147" s="1"/>
  <c r="H95" i="147" s="1"/>
  <c r="I95" i="147" s="1"/>
  <c r="J95" i="147" s="1"/>
  <c r="K95" i="147" s="1"/>
  <c r="L95" i="147" s="1"/>
  <c r="M95" i="147" s="1"/>
  <c r="N95" i="147" s="1"/>
  <c r="O95" i="147" s="1"/>
  <c r="P95" i="147" s="1"/>
  <c r="S62" i="147"/>
  <c r="D62" i="159" s="1"/>
  <c r="E62" i="147"/>
  <c r="F62" i="147" s="1"/>
  <c r="G62" i="147" s="1"/>
  <c r="H62" i="147" s="1"/>
  <c r="I62" i="147" s="1"/>
  <c r="J62" i="147" s="1"/>
  <c r="K62" i="147" s="1"/>
  <c r="L62" i="147" s="1"/>
  <c r="M62" i="147" s="1"/>
  <c r="N62" i="147" s="1"/>
  <c r="O62" i="147" s="1"/>
  <c r="P62" i="147" s="1"/>
  <c r="S99" i="147"/>
  <c r="D99" i="159" s="1"/>
  <c r="E99" i="147"/>
  <c r="F99" i="147" s="1"/>
  <c r="G99" i="147" s="1"/>
  <c r="H99" i="147" s="1"/>
  <c r="I99" i="147" s="1"/>
  <c r="J99" i="147" s="1"/>
  <c r="K99" i="147" s="1"/>
  <c r="L99" i="147" s="1"/>
  <c r="M99" i="147" s="1"/>
  <c r="N99" i="147" s="1"/>
  <c r="O99" i="147" s="1"/>
  <c r="P99" i="147" s="1"/>
  <c r="S120" i="147"/>
  <c r="D120" i="159" s="1"/>
  <c r="E120" i="147"/>
  <c r="F120" i="147" s="1"/>
  <c r="G120" i="147" s="1"/>
  <c r="H120" i="147" s="1"/>
  <c r="I120" i="147" s="1"/>
  <c r="J120" i="147" s="1"/>
  <c r="K120" i="147" s="1"/>
  <c r="L120" i="147" s="1"/>
  <c r="M120" i="147" s="1"/>
  <c r="N120" i="147" s="1"/>
  <c r="O120" i="147" s="1"/>
  <c r="P120" i="147" s="1"/>
  <c r="S150" i="147"/>
  <c r="D150" i="159" s="1"/>
  <c r="E150" i="147"/>
  <c r="F150" i="147" s="1"/>
  <c r="G150" i="147" s="1"/>
  <c r="H150" i="147" s="1"/>
  <c r="I150" i="147" s="1"/>
  <c r="J150" i="147" s="1"/>
  <c r="K150" i="147" s="1"/>
  <c r="L150" i="147" s="1"/>
  <c r="M150" i="147" s="1"/>
  <c r="N150" i="147" s="1"/>
  <c r="O150" i="147" s="1"/>
  <c r="P150" i="147" s="1"/>
  <c r="O3" i="51"/>
  <c r="E114" i="159"/>
  <c r="F114" i="159" s="1"/>
  <c r="G114" i="159" s="1"/>
  <c r="H114" i="159" s="1"/>
  <c r="I114" i="159" s="1"/>
  <c r="J114" i="159" s="1"/>
  <c r="K114" i="159" s="1"/>
  <c r="S114" i="159"/>
  <c r="D114" i="172" s="1"/>
  <c r="E183" i="159"/>
  <c r="F183" i="159" s="1"/>
  <c r="G183" i="159" s="1"/>
  <c r="H183" i="159" s="1"/>
  <c r="I183" i="159" s="1"/>
  <c r="J183" i="159" s="1"/>
  <c r="K183" i="159" s="1"/>
  <c r="S183" i="159"/>
  <c r="D183" i="172" s="1"/>
  <c r="E140" i="159"/>
  <c r="F140" i="159" s="1"/>
  <c r="G140" i="159" s="1"/>
  <c r="H140" i="159" s="1"/>
  <c r="I140" i="159" s="1"/>
  <c r="J140" i="159" s="1"/>
  <c r="K140" i="159" s="1"/>
  <c r="S140" i="159"/>
  <c r="D140" i="172" s="1"/>
  <c r="E92" i="159"/>
  <c r="F92" i="159" s="1"/>
  <c r="G92" i="159" s="1"/>
  <c r="H92" i="159" s="1"/>
  <c r="I92" i="159" s="1"/>
  <c r="J92" i="159" s="1"/>
  <c r="K92" i="159" s="1"/>
  <c r="S92" i="159"/>
  <c r="D92" i="172" s="1"/>
  <c r="E88" i="159"/>
  <c r="F88" i="159" s="1"/>
  <c r="G88" i="159" s="1"/>
  <c r="H88" i="159" s="1"/>
  <c r="I88" i="159" s="1"/>
  <c r="J88" i="159" s="1"/>
  <c r="K88" i="159" s="1"/>
  <c r="S88" i="159"/>
  <c r="D88" i="172" s="1"/>
  <c r="E91" i="159"/>
  <c r="F91" i="159" s="1"/>
  <c r="G91" i="159" s="1"/>
  <c r="H91" i="159" s="1"/>
  <c r="I91" i="159" s="1"/>
  <c r="J91" i="159" s="1"/>
  <c r="K91" i="159" s="1"/>
  <c r="S91" i="159"/>
  <c r="D91" i="172" s="1"/>
  <c r="E32" i="159"/>
  <c r="F32" i="159" s="1"/>
  <c r="G32" i="159" s="1"/>
  <c r="H32" i="159" s="1"/>
  <c r="I32" i="159" s="1"/>
  <c r="J32" i="159" s="1"/>
  <c r="K32" i="159" s="1"/>
  <c r="S32" i="159"/>
  <c r="D32" i="172" s="1"/>
  <c r="E201" i="159"/>
  <c r="F201" i="159" s="1"/>
  <c r="G201" i="159" s="1"/>
  <c r="H201" i="159" s="1"/>
  <c r="I201" i="159" s="1"/>
  <c r="J201" i="159" s="1"/>
  <c r="K201" i="159" s="1"/>
  <c r="S201" i="159"/>
  <c r="D201" i="172" s="1"/>
  <c r="E63" i="159"/>
  <c r="F63" i="159" s="1"/>
  <c r="G63" i="159" s="1"/>
  <c r="H63" i="159" s="1"/>
  <c r="I63" i="159" s="1"/>
  <c r="J63" i="159" s="1"/>
  <c r="K63" i="159" s="1"/>
  <c r="S63" i="159"/>
  <c r="D63" i="172" s="1"/>
  <c r="E15" i="159"/>
  <c r="F15" i="159" s="1"/>
  <c r="G15" i="159" s="1"/>
  <c r="H15" i="159" s="1"/>
  <c r="I15" i="159" s="1"/>
  <c r="J15" i="159" s="1"/>
  <c r="K15" i="159" s="1"/>
  <c r="S15" i="159"/>
  <c r="D15" i="172" s="1"/>
  <c r="E196" i="159"/>
  <c r="F196" i="159" s="1"/>
  <c r="G196" i="159" s="1"/>
  <c r="H196" i="159" s="1"/>
  <c r="I196" i="159" s="1"/>
  <c r="J196" i="159" s="1"/>
  <c r="K196" i="159" s="1"/>
  <c r="S196" i="159"/>
  <c r="D196" i="172" s="1"/>
  <c r="E165" i="159"/>
  <c r="F165" i="159" s="1"/>
  <c r="G165" i="159" s="1"/>
  <c r="H165" i="159" s="1"/>
  <c r="I165" i="159" s="1"/>
  <c r="J165" i="159" s="1"/>
  <c r="K165" i="159" s="1"/>
  <c r="S165" i="159"/>
  <c r="D165" i="172" s="1"/>
  <c r="E21" i="159"/>
  <c r="F21" i="159" s="1"/>
  <c r="G21" i="159" s="1"/>
  <c r="H21" i="159" s="1"/>
  <c r="I21" i="159" s="1"/>
  <c r="J21" i="159" s="1"/>
  <c r="K21" i="159" s="1"/>
  <c r="S21" i="159"/>
  <c r="D21" i="172" s="1"/>
  <c r="E187" i="159"/>
  <c r="F187" i="159" s="1"/>
  <c r="G187" i="159" s="1"/>
  <c r="H187" i="159" s="1"/>
  <c r="I187" i="159" s="1"/>
  <c r="J187" i="159" s="1"/>
  <c r="K187" i="159" s="1"/>
  <c r="L187" i="159" s="1"/>
  <c r="M187" i="159" s="1"/>
  <c r="S187" i="159"/>
  <c r="D187" i="172" s="1"/>
  <c r="E199" i="159"/>
  <c r="F199" i="159" s="1"/>
  <c r="G199" i="159" s="1"/>
  <c r="H199" i="159" s="1"/>
  <c r="I199" i="159" s="1"/>
  <c r="J199" i="159" s="1"/>
  <c r="K199" i="159" s="1"/>
  <c r="S199" i="159"/>
  <c r="D199" i="172" s="1"/>
  <c r="E42" i="159"/>
  <c r="F42" i="159" s="1"/>
  <c r="G42" i="159" s="1"/>
  <c r="H42" i="159" s="1"/>
  <c r="I42" i="159" s="1"/>
  <c r="J42" i="159" s="1"/>
  <c r="K42" i="159" s="1"/>
  <c r="S42" i="159"/>
  <c r="D42" i="172" s="1"/>
  <c r="E77" i="159"/>
  <c r="F77" i="159" s="1"/>
  <c r="G77" i="159" s="1"/>
  <c r="H77" i="159" s="1"/>
  <c r="I77" i="159" s="1"/>
  <c r="J77" i="159" s="1"/>
  <c r="K77" i="159" s="1"/>
  <c r="S77" i="159"/>
  <c r="D77" i="172" s="1"/>
  <c r="E171" i="159"/>
  <c r="F171" i="159" s="1"/>
  <c r="G171" i="159" s="1"/>
  <c r="H171" i="159" s="1"/>
  <c r="I171" i="159" s="1"/>
  <c r="J171" i="159" s="1"/>
  <c r="K171" i="159" s="1"/>
  <c r="S171" i="159"/>
  <c r="D171" i="172" s="1"/>
  <c r="S136" i="159"/>
  <c r="D136" i="172" s="1"/>
  <c r="E136" i="159"/>
  <c r="F136" i="159" s="1"/>
  <c r="G136" i="159" s="1"/>
  <c r="H136" i="159" s="1"/>
  <c r="I136" i="159" s="1"/>
  <c r="J136" i="159" s="1"/>
  <c r="K136" i="159" s="1"/>
  <c r="E18" i="159"/>
  <c r="F18" i="159" s="1"/>
  <c r="G18" i="159" s="1"/>
  <c r="H18" i="159" s="1"/>
  <c r="I18" i="159" s="1"/>
  <c r="J18" i="159" s="1"/>
  <c r="K18" i="159" s="1"/>
  <c r="S18" i="159"/>
  <c r="D18" i="172" s="1"/>
  <c r="E57" i="159"/>
  <c r="F57" i="159" s="1"/>
  <c r="G57" i="159" s="1"/>
  <c r="H57" i="159" s="1"/>
  <c r="I57" i="159" s="1"/>
  <c r="J57" i="159" s="1"/>
  <c r="K57" i="159" s="1"/>
  <c r="S57" i="159"/>
  <c r="D57" i="172" s="1"/>
  <c r="S177" i="147"/>
  <c r="D177" i="159" s="1"/>
  <c r="E177" i="147"/>
  <c r="F177" i="147" s="1"/>
  <c r="G177" i="147" s="1"/>
  <c r="H177" i="147" s="1"/>
  <c r="I177" i="147" s="1"/>
  <c r="J177" i="147" s="1"/>
  <c r="K177" i="147" s="1"/>
  <c r="L177" i="147" s="1"/>
  <c r="M177" i="147" s="1"/>
  <c r="N177" i="147" s="1"/>
  <c r="O177" i="147" s="1"/>
  <c r="P177" i="147" s="1"/>
  <c r="E152" i="159"/>
  <c r="F152" i="159" s="1"/>
  <c r="G152" i="159" s="1"/>
  <c r="H152" i="159" s="1"/>
  <c r="I152" i="159" s="1"/>
  <c r="J152" i="159" s="1"/>
  <c r="K152" i="159" s="1"/>
  <c r="S152" i="159"/>
  <c r="D152" i="172" s="1"/>
  <c r="E81" i="159"/>
  <c r="F81" i="159" s="1"/>
  <c r="G81" i="159" s="1"/>
  <c r="H81" i="159" s="1"/>
  <c r="I81" i="159" s="1"/>
  <c r="J81" i="159" s="1"/>
  <c r="K81" i="159" s="1"/>
  <c r="S81" i="159"/>
  <c r="D81" i="172" s="1"/>
  <c r="E203" i="159"/>
  <c r="F203" i="159" s="1"/>
  <c r="G203" i="159" s="1"/>
  <c r="H203" i="159" s="1"/>
  <c r="I203" i="159" s="1"/>
  <c r="J203" i="159" s="1"/>
  <c r="K203" i="159" s="1"/>
  <c r="S203" i="159"/>
  <c r="D203" i="172" s="1"/>
  <c r="E6" i="159"/>
  <c r="F6" i="159" s="1"/>
  <c r="G6" i="159" s="1"/>
  <c r="H6" i="159" s="1"/>
  <c r="I6" i="159" s="1"/>
  <c r="J6" i="159" s="1"/>
  <c r="K6" i="159" s="1"/>
  <c r="S6" i="159"/>
  <c r="D6" i="172" s="1"/>
  <c r="E195" i="159"/>
  <c r="F195" i="159" s="1"/>
  <c r="G195" i="159" s="1"/>
  <c r="H195" i="159" s="1"/>
  <c r="I195" i="159" s="1"/>
  <c r="J195" i="159" s="1"/>
  <c r="K195" i="159" s="1"/>
  <c r="S195" i="159"/>
  <c r="D195" i="172" s="1"/>
  <c r="E85" i="159"/>
  <c r="F85" i="159" s="1"/>
  <c r="G85" i="159" s="1"/>
  <c r="H85" i="159" s="1"/>
  <c r="I85" i="159" s="1"/>
  <c r="J85" i="159" s="1"/>
  <c r="K85" i="159" s="1"/>
  <c r="S85" i="159"/>
  <c r="D85" i="172" s="1"/>
  <c r="E174" i="159"/>
  <c r="F174" i="159" s="1"/>
  <c r="G174" i="159" s="1"/>
  <c r="H174" i="159" s="1"/>
  <c r="I174" i="159" s="1"/>
  <c r="J174" i="159" s="1"/>
  <c r="K174" i="159" s="1"/>
  <c r="S174" i="159"/>
  <c r="D174" i="172" s="1"/>
  <c r="E188" i="159"/>
  <c r="F188" i="159" s="1"/>
  <c r="G188" i="159" s="1"/>
  <c r="H188" i="159" s="1"/>
  <c r="I188" i="159" s="1"/>
  <c r="J188" i="159" s="1"/>
  <c r="K188" i="159" s="1"/>
  <c r="S188" i="159"/>
  <c r="D188" i="172" s="1"/>
  <c r="E40" i="159"/>
  <c r="F40" i="159" s="1"/>
  <c r="G40" i="159" s="1"/>
  <c r="H40" i="159" s="1"/>
  <c r="I40" i="159" s="1"/>
  <c r="J40" i="159" s="1"/>
  <c r="K40" i="159" s="1"/>
  <c r="S40" i="159"/>
  <c r="D40" i="172" s="1"/>
  <c r="E106" i="159"/>
  <c r="F106" i="159" s="1"/>
  <c r="G106" i="159" s="1"/>
  <c r="H106" i="159" s="1"/>
  <c r="I106" i="159" s="1"/>
  <c r="J106" i="159" s="1"/>
  <c r="K106" i="159" s="1"/>
  <c r="S106" i="159"/>
  <c r="D106" i="172" s="1"/>
  <c r="S211" i="159"/>
  <c r="D211" i="172" s="1"/>
  <c r="E211" i="159"/>
  <c r="F211" i="159" s="1"/>
  <c r="G211" i="159" s="1"/>
  <c r="H211" i="159" s="1"/>
  <c r="I211" i="159" s="1"/>
  <c r="J211" i="159" s="1"/>
  <c r="K211" i="159" s="1"/>
  <c r="E75" i="159"/>
  <c r="F75" i="159" s="1"/>
  <c r="G75" i="159" s="1"/>
  <c r="H75" i="159" s="1"/>
  <c r="I75" i="159" s="1"/>
  <c r="J75" i="159" s="1"/>
  <c r="K75" i="159" s="1"/>
  <c r="S75" i="159"/>
  <c r="D75" i="172" s="1"/>
  <c r="E142" i="159"/>
  <c r="F142" i="159" s="1"/>
  <c r="G142" i="159" s="1"/>
  <c r="H142" i="159" s="1"/>
  <c r="I142" i="159" s="1"/>
  <c r="J142" i="159" s="1"/>
  <c r="K142" i="159" s="1"/>
  <c r="S142" i="159"/>
  <c r="D142" i="172" s="1"/>
  <c r="E141" i="159"/>
  <c r="F141" i="159" s="1"/>
  <c r="G141" i="159" s="1"/>
  <c r="H141" i="159" s="1"/>
  <c r="I141" i="159" s="1"/>
  <c r="J141" i="159" s="1"/>
  <c r="K141" i="159" s="1"/>
  <c r="S141" i="159"/>
  <c r="D141" i="172" s="1"/>
  <c r="E215" i="159"/>
  <c r="F215" i="159" s="1"/>
  <c r="G215" i="159" s="1"/>
  <c r="H215" i="159" s="1"/>
  <c r="I215" i="159" s="1"/>
  <c r="J215" i="159" s="1"/>
  <c r="K215" i="159" s="1"/>
  <c r="S215" i="159"/>
  <c r="D215" i="172" s="1"/>
  <c r="S102" i="159"/>
  <c r="D102" i="172" s="1"/>
  <c r="E102" i="159"/>
  <c r="F102" i="159" s="1"/>
  <c r="G102" i="159" s="1"/>
  <c r="H102" i="159" s="1"/>
  <c r="I102" i="159" s="1"/>
  <c r="J102" i="159" s="1"/>
  <c r="K102" i="159" s="1"/>
  <c r="S194" i="159"/>
  <c r="D194" i="172" s="1"/>
  <c r="E194" i="159"/>
  <c r="F194" i="159" s="1"/>
  <c r="G194" i="159" s="1"/>
  <c r="H194" i="159" s="1"/>
  <c r="I194" i="159" s="1"/>
  <c r="J194" i="159" s="1"/>
  <c r="K194" i="159" s="1"/>
  <c r="S155" i="147"/>
  <c r="D155" i="159" s="1"/>
  <c r="E155" i="147"/>
  <c r="F155" i="147" s="1"/>
  <c r="G155" i="147" s="1"/>
  <c r="H155" i="147" s="1"/>
  <c r="I155" i="147" s="1"/>
  <c r="J155" i="147" s="1"/>
  <c r="K155" i="147" s="1"/>
  <c r="L155" i="147" s="1"/>
  <c r="M155" i="147" s="1"/>
  <c r="N155" i="147" s="1"/>
  <c r="O155" i="147" s="1"/>
  <c r="P155" i="147" s="1"/>
  <c r="S70" i="147"/>
  <c r="D70" i="159" s="1"/>
  <c r="E70" i="147"/>
  <c r="F70" i="147" s="1"/>
  <c r="G70" i="147" s="1"/>
  <c r="H70" i="147" s="1"/>
  <c r="I70" i="147" s="1"/>
  <c r="J70" i="147" s="1"/>
  <c r="K70" i="147" s="1"/>
  <c r="L70" i="147" s="1"/>
  <c r="M70" i="147" s="1"/>
  <c r="N70" i="147" s="1"/>
  <c r="O70" i="147" s="1"/>
  <c r="P70" i="147" s="1"/>
  <c r="E153" i="159"/>
  <c r="F153" i="159" s="1"/>
  <c r="G153" i="159" s="1"/>
  <c r="H153" i="159" s="1"/>
  <c r="I153" i="159" s="1"/>
  <c r="J153" i="159" s="1"/>
  <c r="K153" i="159" s="1"/>
  <c r="S153" i="159"/>
  <c r="D153" i="172" s="1"/>
  <c r="E167" i="159"/>
  <c r="F167" i="159" s="1"/>
  <c r="G167" i="159" s="1"/>
  <c r="H167" i="159" s="1"/>
  <c r="I167" i="159" s="1"/>
  <c r="J167" i="159" s="1"/>
  <c r="K167" i="159" s="1"/>
  <c r="S167" i="159"/>
  <c r="D167" i="172" s="1"/>
  <c r="E33" i="159"/>
  <c r="F33" i="159" s="1"/>
  <c r="G33" i="159" s="1"/>
  <c r="H33" i="159" s="1"/>
  <c r="I33" i="159" s="1"/>
  <c r="J33" i="159" s="1"/>
  <c r="K33" i="159" s="1"/>
  <c r="S33" i="159"/>
  <c r="D33" i="172" s="1"/>
  <c r="N45" i="159"/>
  <c r="E129" i="159" l="1"/>
  <c r="F129" i="159" s="1"/>
  <c r="G129" i="159" s="1"/>
  <c r="H129" i="159" s="1"/>
  <c r="I129" i="159" s="1"/>
  <c r="J129" i="159" s="1"/>
  <c r="K129" i="159" s="1"/>
  <c r="L129" i="159" s="1"/>
  <c r="M129" i="159" s="1"/>
  <c r="N129" i="159" s="1"/>
  <c r="O129" i="159" s="1"/>
  <c r="P129" i="159" s="1"/>
  <c r="S129" i="159"/>
  <c r="E194" i="172"/>
  <c r="F194" i="172" s="1"/>
  <c r="G194" i="172" s="1"/>
  <c r="H194" i="172" s="1"/>
  <c r="I194" i="172" s="1"/>
  <c r="J194" i="172" s="1"/>
  <c r="K194" i="172" s="1"/>
  <c r="L194" i="172" s="1"/>
  <c r="M194" i="172" s="1"/>
  <c r="N194" i="172" s="1"/>
  <c r="O194" i="172" s="1"/>
  <c r="P194" i="172" s="1"/>
  <c r="S194" i="172"/>
  <c r="S102" i="172"/>
  <c r="E102" i="172"/>
  <c r="F102" i="172" s="1"/>
  <c r="G102" i="172" s="1"/>
  <c r="H102" i="172" s="1"/>
  <c r="I102" i="172" s="1"/>
  <c r="J102" i="172" s="1"/>
  <c r="K102" i="172" s="1"/>
  <c r="L102" i="172" s="1"/>
  <c r="M102" i="172" s="1"/>
  <c r="N102" i="172" s="1"/>
  <c r="O102" i="172" s="1"/>
  <c r="P102" i="172" s="1"/>
  <c r="E211" i="172"/>
  <c r="F211" i="172" s="1"/>
  <c r="G211" i="172" s="1"/>
  <c r="H211" i="172" s="1"/>
  <c r="I211" i="172" s="1"/>
  <c r="J211" i="172" s="1"/>
  <c r="K211" i="172" s="1"/>
  <c r="L211" i="172" s="1"/>
  <c r="M211" i="172" s="1"/>
  <c r="N211" i="172" s="1"/>
  <c r="O211" i="172" s="1"/>
  <c r="P211" i="172" s="1"/>
  <c r="S211" i="172"/>
  <c r="E33" i="172"/>
  <c r="F33" i="172" s="1"/>
  <c r="G33" i="172" s="1"/>
  <c r="H33" i="172" s="1"/>
  <c r="I33" i="172" s="1"/>
  <c r="J33" i="172" s="1"/>
  <c r="K33" i="172" s="1"/>
  <c r="L33" i="172" s="1"/>
  <c r="M33" i="172" s="1"/>
  <c r="N33" i="172" s="1"/>
  <c r="O33" i="172" s="1"/>
  <c r="P33" i="172" s="1"/>
  <c r="S33" i="172"/>
  <c r="E167" i="172"/>
  <c r="F167" i="172" s="1"/>
  <c r="G167" i="172" s="1"/>
  <c r="H167" i="172" s="1"/>
  <c r="I167" i="172" s="1"/>
  <c r="J167" i="172" s="1"/>
  <c r="K167" i="172" s="1"/>
  <c r="L167" i="172" s="1"/>
  <c r="M167" i="172" s="1"/>
  <c r="N167" i="172" s="1"/>
  <c r="O167" i="172" s="1"/>
  <c r="P167" i="172" s="1"/>
  <c r="S167" i="172"/>
  <c r="E153" i="172"/>
  <c r="F153" i="172" s="1"/>
  <c r="G153" i="172" s="1"/>
  <c r="H153" i="172" s="1"/>
  <c r="I153" i="172" s="1"/>
  <c r="J153" i="172" s="1"/>
  <c r="K153" i="172" s="1"/>
  <c r="L153" i="172" s="1"/>
  <c r="M153" i="172" s="1"/>
  <c r="N153" i="172" s="1"/>
  <c r="O153" i="172" s="1"/>
  <c r="P153" i="172" s="1"/>
  <c r="S153" i="172"/>
  <c r="E215" i="172"/>
  <c r="F215" i="172" s="1"/>
  <c r="G215" i="172" s="1"/>
  <c r="H215" i="172" s="1"/>
  <c r="I215" i="172" s="1"/>
  <c r="J215" i="172" s="1"/>
  <c r="K215" i="172" s="1"/>
  <c r="L215" i="172" s="1"/>
  <c r="M215" i="172" s="1"/>
  <c r="N215" i="172" s="1"/>
  <c r="O215" i="172" s="1"/>
  <c r="P215" i="172" s="1"/>
  <c r="S215" i="172"/>
  <c r="E141" i="172"/>
  <c r="F141" i="172" s="1"/>
  <c r="G141" i="172" s="1"/>
  <c r="H141" i="172" s="1"/>
  <c r="I141" i="172" s="1"/>
  <c r="J141" i="172" s="1"/>
  <c r="K141" i="172" s="1"/>
  <c r="L141" i="172" s="1"/>
  <c r="M141" i="172" s="1"/>
  <c r="N141" i="172" s="1"/>
  <c r="O141" i="172" s="1"/>
  <c r="P141" i="172" s="1"/>
  <c r="S141" i="172"/>
  <c r="E142" i="172"/>
  <c r="F142" i="172" s="1"/>
  <c r="G142" i="172" s="1"/>
  <c r="H142" i="172" s="1"/>
  <c r="I142" i="172" s="1"/>
  <c r="J142" i="172" s="1"/>
  <c r="K142" i="172" s="1"/>
  <c r="L142" i="172" s="1"/>
  <c r="M142" i="172" s="1"/>
  <c r="N142" i="172" s="1"/>
  <c r="O142" i="172" s="1"/>
  <c r="P142" i="172" s="1"/>
  <c r="S142" i="172"/>
  <c r="E106" i="172"/>
  <c r="F106" i="172" s="1"/>
  <c r="G106" i="172" s="1"/>
  <c r="H106" i="172" s="1"/>
  <c r="I106" i="172" s="1"/>
  <c r="J106" i="172" s="1"/>
  <c r="K106" i="172" s="1"/>
  <c r="L106" i="172" s="1"/>
  <c r="M106" i="172" s="1"/>
  <c r="N106" i="172" s="1"/>
  <c r="O106" i="172" s="1"/>
  <c r="P106" i="172" s="1"/>
  <c r="S106" i="172"/>
  <c r="E40" i="172"/>
  <c r="F40" i="172" s="1"/>
  <c r="G40" i="172" s="1"/>
  <c r="H40" i="172" s="1"/>
  <c r="I40" i="172" s="1"/>
  <c r="J40" i="172" s="1"/>
  <c r="K40" i="172" s="1"/>
  <c r="L40" i="172" s="1"/>
  <c r="M40" i="172" s="1"/>
  <c r="N40" i="172" s="1"/>
  <c r="O40" i="172" s="1"/>
  <c r="P40" i="172" s="1"/>
  <c r="S40" i="172"/>
  <c r="E174" i="172"/>
  <c r="F174" i="172" s="1"/>
  <c r="G174" i="172" s="1"/>
  <c r="H174" i="172" s="1"/>
  <c r="I174" i="172" s="1"/>
  <c r="J174" i="172" s="1"/>
  <c r="K174" i="172" s="1"/>
  <c r="L174" i="172" s="1"/>
  <c r="M174" i="172" s="1"/>
  <c r="N174" i="172" s="1"/>
  <c r="O174" i="172" s="1"/>
  <c r="P174" i="172" s="1"/>
  <c r="S174" i="172"/>
  <c r="E85" i="172"/>
  <c r="F85" i="172" s="1"/>
  <c r="G85" i="172" s="1"/>
  <c r="H85" i="172" s="1"/>
  <c r="I85" i="172" s="1"/>
  <c r="J85" i="172" s="1"/>
  <c r="K85" i="172" s="1"/>
  <c r="L85" i="172" s="1"/>
  <c r="M85" i="172" s="1"/>
  <c r="N85" i="172" s="1"/>
  <c r="O85" i="172" s="1"/>
  <c r="P85" i="172" s="1"/>
  <c r="S85" i="172"/>
  <c r="E195" i="172"/>
  <c r="F195" i="172" s="1"/>
  <c r="G195" i="172" s="1"/>
  <c r="H195" i="172" s="1"/>
  <c r="I195" i="172" s="1"/>
  <c r="J195" i="172" s="1"/>
  <c r="K195" i="172" s="1"/>
  <c r="L195" i="172" s="1"/>
  <c r="M195" i="172" s="1"/>
  <c r="N195" i="172" s="1"/>
  <c r="O195" i="172" s="1"/>
  <c r="P195" i="172" s="1"/>
  <c r="S195" i="172"/>
  <c r="E6" i="172"/>
  <c r="F6" i="172" s="1"/>
  <c r="G6" i="172" s="1"/>
  <c r="H6" i="172" s="1"/>
  <c r="I6" i="172" s="1"/>
  <c r="J6" i="172" s="1"/>
  <c r="K6" i="172" s="1"/>
  <c r="L6" i="172" s="1"/>
  <c r="M6" i="172" s="1"/>
  <c r="N6" i="172" s="1"/>
  <c r="O6" i="172" s="1"/>
  <c r="P6" i="172" s="1"/>
  <c r="S6" i="172"/>
  <c r="E203" i="172"/>
  <c r="F203" i="172" s="1"/>
  <c r="G203" i="172" s="1"/>
  <c r="H203" i="172" s="1"/>
  <c r="I203" i="172" s="1"/>
  <c r="J203" i="172" s="1"/>
  <c r="K203" i="172" s="1"/>
  <c r="L203" i="172" s="1"/>
  <c r="M203" i="172" s="1"/>
  <c r="N203" i="172" s="1"/>
  <c r="O203" i="172" s="1"/>
  <c r="P203" i="172" s="1"/>
  <c r="S203" i="172"/>
  <c r="E81" i="172"/>
  <c r="F81" i="172" s="1"/>
  <c r="G81" i="172" s="1"/>
  <c r="H81" i="172" s="1"/>
  <c r="I81" i="172" s="1"/>
  <c r="J81" i="172" s="1"/>
  <c r="K81" i="172" s="1"/>
  <c r="L81" i="172" s="1"/>
  <c r="M81" i="172" s="1"/>
  <c r="N81" i="172" s="1"/>
  <c r="O81" i="172" s="1"/>
  <c r="P81" i="172" s="1"/>
  <c r="S81" i="172"/>
  <c r="E152" i="172"/>
  <c r="F152" i="172" s="1"/>
  <c r="G152" i="172" s="1"/>
  <c r="H152" i="172" s="1"/>
  <c r="I152" i="172" s="1"/>
  <c r="J152" i="172" s="1"/>
  <c r="K152" i="172" s="1"/>
  <c r="L152" i="172" s="1"/>
  <c r="M152" i="172" s="1"/>
  <c r="N152" i="172" s="1"/>
  <c r="O152" i="172" s="1"/>
  <c r="P152" i="172" s="1"/>
  <c r="S152" i="172"/>
  <c r="E57" i="172"/>
  <c r="F57" i="172" s="1"/>
  <c r="G57" i="172" s="1"/>
  <c r="H57" i="172" s="1"/>
  <c r="I57" i="172" s="1"/>
  <c r="J57" i="172" s="1"/>
  <c r="K57" i="172" s="1"/>
  <c r="L57" i="172" s="1"/>
  <c r="M57" i="172" s="1"/>
  <c r="N57" i="172" s="1"/>
  <c r="O57" i="172" s="1"/>
  <c r="P57" i="172" s="1"/>
  <c r="S57" i="172"/>
  <c r="E18" i="172"/>
  <c r="F18" i="172" s="1"/>
  <c r="G18" i="172" s="1"/>
  <c r="H18" i="172" s="1"/>
  <c r="I18" i="172" s="1"/>
  <c r="J18" i="172" s="1"/>
  <c r="K18" i="172" s="1"/>
  <c r="L18" i="172" s="1"/>
  <c r="M18" i="172" s="1"/>
  <c r="N18" i="172" s="1"/>
  <c r="O18" i="172" s="1"/>
  <c r="P18" i="172" s="1"/>
  <c r="S18" i="172"/>
  <c r="E171" i="172"/>
  <c r="F171" i="172" s="1"/>
  <c r="G171" i="172" s="1"/>
  <c r="H171" i="172" s="1"/>
  <c r="I171" i="172" s="1"/>
  <c r="J171" i="172" s="1"/>
  <c r="K171" i="172" s="1"/>
  <c r="L171" i="172" s="1"/>
  <c r="M171" i="172" s="1"/>
  <c r="N171" i="172" s="1"/>
  <c r="O171" i="172" s="1"/>
  <c r="P171" i="172" s="1"/>
  <c r="S171" i="172"/>
  <c r="E77" i="172"/>
  <c r="F77" i="172" s="1"/>
  <c r="G77" i="172" s="1"/>
  <c r="H77" i="172" s="1"/>
  <c r="I77" i="172" s="1"/>
  <c r="J77" i="172" s="1"/>
  <c r="K77" i="172" s="1"/>
  <c r="L77" i="172" s="1"/>
  <c r="M77" i="172" s="1"/>
  <c r="N77" i="172" s="1"/>
  <c r="O77" i="172" s="1"/>
  <c r="P77" i="172" s="1"/>
  <c r="S77" i="172"/>
  <c r="E42" i="172"/>
  <c r="F42" i="172" s="1"/>
  <c r="G42" i="172" s="1"/>
  <c r="H42" i="172" s="1"/>
  <c r="I42" i="172" s="1"/>
  <c r="J42" i="172" s="1"/>
  <c r="K42" i="172" s="1"/>
  <c r="L42" i="172" s="1"/>
  <c r="M42" i="172" s="1"/>
  <c r="N42" i="172" s="1"/>
  <c r="O42" i="172" s="1"/>
  <c r="P42" i="172" s="1"/>
  <c r="S42" i="172"/>
  <c r="E199" i="172"/>
  <c r="F199" i="172" s="1"/>
  <c r="G199" i="172" s="1"/>
  <c r="H199" i="172" s="1"/>
  <c r="I199" i="172" s="1"/>
  <c r="J199" i="172" s="1"/>
  <c r="K199" i="172" s="1"/>
  <c r="L199" i="172" s="1"/>
  <c r="M199" i="172" s="1"/>
  <c r="N199" i="172" s="1"/>
  <c r="O199" i="172" s="1"/>
  <c r="P199" i="172" s="1"/>
  <c r="S199" i="172"/>
  <c r="E187" i="172"/>
  <c r="F187" i="172" s="1"/>
  <c r="G187" i="172" s="1"/>
  <c r="H187" i="172" s="1"/>
  <c r="I187" i="172" s="1"/>
  <c r="J187" i="172" s="1"/>
  <c r="K187" i="172" s="1"/>
  <c r="L187" i="172" s="1"/>
  <c r="M187" i="172" s="1"/>
  <c r="N187" i="172" s="1"/>
  <c r="O187" i="172" s="1"/>
  <c r="P187" i="172" s="1"/>
  <c r="S187" i="172"/>
  <c r="E21" i="172"/>
  <c r="F21" i="172" s="1"/>
  <c r="G21" i="172" s="1"/>
  <c r="H21" i="172" s="1"/>
  <c r="I21" i="172" s="1"/>
  <c r="J21" i="172" s="1"/>
  <c r="K21" i="172" s="1"/>
  <c r="L21" i="172" s="1"/>
  <c r="M21" i="172" s="1"/>
  <c r="N21" i="172" s="1"/>
  <c r="O21" i="172" s="1"/>
  <c r="P21" i="172" s="1"/>
  <c r="S21" i="172"/>
  <c r="S165" i="172"/>
  <c r="E165" i="172"/>
  <c r="F165" i="172" s="1"/>
  <c r="G165" i="172" s="1"/>
  <c r="H165" i="172" s="1"/>
  <c r="I165" i="172" s="1"/>
  <c r="J165" i="172" s="1"/>
  <c r="K165" i="172" s="1"/>
  <c r="L165" i="172" s="1"/>
  <c r="M165" i="172" s="1"/>
  <c r="N165" i="172" s="1"/>
  <c r="O165" i="172" s="1"/>
  <c r="P165" i="172" s="1"/>
  <c r="E196" i="172"/>
  <c r="F196" i="172" s="1"/>
  <c r="G196" i="172" s="1"/>
  <c r="H196" i="172" s="1"/>
  <c r="I196" i="172" s="1"/>
  <c r="J196" i="172" s="1"/>
  <c r="K196" i="172" s="1"/>
  <c r="L196" i="172" s="1"/>
  <c r="M196" i="172" s="1"/>
  <c r="N196" i="172" s="1"/>
  <c r="O196" i="172" s="1"/>
  <c r="P196" i="172" s="1"/>
  <c r="S196" i="172"/>
  <c r="E15" i="172"/>
  <c r="F15" i="172" s="1"/>
  <c r="G15" i="172" s="1"/>
  <c r="H15" i="172" s="1"/>
  <c r="I15" i="172" s="1"/>
  <c r="J15" i="172" s="1"/>
  <c r="K15" i="172" s="1"/>
  <c r="L15" i="172" s="1"/>
  <c r="M15" i="172" s="1"/>
  <c r="N15" i="172" s="1"/>
  <c r="O15" i="172" s="1"/>
  <c r="P15" i="172" s="1"/>
  <c r="S15" i="172"/>
  <c r="E63" i="172"/>
  <c r="F63" i="172" s="1"/>
  <c r="G63" i="172" s="1"/>
  <c r="H63" i="172" s="1"/>
  <c r="I63" i="172" s="1"/>
  <c r="J63" i="172" s="1"/>
  <c r="K63" i="172" s="1"/>
  <c r="L63" i="172" s="1"/>
  <c r="M63" i="172" s="1"/>
  <c r="N63" i="172" s="1"/>
  <c r="O63" i="172" s="1"/>
  <c r="P63" i="172" s="1"/>
  <c r="S63" i="172"/>
  <c r="E201" i="172"/>
  <c r="F201" i="172" s="1"/>
  <c r="G201" i="172" s="1"/>
  <c r="H201" i="172" s="1"/>
  <c r="I201" i="172" s="1"/>
  <c r="J201" i="172" s="1"/>
  <c r="K201" i="172" s="1"/>
  <c r="L201" i="172" s="1"/>
  <c r="M201" i="172" s="1"/>
  <c r="N201" i="172" s="1"/>
  <c r="O201" i="172" s="1"/>
  <c r="P201" i="172" s="1"/>
  <c r="S201" i="172"/>
  <c r="E32" i="172"/>
  <c r="F32" i="172" s="1"/>
  <c r="G32" i="172" s="1"/>
  <c r="H32" i="172" s="1"/>
  <c r="I32" i="172" s="1"/>
  <c r="J32" i="172" s="1"/>
  <c r="K32" i="172" s="1"/>
  <c r="L32" i="172" s="1"/>
  <c r="M32" i="172" s="1"/>
  <c r="N32" i="172" s="1"/>
  <c r="O32" i="172" s="1"/>
  <c r="P32" i="172" s="1"/>
  <c r="S32" i="172"/>
  <c r="E91" i="172"/>
  <c r="F91" i="172" s="1"/>
  <c r="G91" i="172" s="1"/>
  <c r="H91" i="172" s="1"/>
  <c r="I91" i="172" s="1"/>
  <c r="J91" i="172" s="1"/>
  <c r="K91" i="172" s="1"/>
  <c r="L91" i="172" s="1"/>
  <c r="M91" i="172" s="1"/>
  <c r="N91" i="172" s="1"/>
  <c r="O91" i="172" s="1"/>
  <c r="P91" i="172" s="1"/>
  <c r="S91" i="172"/>
  <c r="E88" i="172"/>
  <c r="F88" i="172" s="1"/>
  <c r="G88" i="172" s="1"/>
  <c r="H88" i="172" s="1"/>
  <c r="I88" i="172" s="1"/>
  <c r="J88" i="172" s="1"/>
  <c r="K88" i="172" s="1"/>
  <c r="L88" i="172" s="1"/>
  <c r="M88" i="172" s="1"/>
  <c r="N88" i="172" s="1"/>
  <c r="O88" i="172" s="1"/>
  <c r="P88" i="172" s="1"/>
  <c r="S88" i="172"/>
  <c r="E92" i="172"/>
  <c r="F92" i="172" s="1"/>
  <c r="G92" i="172" s="1"/>
  <c r="H92" i="172" s="1"/>
  <c r="I92" i="172" s="1"/>
  <c r="J92" i="172" s="1"/>
  <c r="K92" i="172" s="1"/>
  <c r="L92" i="172" s="1"/>
  <c r="M92" i="172" s="1"/>
  <c r="N92" i="172" s="1"/>
  <c r="O92" i="172" s="1"/>
  <c r="P92" i="172" s="1"/>
  <c r="S92" i="172"/>
  <c r="E140" i="172"/>
  <c r="F140" i="172" s="1"/>
  <c r="G140" i="172" s="1"/>
  <c r="H140" i="172" s="1"/>
  <c r="I140" i="172" s="1"/>
  <c r="J140" i="172" s="1"/>
  <c r="K140" i="172" s="1"/>
  <c r="L140" i="172" s="1"/>
  <c r="M140" i="172" s="1"/>
  <c r="N140" i="172" s="1"/>
  <c r="O140" i="172" s="1"/>
  <c r="P140" i="172" s="1"/>
  <c r="S140" i="172"/>
  <c r="E183" i="172"/>
  <c r="F183" i="172" s="1"/>
  <c r="G183" i="172" s="1"/>
  <c r="H183" i="172" s="1"/>
  <c r="I183" i="172" s="1"/>
  <c r="J183" i="172" s="1"/>
  <c r="K183" i="172" s="1"/>
  <c r="L183" i="172" s="1"/>
  <c r="M183" i="172" s="1"/>
  <c r="N183" i="172" s="1"/>
  <c r="O183" i="172" s="1"/>
  <c r="P183" i="172" s="1"/>
  <c r="S183" i="172"/>
  <c r="E114" i="172"/>
  <c r="F114" i="172" s="1"/>
  <c r="G114" i="172" s="1"/>
  <c r="H114" i="172" s="1"/>
  <c r="I114" i="172" s="1"/>
  <c r="J114" i="172" s="1"/>
  <c r="K114" i="172" s="1"/>
  <c r="L114" i="172" s="1"/>
  <c r="M114" i="172" s="1"/>
  <c r="N114" i="172" s="1"/>
  <c r="O114" i="172" s="1"/>
  <c r="P114" i="172" s="1"/>
  <c r="S114" i="172"/>
  <c r="E105" i="172"/>
  <c r="F105" i="172" s="1"/>
  <c r="G105" i="172" s="1"/>
  <c r="H105" i="172" s="1"/>
  <c r="I105" i="172" s="1"/>
  <c r="J105" i="172" s="1"/>
  <c r="K105" i="172" s="1"/>
  <c r="L105" i="172" s="1"/>
  <c r="M105" i="172" s="1"/>
  <c r="N105" i="172" s="1"/>
  <c r="O105" i="172" s="1"/>
  <c r="P105" i="172" s="1"/>
  <c r="S105" i="172"/>
  <c r="E10" i="172"/>
  <c r="F10" i="172" s="1"/>
  <c r="G10" i="172" s="1"/>
  <c r="H10" i="172" s="1"/>
  <c r="I10" i="172" s="1"/>
  <c r="J10" i="172" s="1"/>
  <c r="K10" i="172" s="1"/>
  <c r="L10" i="172" s="1"/>
  <c r="M10" i="172" s="1"/>
  <c r="N10" i="172" s="1"/>
  <c r="O10" i="172" s="1"/>
  <c r="P10" i="172" s="1"/>
  <c r="S10" i="172"/>
  <c r="E56" i="172"/>
  <c r="F56" i="172" s="1"/>
  <c r="G56" i="172" s="1"/>
  <c r="H56" i="172" s="1"/>
  <c r="I56" i="172" s="1"/>
  <c r="J56" i="172" s="1"/>
  <c r="K56" i="172" s="1"/>
  <c r="L56" i="172" s="1"/>
  <c r="M56" i="172" s="1"/>
  <c r="N56" i="172" s="1"/>
  <c r="O56" i="172" s="1"/>
  <c r="P56" i="172" s="1"/>
  <c r="S56" i="172"/>
  <c r="E31" i="172"/>
  <c r="F31" i="172" s="1"/>
  <c r="G31" i="172" s="1"/>
  <c r="H31" i="172" s="1"/>
  <c r="I31" i="172" s="1"/>
  <c r="J31" i="172" s="1"/>
  <c r="K31" i="172" s="1"/>
  <c r="L31" i="172" s="1"/>
  <c r="M31" i="172" s="1"/>
  <c r="N31" i="172" s="1"/>
  <c r="O31" i="172" s="1"/>
  <c r="P31" i="172" s="1"/>
  <c r="S31" i="172"/>
  <c r="S16" i="172"/>
  <c r="E16" i="172"/>
  <c r="F16" i="172" s="1"/>
  <c r="G16" i="172" s="1"/>
  <c r="H16" i="172" s="1"/>
  <c r="I16" i="172" s="1"/>
  <c r="J16" i="172" s="1"/>
  <c r="K16" i="172" s="1"/>
  <c r="L16" i="172" s="1"/>
  <c r="M16" i="172" s="1"/>
  <c r="N16" i="172" s="1"/>
  <c r="O16" i="172" s="1"/>
  <c r="P16" i="172" s="1"/>
  <c r="E178" i="172"/>
  <c r="F178" i="172" s="1"/>
  <c r="G178" i="172" s="1"/>
  <c r="H178" i="172" s="1"/>
  <c r="I178" i="172" s="1"/>
  <c r="J178" i="172" s="1"/>
  <c r="K178" i="172" s="1"/>
  <c r="L178" i="172" s="1"/>
  <c r="M178" i="172" s="1"/>
  <c r="N178" i="172" s="1"/>
  <c r="O178" i="172" s="1"/>
  <c r="P178" i="172" s="1"/>
  <c r="S178" i="172"/>
  <c r="E216" i="172"/>
  <c r="F216" i="172" s="1"/>
  <c r="G216" i="172" s="1"/>
  <c r="H216" i="172" s="1"/>
  <c r="I216" i="172" s="1"/>
  <c r="J216" i="172" s="1"/>
  <c r="K216" i="172" s="1"/>
  <c r="L216" i="172" s="1"/>
  <c r="M216" i="172" s="1"/>
  <c r="N216" i="172" s="1"/>
  <c r="O216" i="172" s="1"/>
  <c r="P216" i="172" s="1"/>
  <c r="S216" i="172"/>
  <c r="E210" i="172"/>
  <c r="F210" i="172" s="1"/>
  <c r="G210" i="172" s="1"/>
  <c r="H210" i="172" s="1"/>
  <c r="I210" i="172" s="1"/>
  <c r="J210" i="172" s="1"/>
  <c r="K210" i="172" s="1"/>
  <c r="L210" i="172" s="1"/>
  <c r="M210" i="172" s="1"/>
  <c r="N210" i="172" s="1"/>
  <c r="O210" i="172" s="1"/>
  <c r="P210" i="172" s="1"/>
  <c r="S210" i="172"/>
  <c r="E202" i="172"/>
  <c r="F202" i="172" s="1"/>
  <c r="G202" i="172" s="1"/>
  <c r="H202" i="172" s="1"/>
  <c r="I202" i="172" s="1"/>
  <c r="J202" i="172" s="1"/>
  <c r="K202" i="172" s="1"/>
  <c r="L202" i="172" s="1"/>
  <c r="M202" i="172" s="1"/>
  <c r="N202" i="172" s="1"/>
  <c r="O202" i="172" s="1"/>
  <c r="P202" i="172" s="1"/>
  <c r="S202" i="172"/>
  <c r="E84" i="172"/>
  <c r="F84" i="172" s="1"/>
  <c r="G84" i="172" s="1"/>
  <c r="H84" i="172" s="1"/>
  <c r="I84" i="172" s="1"/>
  <c r="J84" i="172" s="1"/>
  <c r="K84" i="172" s="1"/>
  <c r="L84" i="172" s="1"/>
  <c r="M84" i="172" s="1"/>
  <c r="N84" i="172" s="1"/>
  <c r="O84" i="172" s="1"/>
  <c r="P84" i="172" s="1"/>
  <c r="S84" i="172"/>
  <c r="E8" i="172"/>
  <c r="F8" i="172" s="1"/>
  <c r="G8" i="172" s="1"/>
  <c r="H8" i="172" s="1"/>
  <c r="I8" i="172" s="1"/>
  <c r="J8" i="172" s="1"/>
  <c r="K8" i="172" s="1"/>
  <c r="L8" i="172" s="1"/>
  <c r="M8" i="172" s="1"/>
  <c r="N8" i="172" s="1"/>
  <c r="O8" i="172" s="1"/>
  <c r="P8" i="172" s="1"/>
  <c r="S8" i="172"/>
  <c r="E23" i="172"/>
  <c r="F23" i="172" s="1"/>
  <c r="G23" i="172" s="1"/>
  <c r="H23" i="172" s="1"/>
  <c r="I23" i="172" s="1"/>
  <c r="J23" i="172" s="1"/>
  <c r="K23" i="172" s="1"/>
  <c r="L23" i="172" s="1"/>
  <c r="M23" i="172" s="1"/>
  <c r="N23" i="172" s="1"/>
  <c r="O23" i="172" s="1"/>
  <c r="P23" i="172" s="1"/>
  <c r="S23" i="172"/>
  <c r="E181" i="172"/>
  <c r="F181" i="172" s="1"/>
  <c r="G181" i="172" s="1"/>
  <c r="H181" i="172" s="1"/>
  <c r="I181" i="172" s="1"/>
  <c r="J181" i="172" s="1"/>
  <c r="K181" i="172" s="1"/>
  <c r="L181" i="172" s="1"/>
  <c r="M181" i="172" s="1"/>
  <c r="N181" i="172" s="1"/>
  <c r="O181" i="172" s="1"/>
  <c r="P181" i="172" s="1"/>
  <c r="S181" i="172"/>
  <c r="E166" i="172"/>
  <c r="F166" i="172" s="1"/>
  <c r="G166" i="172" s="1"/>
  <c r="H166" i="172" s="1"/>
  <c r="I166" i="172" s="1"/>
  <c r="J166" i="172" s="1"/>
  <c r="K166" i="172" s="1"/>
  <c r="L166" i="172" s="1"/>
  <c r="M166" i="172" s="1"/>
  <c r="N166" i="172" s="1"/>
  <c r="O166" i="172" s="1"/>
  <c r="P166" i="172" s="1"/>
  <c r="S166" i="172"/>
  <c r="E41" i="172"/>
  <c r="F41" i="172" s="1"/>
  <c r="G41" i="172" s="1"/>
  <c r="H41" i="172" s="1"/>
  <c r="I41" i="172" s="1"/>
  <c r="J41" i="172" s="1"/>
  <c r="K41" i="172" s="1"/>
  <c r="L41" i="172" s="1"/>
  <c r="M41" i="172" s="1"/>
  <c r="N41" i="172" s="1"/>
  <c r="O41" i="172" s="1"/>
  <c r="P41" i="172" s="1"/>
  <c r="S41" i="172"/>
  <c r="E101" i="172"/>
  <c r="F101" i="172" s="1"/>
  <c r="G101" i="172" s="1"/>
  <c r="H101" i="172" s="1"/>
  <c r="I101" i="172" s="1"/>
  <c r="J101" i="172" s="1"/>
  <c r="K101" i="172" s="1"/>
  <c r="L101" i="172" s="1"/>
  <c r="M101" i="172" s="1"/>
  <c r="N101" i="172" s="1"/>
  <c r="O101" i="172" s="1"/>
  <c r="P101" i="172" s="1"/>
  <c r="S101" i="172"/>
  <c r="E12" i="172"/>
  <c r="F12" i="172" s="1"/>
  <c r="G12" i="172" s="1"/>
  <c r="H12" i="172" s="1"/>
  <c r="I12" i="172" s="1"/>
  <c r="J12" i="172" s="1"/>
  <c r="K12" i="172" s="1"/>
  <c r="L12" i="172" s="1"/>
  <c r="M12" i="172" s="1"/>
  <c r="N12" i="172" s="1"/>
  <c r="O12" i="172" s="1"/>
  <c r="P12" i="172" s="1"/>
  <c r="S12" i="172"/>
  <c r="E71" i="172"/>
  <c r="F71" i="172" s="1"/>
  <c r="G71" i="172" s="1"/>
  <c r="H71" i="172" s="1"/>
  <c r="I71" i="172" s="1"/>
  <c r="J71" i="172" s="1"/>
  <c r="K71" i="172" s="1"/>
  <c r="L71" i="172" s="1"/>
  <c r="M71" i="172" s="1"/>
  <c r="N71" i="172" s="1"/>
  <c r="O71" i="172" s="1"/>
  <c r="P71" i="172" s="1"/>
  <c r="S71" i="172"/>
  <c r="E133" i="172"/>
  <c r="F133" i="172" s="1"/>
  <c r="G133" i="172" s="1"/>
  <c r="H133" i="172" s="1"/>
  <c r="I133" i="172" s="1"/>
  <c r="J133" i="172" s="1"/>
  <c r="K133" i="172" s="1"/>
  <c r="L133" i="172" s="1"/>
  <c r="M133" i="172" s="1"/>
  <c r="N133" i="172" s="1"/>
  <c r="O133" i="172" s="1"/>
  <c r="P133" i="172" s="1"/>
  <c r="S133" i="172"/>
  <c r="E86" i="172"/>
  <c r="F86" i="172" s="1"/>
  <c r="G86" i="172" s="1"/>
  <c r="H86" i="172" s="1"/>
  <c r="I86" i="172" s="1"/>
  <c r="J86" i="172" s="1"/>
  <c r="K86" i="172" s="1"/>
  <c r="L86" i="172" s="1"/>
  <c r="M86" i="172" s="1"/>
  <c r="N86" i="172" s="1"/>
  <c r="O86" i="172" s="1"/>
  <c r="P86" i="172" s="1"/>
  <c r="S86" i="172"/>
  <c r="E59" i="172"/>
  <c r="F59" i="172" s="1"/>
  <c r="G59" i="172" s="1"/>
  <c r="H59" i="172" s="1"/>
  <c r="I59" i="172" s="1"/>
  <c r="J59" i="172" s="1"/>
  <c r="K59" i="172" s="1"/>
  <c r="L59" i="172" s="1"/>
  <c r="M59" i="172" s="1"/>
  <c r="N59" i="172" s="1"/>
  <c r="O59" i="172" s="1"/>
  <c r="P59" i="172" s="1"/>
  <c r="S59" i="172"/>
  <c r="E5" i="172"/>
  <c r="F5" i="172" s="1"/>
  <c r="G5" i="172" s="1"/>
  <c r="H5" i="172" s="1"/>
  <c r="I5" i="172" s="1"/>
  <c r="J5" i="172" s="1"/>
  <c r="K5" i="172" s="1"/>
  <c r="L5" i="172" s="1"/>
  <c r="M5" i="172" s="1"/>
  <c r="N5" i="172" s="1"/>
  <c r="O5" i="172" s="1"/>
  <c r="P5" i="172" s="1"/>
  <c r="S5" i="172"/>
  <c r="S54" i="172"/>
  <c r="E54" i="172"/>
  <c r="F54" i="172" s="1"/>
  <c r="G54" i="172" s="1"/>
  <c r="H54" i="172" s="1"/>
  <c r="I54" i="172" s="1"/>
  <c r="J54" i="172" s="1"/>
  <c r="K54" i="172" s="1"/>
  <c r="L54" i="172" s="1"/>
  <c r="M54" i="172" s="1"/>
  <c r="N54" i="172" s="1"/>
  <c r="O54" i="172" s="1"/>
  <c r="P54" i="172" s="1"/>
  <c r="E139" i="172"/>
  <c r="F139" i="172" s="1"/>
  <c r="G139" i="172" s="1"/>
  <c r="H139" i="172" s="1"/>
  <c r="I139" i="172" s="1"/>
  <c r="J139" i="172" s="1"/>
  <c r="K139" i="172" s="1"/>
  <c r="L139" i="172" s="1"/>
  <c r="M139" i="172" s="1"/>
  <c r="N139" i="172" s="1"/>
  <c r="O139" i="172" s="1"/>
  <c r="P139" i="172" s="1"/>
  <c r="S139" i="172"/>
  <c r="E146" i="172"/>
  <c r="F146" i="172" s="1"/>
  <c r="G146" i="172" s="1"/>
  <c r="H146" i="172" s="1"/>
  <c r="I146" i="172" s="1"/>
  <c r="J146" i="172" s="1"/>
  <c r="K146" i="172" s="1"/>
  <c r="L146" i="172" s="1"/>
  <c r="M146" i="172" s="1"/>
  <c r="N146" i="172" s="1"/>
  <c r="O146" i="172" s="1"/>
  <c r="P146" i="172" s="1"/>
  <c r="S146" i="172"/>
  <c r="E103" i="172"/>
  <c r="F103" i="172" s="1"/>
  <c r="G103" i="172" s="1"/>
  <c r="H103" i="172" s="1"/>
  <c r="I103" i="172" s="1"/>
  <c r="J103" i="172" s="1"/>
  <c r="K103" i="172" s="1"/>
  <c r="L103" i="172" s="1"/>
  <c r="M103" i="172" s="1"/>
  <c r="N103" i="172" s="1"/>
  <c r="O103" i="172" s="1"/>
  <c r="P103" i="172" s="1"/>
  <c r="S103" i="172"/>
  <c r="E50" i="172"/>
  <c r="F50" i="172" s="1"/>
  <c r="G50" i="172" s="1"/>
  <c r="H50" i="172" s="1"/>
  <c r="I50" i="172" s="1"/>
  <c r="J50" i="172" s="1"/>
  <c r="K50" i="172" s="1"/>
  <c r="L50" i="172" s="1"/>
  <c r="M50" i="172" s="1"/>
  <c r="N50" i="172" s="1"/>
  <c r="O50" i="172" s="1"/>
  <c r="P50" i="172" s="1"/>
  <c r="S50" i="172"/>
  <c r="E97" i="172"/>
  <c r="F97" i="172" s="1"/>
  <c r="G97" i="172" s="1"/>
  <c r="H97" i="172" s="1"/>
  <c r="I97" i="172" s="1"/>
  <c r="J97" i="172" s="1"/>
  <c r="K97" i="172" s="1"/>
  <c r="L97" i="172" s="1"/>
  <c r="M97" i="172" s="1"/>
  <c r="N97" i="172" s="1"/>
  <c r="O97" i="172" s="1"/>
  <c r="P97" i="172" s="1"/>
  <c r="S97" i="172"/>
  <c r="E82" i="172"/>
  <c r="F82" i="172" s="1"/>
  <c r="G82" i="172" s="1"/>
  <c r="H82" i="172" s="1"/>
  <c r="I82" i="172" s="1"/>
  <c r="J82" i="172" s="1"/>
  <c r="K82" i="172" s="1"/>
  <c r="L82" i="172" s="1"/>
  <c r="M82" i="172" s="1"/>
  <c r="N82" i="172" s="1"/>
  <c r="O82" i="172" s="1"/>
  <c r="P82" i="172" s="1"/>
  <c r="S82" i="172"/>
  <c r="E17" i="172"/>
  <c r="F17" i="172" s="1"/>
  <c r="G17" i="172" s="1"/>
  <c r="H17" i="172" s="1"/>
  <c r="I17" i="172" s="1"/>
  <c r="J17" i="172" s="1"/>
  <c r="K17" i="172" s="1"/>
  <c r="L17" i="172" s="1"/>
  <c r="M17" i="172" s="1"/>
  <c r="N17" i="172" s="1"/>
  <c r="O17" i="172" s="1"/>
  <c r="P17" i="172" s="1"/>
  <c r="S17" i="172"/>
  <c r="E134" i="172"/>
  <c r="F134" i="172" s="1"/>
  <c r="G134" i="172" s="1"/>
  <c r="H134" i="172" s="1"/>
  <c r="I134" i="172" s="1"/>
  <c r="J134" i="172" s="1"/>
  <c r="K134" i="172" s="1"/>
  <c r="L134" i="172" s="1"/>
  <c r="M134" i="172" s="1"/>
  <c r="N134" i="172" s="1"/>
  <c r="O134" i="172" s="1"/>
  <c r="P134" i="172" s="1"/>
  <c r="S134" i="172"/>
  <c r="S22" i="172"/>
  <c r="E22" i="172"/>
  <c r="F22" i="172" s="1"/>
  <c r="G22" i="172" s="1"/>
  <c r="H22" i="172" s="1"/>
  <c r="I22" i="172" s="1"/>
  <c r="J22" i="172" s="1"/>
  <c r="K22" i="172" s="1"/>
  <c r="L22" i="172" s="1"/>
  <c r="M22" i="172" s="1"/>
  <c r="N22" i="172" s="1"/>
  <c r="O22" i="172" s="1"/>
  <c r="P22" i="172" s="1"/>
  <c r="E157" i="172"/>
  <c r="F157" i="172" s="1"/>
  <c r="G157" i="172" s="1"/>
  <c r="H157" i="172" s="1"/>
  <c r="I157" i="172" s="1"/>
  <c r="J157" i="172" s="1"/>
  <c r="K157" i="172" s="1"/>
  <c r="L157" i="172" s="1"/>
  <c r="M157" i="172" s="1"/>
  <c r="N157" i="172" s="1"/>
  <c r="O157" i="172" s="1"/>
  <c r="P157" i="172" s="1"/>
  <c r="S157" i="172"/>
  <c r="E184" i="172"/>
  <c r="F184" i="172" s="1"/>
  <c r="G184" i="172" s="1"/>
  <c r="H184" i="172" s="1"/>
  <c r="I184" i="172" s="1"/>
  <c r="J184" i="172" s="1"/>
  <c r="K184" i="172" s="1"/>
  <c r="L184" i="172" s="1"/>
  <c r="M184" i="172" s="1"/>
  <c r="N184" i="172" s="1"/>
  <c r="O184" i="172" s="1"/>
  <c r="P184" i="172" s="1"/>
  <c r="S184" i="172"/>
  <c r="E28" i="172"/>
  <c r="F28" i="172" s="1"/>
  <c r="G28" i="172" s="1"/>
  <c r="H28" i="172" s="1"/>
  <c r="I28" i="172" s="1"/>
  <c r="J28" i="172" s="1"/>
  <c r="K28" i="172" s="1"/>
  <c r="L28" i="172" s="1"/>
  <c r="M28" i="172" s="1"/>
  <c r="N28" i="172" s="1"/>
  <c r="O28" i="172" s="1"/>
  <c r="P28" i="172" s="1"/>
  <c r="S28" i="172"/>
  <c r="E213" i="172"/>
  <c r="F213" i="172" s="1"/>
  <c r="G213" i="172" s="1"/>
  <c r="H213" i="172" s="1"/>
  <c r="I213" i="172" s="1"/>
  <c r="J213" i="172" s="1"/>
  <c r="K213" i="172" s="1"/>
  <c r="L213" i="172" s="1"/>
  <c r="M213" i="172" s="1"/>
  <c r="N213" i="172" s="1"/>
  <c r="O213" i="172" s="1"/>
  <c r="P213" i="172" s="1"/>
  <c r="S213" i="172"/>
  <c r="E53" i="172"/>
  <c r="F53" i="172" s="1"/>
  <c r="G53" i="172" s="1"/>
  <c r="H53" i="172" s="1"/>
  <c r="I53" i="172" s="1"/>
  <c r="J53" i="172" s="1"/>
  <c r="K53" i="172" s="1"/>
  <c r="L53" i="172" s="1"/>
  <c r="M53" i="172" s="1"/>
  <c r="N53" i="172" s="1"/>
  <c r="O53" i="172" s="1"/>
  <c r="P53" i="172" s="1"/>
  <c r="S53" i="172"/>
  <c r="E176" i="172"/>
  <c r="F176" i="172" s="1"/>
  <c r="G176" i="172" s="1"/>
  <c r="H176" i="172" s="1"/>
  <c r="I176" i="172" s="1"/>
  <c r="J176" i="172" s="1"/>
  <c r="K176" i="172" s="1"/>
  <c r="L176" i="172" s="1"/>
  <c r="M176" i="172" s="1"/>
  <c r="N176" i="172" s="1"/>
  <c r="O176" i="172" s="1"/>
  <c r="P176" i="172" s="1"/>
  <c r="S176" i="172"/>
  <c r="E45" i="172"/>
  <c r="F45" i="172" s="1"/>
  <c r="G45" i="172" s="1"/>
  <c r="H45" i="172" s="1"/>
  <c r="I45" i="172" s="1"/>
  <c r="J45" i="172" s="1"/>
  <c r="K45" i="172" s="1"/>
  <c r="L45" i="172" s="1"/>
  <c r="M45" i="172" s="1"/>
  <c r="N45" i="172" s="1"/>
  <c r="O45" i="172" s="1"/>
  <c r="P45" i="172" s="1"/>
  <c r="S45" i="172"/>
  <c r="E206" i="172"/>
  <c r="F206" i="172" s="1"/>
  <c r="G206" i="172" s="1"/>
  <c r="H206" i="172" s="1"/>
  <c r="I206" i="172" s="1"/>
  <c r="J206" i="172" s="1"/>
  <c r="K206" i="172" s="1"/>
  <c r="L206" i="172" s="1"/>
  <c r="M206" i="172" s="1"/>
  <c r="N206" i="172" s="1"/>
  <c r="O206" i="172" s="1"/>
  <c r="P206" i="172" s="1"/>
  <c r="S206" i="172"/>
  <c r="S190" i="147"/>
  <c r="D190" i="159" s="1"/>
  <c r="E190" i="147"/>
  <c r="F190" i="147" s="1"/>
  <c r="G190" i="147" s="1"/>
  <c r="H190" i="147" s="1"/>
  <c r="I190" i="147" s="1"/>
  <c r="J190" i="147" s="1"/>
  <c r="K190" i="147" s="1"/>
  <c r="L190" i="147" s="1"/>
  <c r="M190" i="147" s="1"/>
  <c r="N190" i="147" s="1"/>
  <c r="O190" i="147" s="1"/>
  <c r="P190" i="147" s="1"/>
  <c r="E122" i="172"/>
  <c r="F122" i="172" s="1"/>
  <c r="G122" i="172" s="1"/>
  <c r="H122" i="172" s="1"/>
  <c r="I122" i="172" s="1"/>
  <c r="J122" i="172" s="1"/>
  <c r="K122" i="172" s="1"/>
  <c r="L122" i="172" s="1"/>
  <c r="M122" i="172" s="1"/>
  <c r="N122" i="172" s="1"/>
  <c r="O122" i="172" s="1"/>
  <c r="P122" i="172" s="1"/>
  <c r="S122" i="172"/>
  <c r="E75" i="172"/>
  <c r="F75" i="172" s="1"/>
  <c r="G75" i="172" s="1"/>
  <c r="H75" i="172" s="1"/>
  <c r="I75" i="172" s="1"/>
  <c r="J75" i="172" s="1"/>
  <c r="K75" i="172" s="1"/>
  <c r="L75" i="172" s="1"/>
  <c r="M75" i="172" s="1"/>
  <c r="N75" i="172" s="1"/>
  <c r="O75" i="172" s="1"/>
  <c r="P75" i="172" s="1"/>
  <c r="S75" i="172"/>
  <c r="E188" i="172"/>
  <c r="F188" i="172" s="1"/>
  <c r="G188" i="172" s="1"/>
  <c r="H188" i="172" s="1"/>
  <c r="I188" i="172" s="1"/>
  <c r="J188" i="172" s="1"/>
  <c r="K188" i="172" s="1"/>
  <c r="L188" i="172" s="1"/>
  <c r="M188" i="172" s="1"/>
  <c r="N188" i="172" s="1"/>
  <c r="O188" i="172" s="1"/>
  <c r="P188" i="172" s="1"/>
  <c r="S188" i="172"/>
  <c r="E136" i="172"/>
  <c r="F136" i="172" s="1"/>
  <c r="G136" i="172" s="1"/>
  <c r="H136" i="172" s="1"/>
  <c r="I136" i="172" s="1"/>
  <c r="J136" i="172" s="1"/>
  <c r="K136" i="172" s="1"/>
  <c r="L136" i="172" s="1"/>
  <c r="M136" i="172" s="1"/>
  <c r="N136" i="172" s="1"/>
  <c r="O136" i="172" s="1"/>
  <c r="P136" i="172" s="1"/>
  <c r="S136" i="172"/>
  <c r="E35" i="172"/>
  <c r="F35" i="172" s="1"/>
  <c r="G35" i="172" s="1"/>
  <c r="H35" i="172" s="1"/>
  <c r="I35" i="172" s="1"/>
  <c r="J35" i="172" s="1"/>
  <c r="K35" i="172" s="1"/>
  <c r="L35" i="172" s="1"/>
  <c r="M35" i="172" s="1"/>
  <c r="N35" i="172" s="1"/>
  <c r="O35" i="172" s="1"/>
  <c r="P35" i="172" s="1"/>
  <c r="S35" i="172"/>
  <c r="P138" i="24"/>
  <c r="O215" i="24"/>
  <c r="L33" i="159"/>
  <c r="M33" i="159" s="1"/>
  <c r="N33" i="159" s="1"/>
  <c r="O33" i="159" s="1"/>
  <c r="P33" i="159" s="1"/>
  <c r="L153" i="159"/>
  <c r="M153" i="159" s="1"/>
  <c r="N153" i="159" s="1"/>
  <c r="O153" i="159" s="1"/>
  <c r="P153" i="159" s="1"/>
  <c r="L141" i="159"/>
  <c r="M141" i="159" s="1"/>
  <c r="N141" i="159" s="1"/>
  <c r="O141" i="159" s="1"/>
  <c r="P141" i="159" s="1"/>
  <c r="L75" i="159"/>
  <c r="M75" i="159" s="1"/>
  <c r="N75" i="159" s="1"/>
  <c r="O75" i="159" s="1"/>
  <c r="P75" i="159" s="1"/>
  <c r="L40" i="159"/>
  <c r="M40" i="159" s="1"/>
  <c r="N40" i="159" s="1"/>
  <c r="O40" i="159" s="1"/>
  <c r="P40" i="159" s="1"/>
  <c r="L174" i="159"/>
  <c r="M174" i="159" s="1"/>
  <c r="N174" i="159" s="1"/>
  <c r="O174" i="159" s="1"/>
  <c r="P174" i="159" s="1"/>
  <c r="L195" i="159"/>
  <c r="M195" i="159" s="1"/>
  <c r="N195" i="159" s="1"/>
  <c r="O195" i="159" s="1"/>
  <c r="P195" i="159" s="1"/>
  <c r="L203" i="159"/>
  <c r="M203" i="159" s="1"/>
  <c r="N203" i="159" s="1"/>
  <c r="O203" i="159" s="1"/>
  <c r="P203" i="159" s="1"/>
  <c r="L152" i="159"/>
  <c r="M152" i="159" s="1"/>
  <c r="N152" i="159" s="1"/>
  <c r="O152" i="159" s="1"/>
  <c r="P152" i="159" s="1"/>
  <c r="L18" i="159"/>
  <c r="M18" i="159" s="1"/>
  <c r="N18" i="159" s="1"/>
  <c r="O18" i="159" s="1"/>
  <c r="P18" i="159" s="1"/>
  <c r="L77" i="159"/>
  <c r="M77" i="159" s="1"/>
  <c r="N77" i="159" s="1"/>
  <c r="O77" i="159" s="1"/>
  <c r="P77" i="159" s="1"/>
  <c r="L199" i="159"/>
  <c r="M199" i="159" s="1"/>
  <c r="N199" i="159" s="1"/>
  <c r="O199" i="159" s="1"/>
  <c r="P199" i="159" s="1"/>
  <c r="L21" i="159"/>
  <c r="M21" i="159" s="1"/>
  <c r="N21" i="159" s="1"/>
  <c r="O21" i="159" s="1"/>
  <c r="P21" i="159" s="1"/>
  <c r="L196" i="159"/>
  <c r="M196" i="159" s="1"/>
  <c r="N196" i="159" s="1"/>
  <c r="O196" i="159" s="1"/>
  <c r="P196" i="159" s="1"/>
  <c r="L63" i="159"/>
  <c r="M63" i="159" s="1"/>
  <c r="N63" i="159" s="1"/>
  <c r="O63" i="159" s="1"/>
  <c r="P63" i="159" s="1"/>
  <c r="L32" i="159"/>
  <c r="M32" i="159" s="1"/>
  <c r="N32" i="159" s="1"/>
  <c r="O32" i="159" s="1"/>
  <c r="P32" i="159" s="1"/>
  <c r="L88" i="159"/>
  <c r="M88" i="159" s="1"/>
  <c r="N88" i="159" s="1"/>
  <c r="O88" i="159" s="1"/>
  <c r="P88" i="159" s="1"/>
  <c r="L140" i="159"/>
  <c r="M140" i="159" s="1"/>
  <c r="N140" i="159" s="1"/>
  <c r="O140" i="159" s="1"/>
  <c r="P140" i="159" s="1"/>
  <c r="L114" i="159"/>
  <c r="M114" i="159" s="1"/>
  <c r="N114" i="159" s="1"/>
  <c r="O114" i="159" s="1"/>
  <c r="P114" i="159" s="1"/>
  <c r="L105" i="159"/>
  <c r="M105" i="159" s="1"/>
  <c r="N105" i="159" s="1"/>
  <c r="O105" i="159" s="1"/>
  <c r="P105" i="159" s="1"/>
  <c r="L122" i="159"/>
  <c r="M122" i="159" s="1"/>
  <c r="N122" i="159" s="1"/>
  <c r="O122" i="159" s="1"/>
  <c r="P122" i="159" s="1"/>
  <c r="L31" i="159"/>
  <c r="M31" i="159" s="1"/>
  <c r="N31" i="159" s="1"/>
  <c r="O31" i="159" s="1"/>
  <c r="P31" i="159" s="1"/>
  <c r="L16" i="159"/>
  <c r="M16" i="159" s="1"/>
  <c r="N16" i="159" s="1"/>
  <c r="O16" i="159" s="1"/>
  <c r="P16" i="159" s="1"/>
  <c r="L216" i="159"/>
  <c r="M216" i="159" s="1"/>
  <c r="N216" i="159" s="1"/>
  <c r="O216" i="159" s="1"/>
  <c r="P216" i="159" s="1"/>
  <c r="L210" i="159"/>
  <c r="M210" i="159" s="1"/>
  <c r="N210" i="159" s="1"/>
  <c r="O210" i="159" s="1"/>
  <c r="P210" i="159" s="1"/>
  <c r="L202" i="159"/>
  <c r="M202" i="159" s="1"/>
  <c r="N202" i="159" s="1"/>
  <c r="O202" i="159" s="1"/>
  <c r="P202" i="159" s="1"/>
  <c r="L84" i="159"/>
  <c r="M84" i="159" s="1"/>
  <c r="N84" i="159" s="1"/>
  <c r="O84" i="159" s="1"/>
  <c r="P84" i="159" s="1"/>
  <c r="L8" i="159"/>
  <c r="M8" i="159" s="1"/>
  <c r="N8" i="159" s="1"/>
  <c r="O8" i="159" s="1"/>
  <c r="P8" i="159" s="1"/>
  <c r="L23" i="159"/>
  <c r="M23" i="159" s="1"/>
  <c r="N23" i="159" s="1"/>
  <c r="O23" i="159" s="1"/>
  <c r="P23" i="159" s="1"/>
  <c r="L181" i="159"/>
  <c r="M181" i="159" s="1"/>
  <c r="N181" i="159" s="1"/>
  <c r="O181" i="159" s="1"/>
  <c r="P181" i="159" s="1"/>
  <c r="L166" i="159"/>
  <c r="M166" i="159" s="1"/>
  <c r="N166" i="159" s="1"/>
  <c r="O166" i="159" s="1"/>
  <c r="P166" i="159" s="1"/>
  <c r="L41" i="159"/>
  <c r="M41" i="159" s="1"/>
  <c r="N41" i="159" s="1"/>
  <c r="O41" i="159" s="1"/>
  <c r="P41" i="159" s="1"/>
  <c r="L101" i="159"/>
  <c r="M101" i="159" s="1"/>
  <c r="N101" i="159" s="1"/>
  <c r="O101" i="159" s="1"/>
  <c r="P101" i="159" s="1"/>
  <c r="L12" i="159"/>
  <c r="M12" i="159" s="1"/>
  <c r="N12" i="159" s="1"/>
  <c r="O12" i="159" s="1"/>
  <c r="P12" i="159" s="1"/>
  <c r="L71" i="159"/>
  <c r="M71" i="159" s="1"/>
  <c r="N71" i="159" s="1"/>
  <c r="O71" i="159" s="1"/>
  <c r="P71" i="159" s="1"/>
  <c r="L133" i="159"/>
  <c r="M133" i="159" s="1"/>
  <c r="N133" i="159" s="1"/>
  <c r="O133" i="159" s="1"/>
  <c r="P133" i="159" s="1"/>
  <c r="L86" i="159"/>
  <c r="M86" i="159" s="1"/>
  <c r="N86" i="159" s="1"/>
  <c r="O86" i="159" s="1"/>
  <c r="P86" i="159" s="1"/>
  <c r="L59" i="159"/>
  <c r="M59" i="159" s="1"/>
  <c r="N59" i="159" s="1"/>
  <c r="O59" i="159" s="1"/>
  <c r="P59" i="159" s="1"/>
  <c r="L5" i="159"/>
  <c r="M5" i="159" s="1"/>
  <c r="N5" i="159" s="1"/>
  <c r="O5" i="159" s="1"/>
  <c r="P5" i="159" s="1"/>
  <c r="L54" i="159"/>
  <c r="M54" i="159" s="1"/>
  <c r="N54" i="159" s="1"/>
  <c r="O54" i="159" s="1"/>
  <c r="P54" i="159" s="1"/>
  <c r="L139" i="159"/>
  <c r="M139" i="159" s="1"/>
  <c r="N139" i="159" s="1"/>
  <c r="O139" i="159" s="1"/>
  <c r="P139" i="159" s="1"/>
  <c r="L53" i="159"/>
  <c r="M53" i="159" s="1"/>
  <c r="N53" i="159" s="1"/>
  <c r="O53" i="159" s="1"/>
  <c r="P53" i="159" s="1"/>
  <c r="L176" i="159"/>
  <c r="M176" i="159" s="1"/>
  <c r="N176" i="159" s="1"/>
  <c r="O176" i="159" s="1"/>
  <c r="P176" i="159" s="1"/>
  <c r="L206" i="159"/>
  <c r="M206" i="159" s="1"/>
  <c r="N206" i="159" s="1"/>
  <c r="O206" i="159" s="1"/>
  <c r="P206" i="159" s="1"/>
  <c r="E149" i="147"/>
  <c r="F149" i="147" s="1"/>
  <c r="G149" i="147" s="1"/>
  <c r="H149" i="147" s="1"/>
  <c r="I149" i="147" s="1"/>
  <c r="J149" i="147" s="1"/>
  <c r="K149" i="147" s="1"/>
  <c r="L149" i="147" s="1"/>
  <c r="M149" i="147" s="1"/>
  <c r="N149" i="147" s="1"/>
  <c r="O149" i="147" s="1"/>
  <c r="P149" i="147" s="1"/>
  <c r="S149" i="147"/>
  <c r="D149" i="159" s="1"/>
  <c r="E49" i="159"/>
  <c r="F49" i="159" s="1"/>
  <c r="G49" i="159" s="1"/>
  <c r="H49" i="159" s="1"/>
  <c r="I49" i="159" s="1"/>
  <c r="J49" i="159" s="1"/>
  <c r="K49" i="159" s="1"/>
  <c r="S49" i="159"/>
  <c r="D49" i="172" s="1"/>
  <c r="S39" i="147"/>
  <c r="D39" i="159" s="1"/>
  <c r="E39" i="147"/>
  <c r="F39" i="147" s="1"/>
  <c r="G39" i="147" s="1"/>
  <c r="H39" i="147" s="1"/>
  <c r="I39" i="147" s="1"/>
  <c r="J39" i="147" s="1"/>
  <c r="K39" i="147" s="1"/>
  <c r="L39" i="147" s="1"/>
  <c r="M39" i="147" s="1"/>
  <c r="N39" i="147" s="1"/>
  <c r="O39" i="147" s="1"/>
  <c r="P39" i="147" s="1"/>
  <c r="L167" i="159"/>
  <c r="M167" i="159" s="1"/>
  <c r="N167" i="159" s="1"/>
  <c r="O167" i="159" s="1"/>
  <c r="P167" i="159" s="1"/>
  <c r="L215" i="159"/>
  <c r="M215" i="159" s="1"/>
  <c r="N215" i="159" s="1"/>
  <c r="O215" i="159" s="1"/>
  <c r="P215" i="159" s="1"/>
  <c r="L142" i="159"/>
  <c r="M142" i="159" s="1"/>
  <c r="N142" i="159" s="1"/>
  <c r="O142" i="159" s="1"/>
  <c r="P142" i="159" s="1"/>
  <c r="L106" i="159"/>
  <c r="M106" i="159" s="1"/>
  <c r="N106" i="159" s="1"/>
  <c r="O106" i="159" s="1"/>
  <c r="P106" i="159" s="1"/>
  <c r="L188" i="159"/>
  <c r="M188" i="159" s="1"/>
  <c r="N188" i="159" s="1"/>
  <c r="O188" i="159" s="1"/>
  <c r="P188" i="159" s="1"/>
  <c r="L85" i="159"/>
  <c r="M85" i="159" s="1"/>
  <c r="N85" i="159" s="1"/>
  <c r="O85" i="159" s="1"/>
  <c r="P85" i="159" s="1"/>
  <c r="L6" i="159"/>
  <c r="M6" i="159" s="1"/>
  <c r="N6" i="159" s="1"/>
  <c r="O6" i="159" s="1"/>
  <c r="P6" i="159" s="1"/>
  <c r="L81" i="159"/>
  <c r="M81" i="159" s="1"/>
  <c r="N81" i="159" s="1"/>
  <c r="O81" i="159" s="1"/>
  <c r="P81" i="159" s="1"/>
  <c r="L57" i="159"/>
  <c r="M57" i="159" s="1"/>
  <c r="N57" i="159" s="1"/>
  <c r="O57" i="159" s="1"/>
  <c r="P57" i="159" s="1"/>
  <c r="L171" i="159"/>
  <c r="M171" i="159" s="1"/>
  <c r="N171" i="159" s="1"/>
  <c r="O171" i="159" s="1"/>
  <c r="P171" i="159" s="1"/>
  <c r="L42" i="159"/>
  <c r="M42" i="159" s="1"/>
  <c r="N42" i="159" s="1"/>
  <c r="O42" i="159" s="1"/>
  <c r="P42" i="159" s="1"/>
  <c r="L165" i="159"/>
  <c r="M165" i="159" s="1"/>
  <c r="N165" i="159" s="1"/>
  <c r="O165" i="159" s="1"/>
  <c r="P165" i="159" s="1"/>
  <c r="L15" i="159"/>
  <c r="M15" i="159" s="1"/>
  <c r="N15" i="159" s="1"/>
  <c r="O15" i="159" s="1"/>
  <c r="P15" i="159" s="1"/>
  <c r="L201" i="159"/>
  <c r="M201" i="159" s="1"/>
  <c r="N201" i="159" s="1"/>
  <c r="O201" i="159" s="1"/>
  <c r="P201" i="159" s="1"/>
  <c r="L91" i="159"/>
  <c r="M91" i="159" s="1"/>
  <c r="N91" i="159" s="1"/>
  <c r="O91" i="159" s="1"/>
  <c r="P91" i="159" s="1"/>
  <c r="L92" i="159"/>
  <c r="M92" i="159" s="1"/>
  <c r="N92" i="159" s="1"/>
  <c r="O92" i="159" s="1"/>
  <c r="P92" i="159" s="1"/>
  <c r="L183" i="159"/>
  <c r="M183" i="159" s="1"/>
  <c r="N183" i="159" s="1"/>
  <c r="O183" i="159" s="1"/>
  <c r="P183" i="159" s="1"/>
  <c r="L10" i="159"/>
  <c r="M10" i="159" s="1"/>
  <c r="N10" i="159" s="1"/>
  <c r="O10" i="159" s="1"/>
  <c r="P10" i="159" s="1"/>
  <c r="L56" i="159"/>
  <c r="M56" i="159" s="1"/>
  <c r="N56" i="159" s="1"/>
  <c r="O56" i="159" s="1"/>
  <c r="P56" i="159" s="1"/>
  <c r="L178" i="159"/>
  <c r="M178" i="159" s="1"/>
  <c r="N178" i="159" s="1"/>
  <c r="O178" i="159" s="1"/>
  <c r="P178" i="159" s="1"/>
  <c r="L194" i="159"/>
  <c r="M194" i="159" s="1"/>
  <c r="N194" i="159" s="1"/>
  <c r="O194" i="159" s="1"/>
  <c r="P194" i="159" s="1"/>
  <c r="L102" i="159"/>
  <c r="M102" i="159" s="1"/>
  <c r="N102" i="159" s="1"/>
  <c r="O102" i="159" s="1"/>
  <c r="P102" i="159" s="1"/>
  <c r="L211" i="159"/>
  <c r="M211" i="159" s="1"/>
  <c r="N211" i="159" s="1"/>
  <c r="O211" i="159" s="1"/>
  <c r="P211" i="159" s="1"/>
  <c r="L136" i="159"/>
  <c r="M136" i="159" s="1"/>
  <c r="N136" i="159" s="1"/>
  <c r="O136" i="159" s="1"/>
  <c r="P136" i="159" s="1"/>
  <c r="L82" i="159"/>
  <c r="M82" i="159" s="1"/>
  <c r="N82" i="159" s="1"/>
  <c r="O82" i="159" s="1"/>
  <c r="P82" i="159" s="1"/>
  <c r="L17" i="159"/>
  <c r="M17" i="159" s="1"/>
  <c r="N17" i="159" s="1"/>
  <c r="O17" i="159" s="1"/>
  <c r="P17" i="159" s="1"/>
  <c r="L134" i="159"/>
  <c r="M134" i="159" s="1"/>
  <c r="N134" i="159" s="1"/>
  <c r="O134" i="159" s="1"/>
  <c r="P134" i="159" s="1"/>
  <c r="L22" i="159"/>
  <c r="M22" i="159" s="1"/>
  <c r="N22" i="159" s="1"/>
  <c r="O22" i="159" s="1"/>
  <c r="P22" i="159" s="1"/>
  <c r="L157" i="159"/>
  <c r="M157" i="159" s="1"/>
  <c r="N157" i="159" s="1"/>
  <c r="O157" i="159" s="1"/>
  <c r="P157" i="159" s="1"/>
  <c r="L184" i="159"/>
  <c r="M184" i="159" s="1"/>
  <c r="N184" i="159" s="1"/>
  <c r="O184" i="159" s="1"/>
  <c r="P184" i="159" s="1"/>
  <c r="L28" i="159"/>
  <c r="M28" i="159" s="1"/>
  <c r="N28" i="159" s="1"/>
  <c r="O28" i="159" s="1"/>
  <c r="P28" i="159" s="1"/>
  <c r="L213" i="159"/>
  <c r="M213" i="159" s="1"/>
  <c r="N213" i="159" s="1"/>
  <c r="O213" i="159" s="1"/>
  <c r="P213" i="159" s="1"/>
  <c r="L146" i="159"/>
  <c r="M146" i="159" s="1"/>
  <c r="N146" i="159" s="1"/>
  <c r="O146" i="159" s="1"/>
  <c r="P146" i="159" s="1"/>
  <c r="L35" i="159"/>
  <c r="M35" i="159" s="1"/>
  <c r="N35" i="159" s="1"/>
  <c r="O35" i="159" s="1"/>
  <c r="P35" i="159" s="1"/>
  <c r="L103" i="159"/>
  <c r="M103" i="159" s="1"/>
  <c r="N103" i="159" s="1"/>
  <c r="O103" i="159" s="1"/>
  <c r="P103" i="159" s="1"/>
  <c r="L50" i="159"/>
  <c r="M50" i="159" s="1"/>
  <c r="N50" i="159" s="1"/>
  <c r="O50" i="159" s="1"/>
  <c r="P50" i="159" s="1"/>
  <c r="L97" i="159"/>
  <c r="M97" i="159" s="1"/>
  <c r="N97" i="159" s="1"/>
  <c r="O97" i="159" s="1"/>
  <c r="P97" i="159" s="1"/>
  <c r="S204" i="147"/>
  <c r="D204" i="159" s="1"/>
  <c r="E204" i="147"/>
  <c r="F204" i="147" s="1"/>
  <c r="G204" i="147" s="1"/>
  <c r="H204" i="147" s="1"/>
  <c r="I204" i="147" s="1"/>
  <c r="J204" i="147" s="1"/>
  <c r="K204" i="147" s="1"/>
  <c r="L204" i="147" s="1"/>
  <c r="M204" i="147" s="1"/>
  <c r="N204" i="147" s="1"/>
  <c r="O204" i="147" s="1"/>
  <c r="P204" i="147" s="1"/>
  <c r="N187" i="159"/>
  <c r="O187" i="159" s="1"/>
  <c r="P187" i="159" s="1"/>
  <c r="S128" i="159"/>
  <c r="D128" i="172" s="1"/>
  <c r="E128" i="159"/>
  <c r="F128" i="159" s="1"/>
  <c r="G128" i="159" s="1"/>
  <c r="H128" i="159" s="1"/>
  <c r="I128" i="159" s="1"/>
  <c r="J128" i="159" s="1"/>
  <c r="K128" i="159" s="1"/>
  <c r="S65" i="147"/>
  <c r="D65" i="159" s="1"/>
  <c r="E65" i="147"/>
  <c r="F65" i="147" s="1"/>
  <c r="G65" i="147" s="1"/>
  <c r="H65" i="147" s="1"/>
  <c r="I65" i="147" s="1"/>
  <c r="J65" i="147" s="1"/>
  <c r="K65" i="147" s="1"/>
  <c r="L65" i="147" s="1"/>
  <c r="M65" i="147" s="1"/>
  <c r="N65" i="147" s="1"/>
  <c r="O65" i="147" s="1"/>
  <c r="P65" i="147" s="1"/>
  <c r="S19" i="159"/>
  <c r="D19" i="172" s="1"/>
  <c r="E19" i="159"/>
  <c r="F19" i="159" s="1"/>
  <c r="G19" i="159" s="1"/>
  <c r="H19" i="159" s="1"/>
  <c r="I19" i="159" s="1"/>
  <c r="J19" i="159" s="1"/>
  <c r="K19" i="159" s="1"/>
  <c r="E200" i="159"/>
  <c r="F200" i="159" s="1"/>
  <c r="G200" i="159" s="1"/>
  <c r="H200" i="159" s="1"/>
  <c r="I200" i="159" s="1"/>
  <c r="J200" i="159" s="1"/>
  <c r="K200" i="159" s="1"/>
  <c r="S200" i="159"/>
  <c r="D200" i="172" s="1"/>
  <c r="E111" i="159"/>
  <c r="F111" i="159" s="1"/>
  <c r="G111" i="159" s="1"/>
  <c r="H111" i="159" s="1"/>
  <c r="I111" i="159" s="1"/>
  <c r="J111" i="159" s="1"/>
  <c r="K111" i="159" s="1"/>
  <c r="S111" i="159"/>
  <c r="D111" i="172" s="1"/>
  <c r="S72" i="159"/>
  <c r="D72" i="172" s="1"/>
  <c r="E72" i="159"/>
  <c r="F72" i="159" s="1"/>
  <c r="G72" i="159" s="1"/>
  <c r="H72" i="159" s="1"/>
  <c r="I72" i="159" s="1"/>
  <c r="J72" i="159" s="1"/>
  <c r="K72" i="159" s="1"/>
  <c r="E148" i="147"/>
  <c r="F148" i="147" s="1"/>
  <c r="G148" i="147" s="1"/>
  <c r="H148" i="147" s="1"/>
  <c r="I148" i="147" s="1"/>
  <c r="J148" i="147" s="1"/>
  <c r="K148" i="147" s="1"/>
  <c r="L148" i="147" s="1"/>
  <c r="M148" i="147" s="1"/>
  <c r="N148" i="147" s="1"/>
  <c r="O148" i="147" s="1"/>
  <c r="P148" i="147" s="1"/>
  <c r="S148" i="147"/>
  <c r="D148" i="159" s="1"/>
  <c r="E79" i="147"/>
  <c r="F79" i="147" s="1"/>
  <c r="G79" i="147" s="1"/>
  <c r="H79" i="147" s="1"/>
  <c r="I79" i="147" s="1"/>
  <c r="J79" i="147" s="1"/>
  <c r="K79" i="147" s="1"/>
  <c r="L79" i="147" s="1"/>
  <c r="M79" i="147" s="1"/>
  <c r="N79" i="147" s="1"/>
  <c r="O79" i="147" s="1"/>
  <c r="P79" i="147" s="1"/>
  <c r="S79" i="147"/>
  <c r="D79" i="159" s="1"/>
  <c r="S164" i="159"/>
  <c r="D164" i="172" s="1"/>
  <c r="E164" i="159"/>
  <c r="F164" i="159" s="1"/>
  <c r="G164" i="159" s="1"/>
  <c r="H164" i="159" s="1"/>
  <c r="I164" i="159" s="1"/>
  <c r="J164" i="159" s="1"/>
  <c r="K164" i="159" s="1"/>
  <c r="E38" i="159"/>
  <c r="F38" i="159" s="1"/>
  <c r="G38" i="159" s="1"/>
  <c r="H38" i="159" s="1"/>
  <c r="I38" i="159" s="1"/>
  <c r="J38" i="159" s="1"/>
  <c r="K38" i="159" s="1"/>
  <c r="S38" i="159"/>
  <c r="D38" i="172" s="1"/>
  <c r="S117" i="159"/>
  <c r="D117" i="172" s="1"/>
  <c r="E117" i="159"/>
  <c r="F117" i="159" s="1"/>
  <c r="G117" i="159" s="1"/>
  <c r="H117" i="159" s="1"/>
  <c r="I117" i="159" s="1"/>
  <c r="J117" i="159" s="1"/>
  <c r="K117" i="159" s="1"/>
  <c r="S108" i="159"/>
  <c r="D108" i="172" s="1"/>
  <c r="E108" i="159"/>
  <c r="F108" i="159" s="1"/>
  <c r="G108" i="159" s="1"/>
  <c r="H108" i="159" s="1"/>
  <c r="I108" i="159" s="1"/>
  <c r="J108" i="159" s="1"/>
  <c r="K108" i="159" s="1"/>
  <c r="E29" i="159"/>
  <c r="F29" i="159" s="1"/>
  <c r="G29" i="159" s="1"/>
  <c r="H29" i="159" s="1"/>
  <c r="I29" i="159" s="1"/>
  <c r="J29" i="159" s="1"/>
  <c r="K29" i="159" s="1"/>
  <c r="S29" i="159"/>
  <c r="D29" i="172" s="1"/>
  <c r="S145" i="159"/>
  <c r="D145" i="172" s="1"/>
  <c r="E145" i="159"/>
  <c r="F145" i="159" s="1"/>
  <c r="G145" i="159" s="1"/>
  <c r="H145" i="159" s="1"/>
  <c r="I145" i="159" s="1"/>
  <c r="J145" i="159" s="1"/>
  <c r="K145" i="159" s="1"/>
  <c r="S169" i="159"/>
  <c r="D169" i="172" s="1"/>
  <c r="E169" i="159"/>
  <c r="F169" i="159" s="1"/>
  <c r="G169" i="159" s="1"/>
  <c r="H169" i="159" s="1"/>
  <c r="I169" i="159" s="1"/>
  <c r="J169" i="159" s="1"/>
  <c r="K169" i="159" s="1"/>
  <c r="S118" i="159"/>
  <c r="D118" i="172" s="1"/>
  <c r="E118" i="159"/>
  <c r="F118" i="159" s="1"/>
  <c r="G118" i="159" s="1"/>
  <c r="H118" i="159" s="1"/>
  <c r="I118" i="159" s="1"/>
  <c r="J118" i="159" s="1"/>
  <c r="K118" i="159" s="1"/>
  <c r="E208" i="147"/>
  <c r="F208" i="147" s="1"/>
  <c r="G208" i="147" s="1"/>
  <c r="H208" i="147" s="1"/>
  <c r="I208" i="147" s="1"/>
  <c r="J208" i="147" s="1"/>
  <c r="K208" i="147" s="1"/>
  <c r="L208" i="147" s="1"/>
  <c r="M208" i="147" s="1"/>
  <c r="N208" i="147" s="1"/>
  <c r="O208" i="147" s="1"/>
  <c r="P208" i="147" s="1"/>
  <c r="S208" i="147"/>
  <c r="D208" i="159" s="1"/>
  <c r="S27" i="159"/>
  <c r="D27" i="172" s="1"/>
  <c r="E27" i="159"/>
  <c r="F27" i="159" s="1"/>
  <c r="G27" i="159" s="1"/>
  <c r="H27" i="159" s="1"/>
  <c r="I27" i="159" s="1"/>
  <c r="J27" i="159" s="1"/>
  <c r="K27" i="159" s="1"/>
  <c r="E207" i="147"/>
  <c r="F207" i="147" s="1"/>
  <c r="G207" i="147" s="1"/>
  <c r="H207" i="147" s="1"/>
  <c r="I207" i="147" s="1"/>
  <c r="J207" i="147" s="1"/>
  <c r="K207" i="147" s="1"/>
  <c r="L207" i="147" s="1"/>
  <c r="M207" i="147" s="1"/>
  <c r="N207" i="147" s="1"/>
  <c r="O207" i="147" s="1"/>
  <c r="P207" i="147" s="1"/>
  <c r="S207" i="147"/>
  <c r="D207" i="159" s="1"/>
  <c r="S26" i="159"/>
  <c r="D26" i="172" s="1"/>
  <c r="E26" i="159"/>
  <c r="F26" i="159" s="1"/>
  <c r="G26" i="159" s="1"/>
  <c r="H26" i="159" s="1"/>
  <c r="I26" i="159" s="1"/>
  <c r="J26" i="159" s="1"/>
  <c r="K26" i="159" s="1"/>
  <c r="E180" i="159"/>
  <c r="F180" i="159" s="1"/>
  <c r="G180" i="159" s="1"/>
  <c r="H180" i="159" s="1"/>
  <c r="I180" i="159" s="1"/>
  <c r="J180" i="159" s="1"/>
  <c r="K180" i="159" s="1"/>
  <c r="S180" i="159"/>
  <c r="D180" i="172" s="1"/>
  <c r="S73" i="159"/>
  <c r="D73" i="172" s="1"/>
  <c r="E73" i="159"/>
  <c r="F73" i="159" s="1"/>
  <c r="G73" i="159" s="1"/>
  <c r="H73" i="159" s="1"/>
  <c r="I73" i="159" s="1"/>
  <c r="J73" i="159" s="1"/>
  <c r="K73" i="159" s="1"/>
  <c r="S93" i="159"/>
  <c r="D93" i="172" s="1"/>
  <c r="E93" i="159"/>
  <c r="F93" i="159" s="1"/>
  <c r="G93" i="159" s="1"/>
  <c r="H93" i="159" s="1"/>
  <c r="I93" i="159" s="1"/>
  <c r="J93" i="159" s="1"/>
  <c r="K93" i="159" s="1"/>
  <c r="E60" i="159"/>
  <c r="F60" i="159" s="1"/>
  <c r="G60" i="159" s="1"/>
  <c r="H60" i="159" s="1"/>
  <c r="I60" i="159" s="1"/>
  <c r="J60" i="159" s="1"/>
  <c r="K60" i="159" s="1"/>
  <c r="S60" i="159"/>
  <c r="D60" i="172" s="1"/>
  <c r="E51" i="147"/>
  <c r="F51" i="147" s="1"/>
  <c r="G51" i="147" s="1"/>
  <c r="H51" i="147" s="1"/>
  <c r="I51" i="147" s="1"/>
  <c r="J51" i="147" s="1"/>
  <c r="K51" i="147" s="1"/>
  <c r="L51" i="147" s="1"/>
  <c r="M51" i="147" s="1"/>
  <c r="N51" i="147" s="1"/>
  <c r="O51" i="147" s="1"/>
  <c r="P51" i="147" s="1"/>
  <c r="S51" i="147"/>
  <c r="D51" i="159" s="1"/>
  <c r="E168" i="159"/>
  <c r="F168" i="159" s="1"/>
  <c r="G168" i="159" s="1"/>
  <c r="H168" i="159" s="1"/>
  <c r="I168" i="159" s="1"/>
  <c r="J168" i="159" s="1"/>
  <c r="K168" i="159" s="1"/>
  <c r="S168" i="159"/>
  <c r="D168" i="172" s="1"/>
  <c r="S48" i="159"/>
  <c r="D48" i="172" s="1"/>
  <c r="E48" i="159"/>
  <c r="F48" i="159" s="1"/>
  <c r="G48" i="159" s="1"/>
  <c r="H48" i="159" s="1"/>
  <c r="I48" i="159" s="1"/>
  <c r="J48" i="159" s="1"/>
  <c r="K48" i="159" s="1"/>
  <c r="E155" i="159"/>
  <c r="F155" i="159" s="1"/>
  <c r="G155" i="159" s="1"/>
  <c r="H155" i="159" s="1"/>
  <c r="I155" i="159" s="1"/>
  <c r="J155" i="159" s="1"/>
  <c r="K155" i="159" s="1"/>
  <c r="S155" i="159"/>
  <c r="D155" i="172" s="1"/>
  <c r="E177" i="159"/>
  <c r="F177" i="159" s="1"/>
  <c r="G177" i="159" s="1"/>
  <c r="H177" i="159" s="1"/>
  <c r="I177" i="159" s="1"/>
  <c r="J177" i="159" s="1"/>
  <c r="K177" i="159" s="1"/>
  <c r="S177" i="159"/>
  <c r="D177" i="172" s="1"/>
  <c r="E150" i="159"/>
  <c r="F150" i="159" s="1"/>
  <c r="G150" i="159" s="1"/>
  <c r="H150" i="159" s="1"/>
  <c r="I150" i="159" s="1"/>
  <c r="J150" i="159" s="1"/>
  <c r="K150" i="159" s="1"/>
  <c r="S150" i="159"/>
  <c r="D150" i="172" s="1"/>
  <c r="E99" i="159"/>
  <c r="F99" i="159" s="1"/>
  <c r="G99" i="159" s="1"/>
  <c r="H99" i="159" s="1"/>
  <c r="I99" i="159" s="1"/>
  <c r="J99" i="159" s="1"/>
  <c r="K99" i="159" s="1"/>
  <c r="S99" i="159"/>
  <c r="D99" i="172" s="1"/>
  <c r="E95" i="159"/>
  <c r="F95" i="159" s="1"/>
  <c r="G95" i="159" s="1"/>
  <c r="H95" i="159" s="1"/>
  <c r="I95" i="159" s="1"/>
  <c r="J95" i="159" s="1"/>
  <c r="K95" i="159" s="1"/>
  <c r="S95" i="159"/>
  <c r="D95" i="172" s="1"/>
  <c r="E182" i="159"/>
  <c r="F182" i="159" s="1"/>
  <c r="G182" i="159" s="1"/>
  <c r="H182" i="159" s="1"/>
  <c r="I182" i="159" s="1"/>
  <c r="J182" i="159" s="1"/>
  <c r="K182" i="159" s="1"/>
  <c r="S182" i="159"/>
  <c r="D182" i="172" s="1"/>
  <c r="E94" i="159"/>
  <c r="F94" i="159" s="1"/>
  <c r="G94" i="159" s="1"/>
  <c r="H94" i="159" s="1"/>
  <c r="I94" i="159" s="1"/>
  <c r="J94" i="159" s="1"/>
  <c r="K94" i="159" s="1"/>
  <c r="S94" i="159"/>
  <c r="D94" i="172" s="1"/>
  <c r="E125" i="159"/>
  <c r="F125" i="159" s="1"/>
  <c r="G125" i="159" s="1"/>
  <c r="H125" i="159" s="1"/>
  <c r="I125" i="159" s="1"/>
  <c r="J125" i="159" s="1"/>
  <c r="K125" i="159" s="1"/>
  <c r="S125" i="159"/>
  <c r="D125" i="172" s="1"/>
  <c r="E61" i="159"/>
  <c r="F61" i="159" s="1"/>
  <c r="G61" i="159" s="1"/>
  <c r="H61" i="159" s="1"/>
  <c r="I61" i="159" s="1"/>
  <c r="J61" i="159" s="1"/>
  <c r="K61" i="159" s="1"/>
  <c r="S61" i="159"/>
  <c r="D61" i="172" s="1"/>
  <c r="E119" i="159"/>
  <c r="F119" i="159" s="1"/>
  <c r="G119" i="159" s="1"/>
  <c r="H119" i="159" s="1"/>
  <c r="I119" i="159" s="1"/>
  <c r="J119" i="159" s="1"/>
  <c r="K119" i="159" s="1"/>
  <c r="S119" i="159"/>
  <c r="D119" i="172" s="1"/>
  <c r="E144" i="159"/>
  <c r="F144" i="159" s="1"/>
  <c r="G144" i="159" s="1"/>
  <c r="H144" i="159" s="1"/>
  <c r="I144" i="159" s="1"/>
  <c r="J144" i="159" s="1"/>
  <c r="K144" i="159" s="1"/>
  <c r="S144" i="159"/>
  <c r="D144" i="172" s="1"/>
  <c r="E64" i="159"/>
  <c r="F64" i="159" s="1"/>
  <c r="G64" i="159" s="1"/>
  <c r="H64" i="159" s="1"/>
  <c r="I64" i="159" s="1"/>
  <c r="J64" i="159" s="1"/>
  <c r="K64" i="159" s="1"/>
  <c r="S64" i="159"/>
  <c r="D64" i="172" s="1"/>
  <c r="E159" i="159"/>
  <c r="F159" i="159" s="1"/>
  <c r="G159" i="159" s="1"/>
  <c r="H159" i="159" s="1"/>
  <c r="I159" i="159" s="1"/>
  <c r="J159" i="159" s="1"/>
  <c r="K159" i="159" s="1"/>
  <c r="S159" i="159"/>
  <c r="D159" i="172" s="1"/>
  <c r="E132" i="159"/>
  <c r="F132" i="159" s="1"/>
  <c r="G132" i="159" s="1"/>
  <c r="H132" i="159" s="1"/>
  <c r="I132" i="159" s="1"/>
  <c r="J132" i="159" s="1"/>
  <c r="K132" i="159" s="1"/>
  <c r="S132" i="159"/>
  <c r="D132" i="172" s="1"/>
  <c r="S209" i="159"/>
  <c r="D209" i="172" s="1"/>
  <c r="E209" i="159"/>
  <c r="F209" i="159" s="1"/>
  <c r="G209" i="159" s="1"/>
  <c r="H209" i="159" s="1"/>
  <c r="I209" i="159" s="1"/>
  <c r="J209" i="159" s="1"/>
  <c r="K209" i="159" s="1"/>
  <c r="E115" i="159"/>
  <c r="F115" i="159" s="1"/>
  <c r="G115" i="159" s="1"/>
  <c r="H115" i="159" s="1"/>
  <c r="I115" i="159" s="1"/>
  <c r="J115" i="159" s="1"/>
  <c r="K115" i="159" s="1"/>
  <c r="S115" i="159"/>
  <c r="D115" i="172" s="1"/>
  <c r="E175" i="159"/>
  <c r="F175" i="159" s="1"/>
  <c r="G175" i="159" s="1"/>
  <c r="H175" i="159" s="1"/>
  <c r="I175" i="159" s="1"/>
  <c r="J175" i="159" s="1"/>
  <c r="K175" i="159" s="1"/>
  <c r="S175" i="159"/>
  <c r="D175" i="172" s="1"/>
  <c r="E100" i="159"/>
  <c r="F100" i="159" s="1"/>
  <c r="G100" i="159" s="1"/>
  <c r="H100" i="159" s="1"/>
  <c r="I100" i="159" s="1"/>
  <c r="J100" i="159" s="1"/>
  <c r="K100" i="159" s="1"/>
  <c r="S100" i="159"/>
  <c r="D100" i="172" s="1"/>
  <c r="E116" i="159"/>
  <c r="F116" i="159" s="1"/>
  <c r="G116" i="159" s="1"/>
  <c r="H116" i="159" s="1"/>
  <c r="I116" i="159" s="1"/>
  <c r="J116" i="159" s="1"/>
  <c r="K116" i="159" s="1"/>
  <c r="S116" i="159"/>
  <c r="D116" i="172" s="1"/>
  <c r="E212" i="159"/>
  <c r="F212" i="159" s="1"/>
  <c r="G212" i="159" s="1"/>
  <c r="H212" i="159" s="1"/>
  <c r="I212" i="159" s="1"/>
  <c r="J212" i="159" s="1"/>
  <c r="K212" i="159" s="1"/>
  <c r="S212" i="159"/>
  <c r="D212" i="172" s="1"/>
  <c r="E30" i="159"/>
  <c r="F30" i="159" s="1"/>
  <c r="G30" i="159" s="1"/>
  <c r="H30" i="159" s="1"/>
  <c r="I30" i="159" s="1"/>
  <c r="J30" i="159" s="1"/>
  <c r="K30" i="159" s="1"/>
  <c r="S30" i="159"/>
  <c r="D30" i="172" s="1"/>
  <c r="E189" i="159"/>
  <c r="F189" i="159" s="1"/>
  <c r="G189" i="159" s="1"/>
  <c r="H189" i="159" s="1"/>
  <c r="I189" i="159" s="1"/>
  <c r="J189" i="159" s="1"/>
  <c r="K189" i="159" s="1"/>
  <c r="S189" i="159"/>
  <c r="D189" i="172" s="1"/>
  <c r="E36" i="159"/>
  <c r="F36" i="159" s="1"/>
  <c r="G36" i="159" s="1"/>
  <c r="H36" i="159" s="1"/>
  <c r="I36" i="159" s="1"/>
  <c r="J36" i="159" s="1"/>
  <c r="K36" i="159" s="1"/>
  <c r="S36" i="159"/>
  <c r="D36" i="172" s="1"/>
  <c r="E90" i="159"/>
  <c r="F90" i="159" s="1"/>
  <c r="G90" i="159" s="1"/>
  <c r="H90" i="159" s="1"/>
  <c r="I90" i="159" s="1"/>
  <c r="J90" i="159" s="1"/>
  <c r="K90" i="159" s="1"/>
  <c r="S90" i="159"/>
  <c r="D90" i="172" s="1"/>
  <c r="E69" i="159"/>
  <c r="F69" i="159" s="1"/>
  <c r="G69" i="159" s="1"/>
  <c r="H69" i="159" s="1"/>
  <c r="I69" i="159" s="1"/>
  <c r="J69" i="159" s="1"/>
  <c r="K69" i="159" s="1"/>
  <c r="S69" i="159"/>
  <c r="D69" i="172" s="1"/>
  <c r="S138" i="159"/>
  <c r="D138" i="172" s="1"/>
  <c r="E138" i="159"/>
  <c r="F138" i="159" s="1"/>
  <c r="G138" i="159" s="1"/>
  <c r="H138" i="159" s="1"/>
  <c r="I138" i="159" s="1"/>
  <c r="J138" i="159" s="1"/>
  <c r="K138" i="159" s="1"/>
  <c r="E20" i="159"/>
  <c r="F20" i="159" s="1"/>
  <c r="G20" i="159" s="1"/>
  <c r="H20" i="159" s="1"/>
  <c r="I20" i="159" s="1"/>
  <c r="J20" i="159" s="1"/>
  <c r="K20" i="159" s="1"/>
  <c r="S20" i="159"/>
  <c r="D20" i="172" s="1"/>
  <c r="E76" i="159"/>
  <c r="F76" i="159" s="1"/>
  <c r="G76" i="159" s="1"/>
  <c r="H76" i="159" s="1"/>
  <c r="I76" i="159" s="1"/>
  <c r="J76" i="159" s="1"/>
  <c r="K76" i="159" s="1"/>
  <c r="S76" i="159"/>
  <c r="D76" i="172" s="1"/>
  <c r="E9" i="159"/>
  <c r="F9" i="159" s="1"/>
  <c r="G9" i="159" s="1"/>
  <c r="H9" i="159" s="1"/>
  <c r="I9" i="159" s="1"/>
  <c r="J9" i="159" s="1"/>
  <c r="K9" i="159" s="1"/>
  <c r="S9" i="159"/>
  <c r="D9" i="172" s="1"/>
  <c r="E191" i="159"/>
  <c r="F191" i="159" s="1"/>
  <c r="G191" i="159" s="1"/>
  <c r="H191" i="159" s="1"/>
  <c r="I191" i="159" s="1"/>
  <c r="J191" i="159" s="1"/>
  <c r="K191" i="159" s="1"/>
  <c r="S191" i="159"/>
  <c r="D191" i="172" s="1"/>
  <c r="E162" i="159"/>
  <c r="F162" i="159" s="1"/>
  <c r="G162" i="159" s="1"/>
  <c r="H162" i="159" s="1"/>
  <c r="I162" i="159" s="1"/>
  <c r="J162" i="159" s="1"/>
  <c r="K162" i="159" s="1"/>
  <c r="S162" i="159"/>
  <c r="D162" i="172" s="1"/>
  <c r="E126" i="159"/>
  <c r="F126" i="159" s="1"/>
  <c r="G126" i="159" s="1"/>
  <c r="H126" i="159" s="1"/>
  <c r="I126" i="159" s="1"/>
  <c r="J126" i="159" s="1"/>
  <c r="K126" i="159" s="1"/>
  <c r="S126" i="159"/>
  <c r="D126" i="172" s="1"/>
  <c r="E46" i="159"/>
  <c r="F46" i="159" s="1"/>
  <c r="G46" i="159" s="1"/>
  <c r="H46" i="159" s="1"/>
  <c r="I46" i="159" s="1"/>
  <c r="J46" i="159" s="1"/>
  <c r="K46" i="159" s="1"/>
  <c r="S46" i="159"/>
  <c r="D46" i="172" s="1"/>
  <c r="E24" i="159"/>
  <c r="F24" i="159" s="1"/>
  <c r="G24" i="159" s="1"/>
  <c r="H24" i="159" s="1"/>
  <c r="I24" i="159" s="1"/>
  <c r="J24" i="159" s="1"/>
  <c r="K24" i="159" s="1"/>
  <c r="S24" i="159"/>
  <c r="D24" i="172" s="1"/>
  <c r="S154" i="159"/>
  <c r="D154" i="172" s="1"/>
  <c r="E154" i="159"/>
  <c r="F154" i="159" s="1"/>
  <c r="G154" i="159" s="1"/>
  <c r="H154" i="159" s="1"/>
  <c r="I154" i="159" s="1"/>
  <c r="J154" i="159" s="1"/>
  <c r="K154" i="159" s="1"/>
  <c r="E43" i="159"/>
  <c r="F43" i="159" s="1"/>
  <c r="G43" i="159" s="1"/>
  <c r="H43" i="159" s="1"/>
  <c r="I43" i="159" s="1"/>
  <c r="J43" i="159" s="1"/>
  <c r="K43" i="159" s="1"/>
  <c r="S43" i="159"/>
  <c r="D43" i="172" s="1"/>
  <c r="E78" i="159"/>
  <c r="F78" i="159" s="1"/>
  <c r="G78" i="159" s="1"/>
  <c r="H78" i="159" s="1"/>
  <c r="I78" i="159" s="1"/>
  <c r="J78" i="159" s="1"/>
  <c r="K78" i="159" s="1"/>
  <c r="S78" i="159"/>
  <c r="D78" i="172" s="1"/>
  <c r="E217" i="159"/>
  <c r="F217" i="159" s="1"/>
  <c r="G217" i="159" s="1"/>
  <c r="H217" i="159" s="1"/>
  <c r="I217" i="159" s="1"/>
  <c r="J217" i="159" s="1"/>
  <c r="K217" i="159" s="1"/>
  <c r="S217" i="159"/>
  <c r="D217" i="172" s="1"/>
  <c r="E66" i="159"/>
  <c r="F66" i="159" s="1"/>
  <c r="G66" i="159" s="1"/>
  <c r="H66" i="159" s="1"/>
  <c r="I66" i="159" s="1"/>
  <c r="J66" i="159" s="1"/>
  <c r="K66" i="159" s="1"/>
  <c r="S66" i="159"/>
  <c r="D66" i="172" s="1"/>
  <c r="E70" i="159"/>
  <c r="F70" i="159" s="1"/>
  <c r="G70" i="159" s="1"/>
  <c r="H70" i="159" s="1"/>
  <c r="I70" i="159" s="1"/>
  <c r="J70" i="159" s="1"/>
  <c r="K70" i="159" s="1"/>
  <c r="S70" i="159"/>
  <c r="D70" i="172" s="1"/>
  <c r="E172" i="159"/>
  <c r="F172" i="159" s="1"/>
  <c r="G172" i="159" s="1"/>
  <c r="H172" i="159" s="1"/>
  <c r="I172" i="159" s="1"/>
  <c r="J172" i="159" s="1"/>
  <c r="K172" i="159" s="1"/>
  <c r="S172" i="159"/>
  <c r="D172" i="172" s="1"/>
  <c r="F7" i="38"/>
  <c r="P3" i="51"/>
  <c r="E120" i="159"/>
  <c r="F120" i="159" s="1"/>
  <c r="G120" i="159" s="1"/>
  <c r="H120" i="159" s="1"/>
  <c r="I120" i="159" s="1"/>
  <c r="J120" i="159" s="1"/>
  <c r="K120" i="159" s="1"/>
  <c r="S120" i="159"/>
  <c r="D120" i="172" s="1"/>
  <c r="E62" i="159"/>
  <c r="F62" i="159" s="1"/>
  <c r="G62" i="159" s="1"/>
  <c r="H62" i="159" s="1"/>
  <c r="I62" i="159" s="1"/>
  <c r="J62" i="159" s="1"/>
  <c r="K62" i="159" s="1"/>
  <c r="S62" i="159"/>
  <c r="D62" i="172" s="1"/>
  <c r="E127" i="159"/>
  <c r="F127" i="159" s="1"/>
  <c r="G127" i="159" s="1"/>
  <c r="H127" i="159" s="1"/>
  <c r="I127" i="159" s="1"/>
  <c r="J127" i="159" s="1"/>
  <c r="K127" i="159" s="1"/>
  <c r="S127" i="159"/>
  <c r="D127" i="172" s="1"/>
  <c r="E67" i="159"/>
  <c r="F67" i="159" s="1"/>
  <c r="G67" i="159" s="1"/>
  <c r="H67" i="159" s="1"/>
  <c r="I67" i="159" s="1"/>
  <c r="J67" i="159" s="1"/>
  <c r="K67" i="159" s="1"/>
  <c r="S67" i="159"/>
  <c r="D67" i="172" s="1"/>
  <c r="E83" i="159"/>
  <c r="F83" i="159" s="1"/>
  <c r="G83" i="159" s="1"/>
  <c r="H83" i="159" s="1"/>
  <c r="I83" i="159" s="1"/>
  <c r="J83" i="159" s="1"/>
  <c r="K83" i="159" s="1"/>
  <c r="S83" i="159"/>
  <c r="D83" i="172" s="1"/>
  <c r="E68" i="159"/>
  <c r="F68" i="159" s="1"/>
  <c r="G68" i="159" s="1"/>
  <c r="H68" i="159" s="1"/>
  <c r="I68" i="159" s="1"/>
  <c r="J68" i="159" s="1"/>
  <c r="K68" i="159" s="1"/>
  <c r="S68" i="159"/>
  <c r="D68" i="172" s="1"/>
  <c r="S123" i="159"/>
  <c r="D123" i="172" s="1"/>
  <c r="E123" i="159"/>
  <c r="F123" i="159" s="1"/>
  <c r="G123" i="159" s="1"/>
  <c r="H123" i="159" s="1"/>
  <c r="I123" i="159" s="1"/>
  <c r="J123" i="159" s="1"/>
  <c r="K123" i="159" s="1"/>
  <c r="E158" i="159"/>
  <c r="F158" i="159" s="1"/>
  <c r="G158" i="159" s="1"/>
  <c r="H158" i="159" s="1"/>
  <c r="I158" i="159" s="1"/>
  <c r="J158" i="159" s="1"/>
  <c r="K158" i="159" s="1"/>
  <c r="S158" i="159"/>
  <c r="D158" i="172" s="1"/>
  <c r="E214" i="159"/>
  <c r="F214" i="159" s="1"/>
  <c r="G214" i="159" s="1"/>
  <c r="H214" i="159" s="1"/>
  <c r="I214" i="159" s="1"/>
  <c r="J214" i="159" s="1"/>
  <c r="K214" i="159" s="1"/>
  <c r="S214" i="159"/>
  <c r="D214" i="172" s="1"/>
  <c r="E163" i="159"/>
  <c r="F163" i="159" s="1"/>
  <c r="G163" i="159" s="1"/>
  <c r="H163" i="159" s="1"/>
  <c r="I163" i="159" s="1"/>
  <c r="J163" i="159" s="1"/>
  <c r="K163" i="159" s="1"/>
  <c r="S163" i="159"/>
  <c r="D163" i="172" s="1"/>
  <c r="E98" i="159"/>
  <c r="F98" i="159" s="1"/>
  <c r="G98" i="159" s="1"/>
  <c r="H98" i="159" s="1"/>
  <c r="I98" i="159" s="1"/>
  <c r="J98" i="159" s="1"/>
  <c r="K98" i="159" s="1"/>
  <c r="S98" i="159"/>
  <c r="D98" i="172" s="1"/>
  <c r="E80" i="159"/>
  <c r="F80" i="159" s="1"/>
  <c r="G80" i="159" s="1"/>
  <c r="H80" i="159" s="1"/>
  <c r="I80" i="159" s="1"/>
  <c r="J80" i="159" s="1"/>
  <c r="K80" i="159" s="1"/>
  <c r="S80" i="159"/>
  <c r="D80" i="172" s="1"/>
  <c r="E113" i="159"/>
  <c r="F113" i="159" s="1"/>
  <c r="G113" i="159" s="1"/>
  <c r="H113" i="159" s="1"/>
  <c r="I113" i="159" s="1"/>
  <c r="J113" i="159" s="1"/>
  <c r="K113" i="159" s="1"/>
  <c r="S113" i="159"/>
  <c r="D113" i="172" s="1"/>
  <c r="S107" i="159"/>
  <c r="D107" i="172" s="1"/>
  <c r="E107" i="159"/>
  <c r="F107" i="159" s="1"/>
  <c r="G107" i="159" s="1"/>
  <c r="H107" i="159" s="1"/>
  <c r="I107" i="159" s="1"/>
  <c r="J107" i="159" s="1"/>
  <c r="K107" i="159" s="1"/>
  <c r="S96" i="159"/>
  <c r="D96" i="172" s="1"/>
  <c r="E96" i="159"/>
  <c r="F96" i="159" s="1"/>
  <c r="G96" i="159" s="1"/>
  <c r="H96" i="159" s="1"/>
  <c r="I96" i="159" s="1"/>
  <c r="J96" i="159" s="1"/>
  <c r="K96" i="159" s="1"/>
  <c r="E74" i="159"/>
  <c r="F74" i="159" s="1"/>
  <c r="G74" i="159" s="1"/>
  <c r="H74" i="159" s="1"/>
  <c r="I74" i="159" s="1"/>
  <c r="J74" i="159" s="1"/>
  <c r="K74" i="159" s="1"/>
  <c r="S74" i="159"/>
  <c r="D74" i="172" s="1"/>
  <c r="E198" i="159"/>
  <c r="F198" i="159" s="1"/>
  <c r="G198" i="159" s="1"/>
  <c r="H198" i="159" s="1"/>
  <c r="I198" i="159" s="1"/>
  <c r="J198" i="159" s="1"/>
  <c r="K198" i="159" s="1"/>
  <c r="S198" i="159"/>
  <c r="D198" i="172" s="1"/>
  <c r="P4" i="38"/>
  <c r="E205" i="159"/>
  <c r="F205" i="159" s="1"/>
  <c r="G205" i="159" s="1"/>
  <c r="H205" i="159" s="1"/>
  <c r="I205" i="159" s="1"/>
  <c r="J205" i="159" s="1"/>
  <c r="K205" i="159" s="1"/>
  <c r="S205" i="159"/>
  <c r="D205" i="172" s="1"/>
  <c r="E112" i="159"/>
  <c r="F112" i="159" s="1"/>
  <c r="G112" i="159" s="1"/>
  <c r="H112" i="159" s="1"/>
  <c r="I112" i="159" s="1"/>
  <c r="J112" i="159" s="1"/>
  <c r="K112" i="159" s="1"/>
  <c r="S112" i="159"/>
  <c r="D112" i="172" s="1"/>
  <c r="E156" i="159"/>
  <c r="F156" i="159" s="1"/>
  <c r="G156" i="159" s="1"/>
  <c r="H156" i="159" s="1"/>
  <c r="I156" i="159" s="1"/>
  <c r="J156" i="159" s="1"/>
  <c r="K156" i="159" s="1"/>
  <c r="S156" i="159"/>
  <c r="D156" i="172" s="1"/>
  <c r="E58" i="159"/>
  <c r="F58" i="159" s="1"/>
  <c r="G58" i="159" s="1"/>
  <c r="H58" i="159" s="1"/>
  <c r="I58" i="159" s="1"/>
  <c r="J58" i="159" s="1"/>
  <c r="K58" i="159" s="1"/>
  <c r="S58" i="159"/>
  <c r="D58" i="172" s="1"/>
  <c r="E173" i="159"/>
  <c r="F173" i="159" s="1"/>
  <c r="G173" i="159" s="1"/>
  <c r="H173" i="159" s="1"/>
  <c r="I173" i="159" s="1"/>
  <c r="J173" i="159" s="1"/>
  <c r="K173" i="159" s="1"/>
  <c r="S173" i="159"/>
  <c r="D173" i="172" s="1"/>
  <c r="E34" i="159"/>
  <c r="F34" i="159" s="1"/>
  <c r="G34" i="159" s="1"/>
  <c r="H34" i="159" s="1"/>
  <c r="I34" i="159" s="1"/>
  <c r="J34" i="159" s="1"/>
  <c r="K34" i="159" s="1"/>
  <c r="S34" i="159"/>
  <c r="D34" i="172" s="1"/>
  <c r="E179" i="159"/>
  <c r="F179" i="159" s="1"/>
  <c r="G179" i="159" s="1"/>
  <c r="H179" i="159" s="1"/>
  <c r="I179" i="159" s="1"/>
  <c r="J179" i="159" s="1"/>
  <c r="K179" i="159" s="1"/>
  <c r="S179" i="159"/>
  <c r="D179" i="172" s="1"/>
  <c r="E124" i="159"/>
  <c r="F124" i="159" s="1"/>
  <c r="G124" i="159" s="1"/>
  <c r="H124" i="159" s="1"/>
  <c r="I124" i="159" s="1"/>
  <c r="J124" i="159" s="1"/>
  <c r="K124" i="159" s="1"/>
  <c r="S124" i="159"/>
  <c r="D124" i="172" s="1"/>
  <c r="E135" i="159"/>
  <c r="F135" i="159" s="1"/>
  <c r="G135" i="159" s="1"/>
  <c r="H135" i="159" s="1"/>
  <c r="I135" i="159" s="1"/>
  <c r="J135" i="159" s="1"/>
  <c r="K135" i="159" s="1"/>
  <c r="S135" i="159"/>
  <c r="D135" i="172" s="1"/>
  <c r="S13" i="159"/>
  <c r="D13" i="172" s="1"/>
  <c r="E13" i="159"/>
  <c r="F13" i="159" s="1"/>
  <c r="G13" i="159" s="1"/>
  <c r="H13" i="159" s="1"/>
  <c r="I13" i="159" s="1"/>
  <c r="J13" i="159" s="1"/>
  <c r="K13" i="159" s="1"/>
  <c r="E186" i="159"/>
  <c r="F186" i="159" s="1"/>
  <c r="G186" i="159" s="1"/>
  <c r="H186" i="159" s="1"/>
  <c r="I186" i="159" s="1"/>
  <c r="J186" i="159" s="1"/>
  <c r="K186" i="159" s="1"/>
  <c r="S186" i="159"/>
  <c r="D186" i="172" s="1"/>
  <c r="E160" i="159"/>
  <c r="F160" i="159" s="1"/>
  <c r="G160" i="159" s="1"/>
  <c r="H160" i="159" s="1"/>
  <c r="I160" i="159" s="1"/>
  <c r="J160" i="159" s="1"/>
  <c r="K160" i="159" s="1"/>
  <c r="S160" i="159"/>
  <c r="D160" i="172" s="1"/>
  <c r="E185" i="159"/>
  <c r="F185" i="159" s="1"/>
  <c r="G185" i="159" s="1"/>
  <c r="H185" i="159" s="1"/>
  <c r="I185" i="159" s="1"/>
  <c r="J185" i="159" s="1"/>
  <c r="K185" i="159" s="1"/>
  <c r="S185" i="159"/>
  <c r="D185" i="172" s="1"/>
  <c r="D129" i="172"/>
  <c r="S44" i="159"/>
  <c r="D44" i="172" s="1"/>
  <c r="E44" i="159"/>
  <c r="F44" i="159" s="1"/>
  <c r="G44" i="159" s="1"/>
  <c r="H44" i="159" s="1"/>
  <c r="I44" i="159" s="1"/>
  <c r="J44" i="159" s="1"/>
  <c r="K44" i="159" s="1"/>
  <c r="E11" i="159"/>
  <c r="F11" i="159" s="1"/>
  <c r="G11" i="159" s="1"/>
  <c r="H11" i="159" s="1"/>
  <c r="I11" i="159" s="1"/>
  <c r="J11" i="159" s="1"/>
  <c r="K11" i="159" s="1"/>
  <c r="S11" i="159"/>
  <c r="D11" i="172" s="1"/>
  <c r="S47" i="159"/>
  <c r="D47" i="172" s="1"/>
  <c r="E47" i="159"/>
  <c r="F47" i="159" s="1"/>
  <c r="G47" i="159" s="1"/>
  <c r="H47" i="159" s="1"/>
  <c r="I47" i="159" s="1"/>
  <c r="J47" i="159" s="1"/>
  <c r="K47" i="159" s="1"/>
  <c r="S192" i="159"/>
  <c r="D192" i="172" s="1"/>
  <c r="E192" i="159"/>
  <c r="F192" i="159" s="1"/>
  <c r="G192" i="159" s="1"/>
  <c r="H192" i="159" s="1"/>
  <c r="I192" i="159" s="1"/>
  <c r="J192" i="159" s="1"/>
  <c r="K192" i="159" s="1"/>
  <c r="O45" i="159"/>
  <c r="E129" i="172" l="1"/>
  <c r="F129" i="172" s="1"/>
  <c r="G129" i="172" s="1"/>
  <c r="H129" i="172" s="1"/>
  <c r="I129" i="172" s="1"/>
  <c r="J129" i="172" s="1"/>
  <c r="K129" i="172" s="1"/>
  <c r="L129" i="172" s="1"/>
  <c r="M129" i="172" s="1"/>
  <c r="N129" i="172" s="1"/>
  <c r="O129" i="172" s="1"/>
  <c r="P129" i="172" s="1"/>
  <c r="S129" i="172"/>
  <c r="E185" i="172"/>
  <c r="F185" i="172" s="1"/>
  <c r="G185" i="172" s="1"/>
  <c r="H185" i="172" s="1"/>
  <c r="I185" i="172" s="1"/>
  <c r="J185" i="172" s="1"/>
  <c r="K185" i="172" s="1"/>
  <c r="L185" i="172" s="1"/>
  <c r="M185" i="172" s="1"/>
  <c r="N185" i="172" s="1"/>
  <c r="O185" i="172" s="1"/>
  <c r="P185" i="172" s="1"/>
  <c r="S185" i="172"/>
  <c r="E160" i="172"/>
  <c r="F160" i="172" s="1"/>
  <c r="G160" i="172" s="1"/>
  <c r="H160" i="172" s="1"/>
  <c r="I160" i="172" s="1"/>
  <c r="J160" i="172" s="1"/>
  <c r="K160" i="172" s="1"/>
  <c r="L160" i="172" s="1"/>
  <c r="M160" i="172" s="1"/>
  <c r="N160" i="172" s="1"/>
  <c r="O160" i="172" s="1"/>
  <c r="P160" i="172" s="1"/>
  <c r="S160" i="172"/>
  <c r="E186" i="172"/>
  <c r="F186" i="172" s="1"/>
  <c r="G186" i="172" s="1"/>
  <c r="H186" i="172" s="1"/>
  <c r="I186" i="172" s="1"/>
  <c r="J186" i="172" s="1"/>
  <c r="K186" i="172" s="1"/>
  <c r="L186" i="172" s="1"/>
  <c r="M186" i="172" s="1"/>
  <c r="N186" i="172" s="1"/>
  <c r="O186" i="172" s="1"/>
  <c r="P186" i="172" s="1"/>
  <c r="S186" i="172"/>
  <c r="E135" i="172"/>
  <c r="F135" i="172" s="1"/>
  <c r="G135" i="172" s="1"/>
  <c r="H135" i="172" s="1"/>
  <c r="I135" i="172" s="1"/>
  <c r="J135" i="172" s="1"/>
  <c r="K135" i="172" s="1"/>
  <c r="L135" i="172" s="1"/>
  <c r="M135" i="172" s="1"/>
  <c r="N135" i="172" s="1"/>
  <c r="O135" i="172" s="1"/>
  <c r="P135" i="172" s="1"/>
  <c r="S135" i="172"/>
  <c r="E58" i="172"/>
  <c r="F58" i="172" s="1"/>
  <c r="G58" i="172" s="1"/>
  <c r="H58" i="172" s="1"/>
  <c r="I58" i="172" s="1"/>
  <c r="J58" i="172" s="1"/>
  <c r="K58" i="172" s="1"/>
  <c r="L58" i="172" s="1"/>
  <c r="M58" i="172" s="1"/>
  <c r="N58" i="172" s="1"/>
  <c r="O58" i="172" s="1"/>
  <c r="P58" i="172" s="1"/>
  <c r="S58" i="172"/>
  <c r="E112" i="172"/>
  <c r="F112" i="172" s="1"/>
  <c r="G112" i="172" s="1"/>
  <c r="H112" i="172" s="1"/>
  <c r="I112" i="172" s="1"/>
  <c r="J112" i="172" s="1"/>
  <c r="K112" i="172" s="1"/>
  <c r="L112" i="172" s="1"/>
  <c r="M112" i="172" s="1"/>
  <c r="N112" i="172" s="1"/>
  <c r="O112" i="172" s="1"/>
  <c r="P112" i="172" s="1"/>
  <c r="S112" i="172"/>
  <c r="E96" i="172"/>
  <c r="F96" i="172" s="1"/>
  <c r="G96" i="172" s="1"/>
  <c r="H96" i="172" s="1"/>
  <c r="I96" i="172" s="1"/>
  <c r="J96" i="172" s="1"/>
  <c r="K96" i="172" s="1"/>
  <c r="L96" i="172" s="1"/>
  <c r="M96" i="172" s="1"/>
  <c r="N96" i="172" s="1"/>
  <c r="O96" i="172" s="1"/>
  <c r="P96" i="172" s="1"/>
  <c r="S96" i="172"/>
  <c r="E107" i="172"/>
  <c r="F107" i="172" s="1"/>
  <c r="G107" i="172" s="1"/>
  <c r="H107" i="172" s="1"/>
  <c r="I107" i="172" s="1"/>
  <c r="J107" i="172" s="1"/>
  <c r="K107" i="172" s="1"/>
  <c r="L107" i="172" s="1"/>
  <c r="M107" i="172" s="1"/>
  <c r="N107" i="172" s="1"/>
  <c r="O107" i="172" s="1"/>
  <c r="P107" i="172" s="1"/>
  <c r="S107" i="172"/>
  <c r="E209" i="172"/>
  <c r="F209" i="172" s="1"/>
  <c r="G209" i="172" s="1"/>
  <c r="H209" i="172" s="1"/>
  <c r="I209" i="172" s="1"/>
  <c r="J209" i="172" s="1"/>
  <c r="K209" i="172" s="1"/>
  <c r="L209" i="172" s="1"/>
  <c r="M209" i="172" s="1"/>
  <c r="N209" i="172" s="1"/>
  <c r="O209" i="172" s="1"/>
  <c r="P209" i="172" s="1"/>
  <c r="S209" i="172"/>
  <c r="E47" i="172"/>
  <c r="F47" i="172" s="1"/>
  <c r="G47" i="172" s="1"/>
  <c r="H47" i="172" s="1"/>
  <c r="I47" i="172" s="1"/>
  <c r="J47" i="172" s="1"/>
  <c r="K47" i="172" s="1"/>
  <c r="L47" i="172" s="1"/>
  <c r="M47" i="172" s="1"/>
  <c r="N47" i="172" s="1"/>
  <c r="O47" i="172" s="1"/>
  <c r="P47" i="172" s="1"/>
  <c r="S47" i="172"/>
  <c r="E13" i="172"/>
  <c r="F13" i="172" s="1"/>
  <c r="G13" i="172" s="1"/>
  <c r="H13" i="172" s="1"/>
  <c r="I13" i="172" s="1"/>
  <c r="J13" i="172" s="1"/>
  <c r="K13" i="172" s="1"/>
  <c r="L13" i="172" s="1"/>
  <c r="M13" i="172" s="1"/>
  <c r="N13" i="172" s="1"/>
  <c r="O13" i="172" s="1"/>
  <c r="P13" i="172" s="1"/>
  <c r="S13" i="172"/>
  <c r="E74" i="172"/>
  <c r="F74" i="172" s="1"/>
  <c r="G74" i="172" s="1"/>
  <c r="H74" i="172" s="1"/>
  <c r="I74" i="172" s="1"/>
  <c r="J74" i="172" s="1"/>
  <c r="K74" i="172" s="1"/>
  <c r="L74" i="172" s="1"/>
  <c r="M74" i="172" s="1"/>
  <c r="N74" i="172" s="1"/>
  <c r="O74" i="172" s="1"/>
  <c r="P74" i="172" s="1"/>
  <c r="S74" i="172"/>
  <c r="E113" i="172"/>
  <c r="F113" i="172" s="1"/>
  <c r="G113" i="172" s="1"/>
  <c r="H113" i="172" s="1"/>
  <c r="I113" i="172" s="1"/>
  <c r="J113" i="172" s="1"/>
  <c r="K113" i="172" s="1"/>
  <c r="L113" i="172" s="1"/>
  <c r="M113" i="172" s="1"/>
  <c r="N113" i="172" s="1"/>
  <c r="O113" i="172" s="1"/>
  <c r="P113" i="172" s="1"/>
  <c r="S113" i="172"/>
  <c r="E80" i="172"/>
  <c r="F80" i="172" s="1"/>
  <c r="G80" i="172" s="1"/>
  <c r="H80" i="172" s="1"/>
  <c r="I80" i="172" s="1"/>
  <c r="J80" i="172" s="1"/>
  <c r="K80" i="172" s="1"/>
  <c r="L80" i="172" s="1"/>
  <c r="M80" i="172" s="1"/>
  <c r="N80" i="172" s="1"/>
  <c r="O80" i="172" s="1"/>
  <c r="P80" i="172" s="1"/>
  <c r="S80" i="172"/>
  <c r="E98" i="172"/>
  <c r="F98" i="172" s="1"/>
  <c r="G98" i="172" s="1"/>
  <c r="H98" i="172" s="1"/>
  <c r="I98" i="172" s="1"/>
  <c r="J98" i="172" s="1"/>
  <c r="K98" i="172" s="1"/>
  <c r="L98" i="172" s="1"/>
  <c r="M98" i="172" s="1"/>
  <c r="N98" i="172" s="1"/>
  <c r="O98" i="172" s="1"/>
  <c r="P98" i="172" s="1"/>
  <c r="S98" i="172"/>
  <c r="E163" i="172"/>
  <c r="F163" i="172" s="1"/>
  <c r="G163" i="172" s="1"/>
  <c r="H163" i="172" s="1"/>
  <c r="I163" i="172" s="1"/>
  <c r="J163" i="172" s="1"/>
  <c r="K163" i="172" s="1"/>
  <c r="L163" i="172" s="1"/>
  <c r="M163" i="172" s="1"/>
  <c r="N163" i="172" s="1"/>
  <c r="O163" i="172" s="1"/>
  <c r="P163" i="172" s="1"/>
  <c r="S163" i="172"/>
  <c r="E214" i="172"/>
  <c r="F214" i="172" s="1"/>
  <c r="G214" i="172" s="1"/>
  <c r="H214" i="172" s="1"/>
  <c r="I214" i="172" s="1"/>
  <c r="J214" i="172" s="1"/>
  <c r="K214" i="172" s="1"/>
  <c r="L214" i="172" s="1"/>
  <c r="M214" i="172" s="1"/>
  <c r="N214" i="172" s="1"/>
  <c r="O214" i="172" s="1"/>
  <c r="P214" i="172" s="1"/>
  <c r="S214" i="172"/>
  <c r="E158" i="172"/>
  <c r="F158" i="172" s="1"/>
  <c r="G158" i="172" s="1"/>
  <c r="H158" i="172" s="1"/>
  <c r="I158" i="172" s="1"/>
  <c r="J158" i="172" s="1"/>
  <c r="K158" i="172" s="1"/>
  <c r="L158" i="172" s="1"/>
  <c r="M158" i="172" s="1"/>
  <c r="N158" i="172" s="1"/>
  <c r="O158" i="172" s="1"/>
  <c r="P158" i="172" s="1"/>
  <c r="S158" i="172"/>
  <c r="E68" i="172"/>
  <c r="F68" i="172" s="1"/>
  <c r="G68" i="172" s="1"/>
  <c r="H68" i="172" s="1"/>
  <c r="I68" i="172" s="1"/>
  <c r="J68" i="172" s="1"/>
  <c r="K68" i="172" s="1"/>
  <c r="L68" i="172" s="1"/>
  <c r="M68" i="172" s="1"/>
  <c r="N68" i="172" s="1"/>
  <c r="O68" i="172" s="1"/>
  <c r="P68" i="172" s="1"/>
  <c r="S68" i="172"/>
  <c r="E83" i="172"/>
  <c r="F83" i="172" s="1"/>
  <c r="G83" i="172" s="1"/>
  <c r="H83" i="172" s="1"/>
  <c r="I83" i="172" s="1"/>
  <c r="J83" i="172" s="1"/>
  <c r="K83" i="172" s="1"/>
  <c r="L83" i="172" s="1"/>
  <c r="M83" i="172" s="1"/>
  <c r="N83" i="172" s="1"/>
  <c r="O83" i="172" s="1"/>
  <c r="P83" i="172" s="1"/>
  <c r="S83" i="172"/>
  <c r="E127" i="172"/>
  <c r="F127" i="172" s="1"/>
  <c r="G127" i="172" s="1"/>
  <c r="H127" i="172" s="1"/>
  <c r="I127" i="172" s="1"/>
  <c r="J127" i="172" s="1"/>
  <c r="K127" i="172" s="1"/>
  <c r="L127" i="172" s="1"/>
  <c r="M127" i="172" s="1"/>
  <c r="N127" i="172" s="1"/>
  <c r="O127" i="172" s="1"/>
  <c r="P127" i="172" s="1"/>
  <c r="S127" i="172"/>
  <c r="E62" i="172"/>
  <c r="F62" i="172" s="1"/>
  <c r="G62" i="172" s="1"/>
  <c r="H62" i="172" s="1"/>
  <c r="I62" i="172" s="1"/>
  <c r="J62" i="172" s="1"/>
  <c r="K62" i="172" s="1"/>
  <c r="L62" i="172" s="1"/>
  <c r="M62" i="172" s="1"/>
  <c r="N62" i="172" s="1"/>
  <c r="O62" i="172" s="1"/>
  <c r="P62" i="172" s="1"/>
  <c r="S62" i="172"/>
  <c r="E120" i="172"/>
  <c r="F120" i="172" s="1"/>
  <c r="G120" i="172" s="1"/>
  <c r="H120" i="172" s="1"/>
  <c r="I120" i="172" s="1"/>
  <c r="J120" i="172" s="1"/>
  <c r="K120" i="172" s="1"/>
  <c r="L120" i="172" s="1"/>
  <c r="M120" i="172" s="1"/>
  <c r="N120" i="172" s="1"/>
  <c r="O120" i="172" s="1"/>
  <c r="P120" i="172" s="1"/>
  <c r="S120" i="172"/>
  <c r="E66" i="172"/>
  <c r="F66" i="172" s="1"/>
  <c r="G66" i="172" s="1"/>
  <c r="H66" i="172" s="1"/>
  <c r="I66" i="172" s="1"/>
  <c r="J66" i="172" s="1"/>
  <c r="K66" i="172" s="1"/>
  <c r="L66" i="172" s="1"/>
  <c r="M66" i="172" s="1"/>
  <c r="N66" i="172" s="1"/>
  <c r="O66" i="172" s="1"/>
  <c r="P66" i="172" s="1"/>
  <c r="S66" i="172"/>
  <c r="E217" i="172"/>
  <c r="F217" i="172" s="1"/>
  <c r="G217" i="172" s="1"/>
  <c r="H217" i="172" s="1"/>
  <c r="I217" i="172" s="1"/>
  <c r="J217" i="172" s="1"/>
  <c r="K217" i="172" s="1"/>
  <c r="L217" i="172" s="1"/>
  <c r="M217" i="172" s="1"/>
  <c r="N217" i="172" s="1"/>
  <c r="O217" i="172" s="1"/>
  <c r="P217" i="172" s="1"/>
  <c r="S217" i="172"/>
  <c r="E78" i="172"/>
  <c r="F78" i="172" s="1"/>
  <c r="G78" i="172" s="1"/>
  <c r="H78" i="172" s="1"/>
  <c r="I78" i="172" s="1"/>
  <c r="J78" i="172" s="1"/>
  <c r="K78" i="172" s="1"/>
  <c r="L78" i="172" s="1"/>
  <c r="M78" i="172" s="1"/>
  <c r="N78" i="172" s="1"/>
  <c r="O78" i="172" s="1"/>
  <c r="P78" i="172" s="1"/>
  <c r="S78" i="172"/>
  <c r="E43" i="172"/>
  <c r="F43" i="172" s="1"/>
  <c r="G43" i="172" s="1"/>
  <c r="H43" i="172" s="1"/>
  <c r="I43" i="172" s="1"/>
  <c r="J43" i="172" s="1"/>
  <c r="K43" i="172" s="1"/>
  <c r="L43" i="172" s="1"/>
  <c r="M43" i="172" s="1"/>
  <c r="N43" i="172" s="1"/>
  <c r="O43" i="172" s="1"/>
  <c r="P43" i="172" s="1"/>
  <c r="S43" i="172"/>
  <c r="E24" i="172"/>
  <c r="F24" i="172" s="1"/>
  <c r="G24" i="172" s="1"/>
  <c r="H24" i="172" s="1"/>
  <c r="I24" i="172" s="1"/>
  <c r="J24" i="172" s="1"/>
  <c r="K24" i="172" s="1"/>
  <c r="L24" i="172" s="1"/>
  <c r="M24" i="172" s="1"/>
  <c r="N24" i="172" s="1"/>
  <c r="O24" i="172" s="1"/>
  <c r="P24" i="172" s="1"/>
  <c r="S24" i="172"/>
  <c r="E46" i="172"/>
  <c r="F46" i="172" s="1"/>
  <c r="G46" i="172" s="1"/>
  <c r="H46" i="172" s="1"/>
  <c r="I46" i="172" s="1"/>
  <c r="J46" i="172" s="1"/>
  <c r="K46" i="172" s="1"/>
  <c r="L46" i="172" s="1"/>
  <c r="M46" i="172" s="1"/>
  <c r="N46" i="172" s="1"/>
  <c r="O46" i="172" s="1"/>
  <c r="P46" i="172" s="1"/>
  <c r="S46" i="172"/>
  <c r="E126" i="172"/>
  <c r="F126" i="172" s="1"/>
  <c r="G126" i="172" s="1"/>
  <c r="H126" i="172" s="1"/>
  <c r="I126" i="172" s="1"/>
  <c r="J126" i="172" s="1"/>
  <c r="K126" i="172" s="1"/>
  <c r="L126" i="172" s="1"/>
  <c r="M126" i="172" s="1"/>
  <c r="N126" i="172" s="1"/>
  <c r="O126" i="172" s="1"/>
  <c r="P126" i="172" s="1"/>
  <c r="S126" i="172"/>
  <c r="E162" i="172"/>
  <c r="F162" i="172" s="1"/>
  <c r="G162" i="172" s="1"/>
  <c r="H162" i="172" s="1"/>
  <c r="I162" i="172" s="1"/>
  <c r="J162" i="172" s="1"/>
  <c r="K162" i="172" s="1"/>
  <c r="L162" i="172" s="1"/>
  <c r="M162" i="172" s="1"/>
  <c r="N162" i="172" s="1"/>
  <c r="O162" i="172" s="1"/>
  <c r="P162" i="172" s="1"/>
  <c r="S162" i="172"/>
  <c r="E76" i="172"/>
  <c r="F76" i="172" s="1"/>
  <c r="G76" i="172" s="1"/>
  <c r="H76" i="172" s="1"/>
  <c r="I76" i="172" s="1"/>
  <c r="J76" i="172" s="1"/>
  <c r="K76" i="172" s="1"/>
  <c r="L76" i="172" s="1"/>
  <c r="M76" i="172" s="1"/>
  <c r="N76" i="172" s="1"/>
  <c r="O76" i="172" s="1"/>
  <c r="P76" i="172" s="1"/>
  <c r="S76" i="172"/>
  <c r="E90" i="172"/>
  <c r="F90" i="172" s="1"/>
  <c r="G90" i="172" s="1"/>
  <c r="H90" i="172" s="1"/>
  <c r="I90" i="172" s="1"/>
  <c r="J90" i="172" s="1"/>
  <c r="K90" i="172" s="1"/>
  <c r="L90" i="172" s="1"/>
  <c r="M90" i="172" s="1"/>
  <c r="N90" i="172" s="1"/>
  <c r="O90" i="172" s="1"/>
  <c r="P90" i="172" s="1"/>
  <c r="S90" i="172"/>
  <c r="E36" i="172"/>
  <c r="F36" i="172" s="1"/>
  <c r="G36" i="172" s="1"/>
  <c r="H36" i="172" s="1"/>
  <c r="I36" i="172" s="1"/>
  <c r="J36" i="172" s="1"/>
  <c r="K36" i="172" s="1"/>
  <c r="L36" i="172" s="1"/>
  <c r="M36" i="172" s="1"/>
  <c r="N36" i="172" s="1"/>
  <c r="O36" i="172" s="1"/>
  <c r="P36" i="172" s="1"/>
  <c r="S36" i="172"/>
  <c r="E189" i="172"/>
  <c r="F189" i="172" s="1"/>
  <c r="G189" i="172" s="1"/>
  <c r="H189" i="172" s="1"/>
  <c r="I189" i="172" s="1"/>
  <c r="J189" i="172" s="1"/>
  <c r="K189" i="172" s="1"/>
  <c r="L189" i="172" s="1"/>
  <c r="M189" i="172" s="1"/>
  <c r="N189" i="172" s="1"/>
  <c r="O189" i="172" s="1"/>
  <c r="P189" i="172" s="1"/>
  <c r="S189" i="172"/>
  <c r="E30" i="172"/>
  <c r="F30" i="172" s="1"/>
  <c r="G30" i="172" s="1"/>
  <c r="H30" i="172" s="1"/>
  <c r="I30" i="172" s="1"/>
  <c r="J30" i="172" s="1"/>
  <c r="K30" i="172" s="1"/>
  <c r="L30" i="172" s="1"/>
  <c r="M30" i="172" s="1"/>
  <c r="N30" i="172" s="1"/>
  <c r="O30" i="172" s="1"/>
  <c r="P30" i="172" s="1"/>
  <c r="S30" i="172"/>
  <c r="E212" i="172"/>
  <c r="F212" i="172" s="1"/>
  <c r="G212" i="172" s="1"/>
  <c r="H212" i="172" s="1"/>
  <c r="I212" i="172" s="1"/>
  <c r="J212" i="172" s="1"/>
  <c r="K212" i="172" s="1"/>
  <c r="L212" i="172" s="1"/>
  <c r="M212" i="172" s="1"/>
  <c r="N212" i="172" s="1"/>
  <c r="O212" i="172" s="1"/>
  <c r="P212" i="172" s="1"/>
  <c r="S212" i="172"/>
  <c r="E116" i="172"/>
  <c r="F116" i="172" s="1"/>
  <c r="G116" i="172" s="1"/>
  <c r="H116" i="172" s="1"/>
  <c r="I116" i="172" s="1"/>
  <c r="J116" i="172" s="1"/>
  <c r="K116" i="172" s="1"/>
  <c r="L116" i="172" s="1"/>
  <c r="M116" i="172" s="1"/>
  <c r="N116" i="172" s="1"/>
  <c r="O116" i="172" s="1"/>
  <c r="P116" i="172" s="1"/>
  <c r="S116" i="172"/>
  <c r="E100" i="172"/>
  <c r="F100" i="172" s="1"/>
  <c r="G100" i="172" s="1"/>
  <c r="H100" i="172" s="1"/>
  <c r="I100" i="172" s="1"/>
  <c r="J100" i="172" s="1"/>
  <c r="K100" i="172" s="1"/>
  <c r="L100" i="172" s="1"/>
  <c r="M100" i="172" s="1"/>
  <c r="N100" i="172" s="1"/>
  <c r="O100" i="172" s="1"/>
  <c r="P100" i="172" s="1"/>
  <c r="S100" i="172"/>
  <c r="E175" i="172"/>
  <c r="F175" i="172" s="1"/>
  <c r="G175" i="172" s="1"/>
  <c r="H175" i="172" s="1"/>
  <c r="I175" i="172" s="1"/>
  <c r="J175" i="172" s="1"/>
  <c r="K175" i="172" s="1"/>
  <c r="L175" i="172" s="1"/>
  <c r="M175" i="172" s="1"/>
  <c r="N175" i="172" s="1"/>
  <c r="O175" i="172" s="1"/>
  <c r="P175" i="172" s="1"/>
  <c r="S175" i="172"/>
  <c r="E115" i="172"/>
  <c r="F115" i="172" s="1"/>
  <c r="G115" i="172" s="1"/>
  <c r="H115" i="172" s="1"/>
  <c r="I115" i="172" s="1"/>
  <c r="J115" i="172" s="1"/>
  <c r="K115" i="172" s="1"/>
  <c r="L115" i="172" s="1"/>
  <c r="M115" i="172" s="1"/>
  <c r="N115" i="172" s="1"/>
  <c r="O115" i="172" s="1"/>
  <c r="P115" i="172" s="1"/>
  <c r="S115" i="172"/>
  <c r="E132" i="172"/>
  <c r="F132" i="172" s="1"/>
  <c r="G132" i="172" s="1"/>
  <c r="H132" i="172" s="1"/>
  <c r="I132" i="172" s="1"/>
  <c r="J132" i="172" s="1"/>
  <c r="K132" i="172" s="1"/>
  <c r="L132" i="172" s="1"/>
  <c r="M132" i="172" s="1"/>
  <c r="N132" i="172" s="1"/>
  <c r="O132" i="172" s="1"/>
  <c r="P132" i="172" s="1"/>
  <c r="S132" i="172"/>
  <c r="E64" i="172"/>
  <c r="F64" i="172" s="1"/>
  <c r="G64" i="172" s="1"/>
  <c r="H64" i="172" s="1"/>
  <c r="I64" i="172" s="1"/>
  <c r="J64" i="172" s="1"/>
  <c r="K64" i="172" s="1"/>
  <c r="L64" i="172" s="1"/>
  <c r="M64" i="172" s="1"/>
  <c r="N64" i="172" s="1"/>
  <c r="O64" i="172" s="1"/>
  <c r="P64" i="172" s="1"/>
  <c r="S64" i="172"/>
  <c r="E144" i="172"/>
  <c r="F144" i="172" s="1"/>
  <c r="G144" i="172" s="1"/>
  <c r="H144" i="172" s="1"/>
  <c r="I144" i="172" s="1"/>
  <c r="J144" i="172" s="1"/>
  <c r="K144" i="172" s="1"/>
  <c r="L144" i="172" s="1"/>
  <c r="M144" i="172" s="1"/>
  <c r="N144" i="172" s="1"/>
  <c r="O144" i="172" s="1"/>
  <c r="P144" i="172" s="1"/>
  <c r="S144" i="172"/>
  <c r="E119" i="172"/>
  <c r="F119" i="172" s="1"/>
  <c r="G119" i="172" s="1"/>
  <c r="H119" i="172" s="1"/>
  <c r="I119" i="172" s="1"/>
  <c r="J119" i="172" s="1"/>
  <c r="K119" i="172" s="1"/>
  <c r="L119" i="172" s="1"/>
  <c r="M119" i="172" s="1"/>
  <c r="N119" i="172" s="1"/>
  <c r="O119" i="172" s="1"/>
  <c r="P119" i="172" s="1"/>
  <c r="S119" i="172"/>
  <c r="E61" i="172"/>
  <c r="F61" i="172" s="1"/>
  <c r="G61" i="172" s="1"/>
  <c r="H61" i="172" s="1"/>
  <c r="I61" i="172" s="1"/>
  <c r="J61" i="172" s="1"/>
  <c r="K61" i="172" s="1"/>
  <c r="L61" i="172" s="1"/>
  <c r="M61" i="172" s="1"/>
  <c r="N61" i="172" s="1"/>
  <c r="O61" i="172" s="1"/>
  <c r="P61" i="172" s="1"/>
  <c r="S61" i="172"/>
  <c r="E182" i="172"/>
  <c r="F182" i="172" s="1"/>
  <c r="G182" i="172" s="1"/>
  <c r="H182" i="172" s="1"/>
  <c r="I182" i="172" s="1"/>
  <c r="J182" i="172" s="1"/>
  <c r="K182" i="172" s="1"/>
  <c r="L182" i="172" s="1"/>
  <c r="M182" i="172" s="1"/>
  <c r="N182" i="172" s="1"/>
  <c r="O182" i="172" s="1"/>
  <c r="P182" i="172" s="1"/>
  <c r="S182" i="172"/>
  <c r="E95" i="172"/>
  <c r="F95" i="172" s="1"/>
  <c r="G95" i="172" s="1"/>
  <c r="H95" i="172" s="1"/>
  <c r="I95" i="172" s="1"/>
  <c r="J95" i="172" s="1"/>
  <c r="K95" i="172" s="1"/>
  <c r="L95" i="172" s="1"/>
  <c r="M95" i="172" s="1"/>
  <c r="N95" i="172" s="1"/>
  <c r="O95" i="172" s="1"/>
  <c r="P95" i="172" s="1"/>
  <c r="S95" i="172"/>
  <c r="E99" i="172"/>
  <c r="F99" i="172" s="1"/>
  <c r="G99" i="172" s="1"/>
  <c r="H99" i="172" s="1"/>
  <c r="I99" i="172" s="1"/>
  <c r="J99" i="172" s="1"/>
  <c r="K99" i="172" s="1"/>
  <c r="L99" i="172" s="1"/>
  <c r="M99" i="172" s="1"/>
  <c r="N99" i="172" s="1"/>
  <c r="O99" i="172" s="1"/>
  <c r="P99" i="172" s="1"/>
  <c r="S99" i="172"/>
  <c r="E150" i="172"/>
  <c r="F150" i="172" s="1"/>
  <c r="G150" i="172" s="1"/>
  <c r="H150" i="172" s="1"/>
  <c r="I150" i="172" s="1"/>
  <c r="J150" i="172" s="1"/>
  <c r="K150" i="172" s="1"/>
  <c r="L150" i="172" s="1"/>
  <c r="M150" i="172" s="1"/>
  <c r="N150" i="172" s="1"/>
  <c r="O150" i="172" s="1"/>
  <c r="P150" i="172" s="1"/>
  <c r="S150" i="172"/>
  <c r="E177" i="172"/>
  <c r="F177" i="172" s="1"/>
  <c r="G177" i="172" s="1"/>
  <c r="H177" i="172" s="1"/>
  <c r="I177" i="172" s="1"/>
  <c r="J177" i="172" s="1"/>
  <c r="K177" i="172" s="1"/>
  <c r="L177" i="172" s="1"/>
  <c r="M177" i="172" s="1"/>
  <c r="N177" i="172" s="1"/>
  <c r="O177" i="172" s="1"/>
  <c r="P177" i="172" s="1"/>
  <c r="S177" i="172"/>
  <c r="E155" i="172"/>
  <c r="F155" i="172" s="1"/>
  <c r="G155" i="172" s="1"/>
  <c r="H155" i="172" s="1"/>
  <c r="I155" i="172" s="1"/>
  <c r="J155" i="172" s="1"/>
  <c r="K155" i="172" s="1"/>
  <c r="L155" i="172" s="1"/>
  <c r="M155" i="172" s="1"/>
  <c r="N155" i="172" s="1"/>
  <c r="O155" i="172" s="1"/>
  <c r="P155" i="172" s="1"/>
  <c r="S155" i="172"/>
  <c r="E168" i="172"/>
  <c r="F168" i="172" s="1"/>
  <c r="G168" i="172" s="1"/>
  <c r="H168" i="172" s="1"/>
  <c r="I168" i="172" s="1"/>
  <c r="J168" i="172" s="1"/>
  <c r="K168" i="172" s="1"/>
  <c r="L168" i="172" s="1"/>
  <c r="M168" i="172" s="1"/>
  <c r="N168" i="172" s="1"/>
  <c r="O168" i="172" s="1"/>
  <c r="P168" i="172" s="1"/>
  <c r="S168" i="172"/>
  <c r="E60" i="172"/>
  <c r="F60" i="172" s="1"/>
  <c r="G60" i="172" s="1"/>
  <c r="H60" i="172" s="1"/>
  <c r="I60" i="172" s="1"/>
  <c r="J60" i="172" s="1"/>
  <c r="K60" i="172" s="1"/>
  <c r="L60" i="172" s="1"/>
  <c r="M60" i="172" s="1"/>
  <c r="N60" i="172" s="1"/>
  <c r="O60" i="172" s="1"/>
  <c r="P60" i="172" s="1"/>
  <c r="S60" i="172"/>
  <c r="E180" i="172"/>
  <c r="F180" i="172" s="1"/>
  <c r="G180" i="172" s="1"/>
  <c r="H180" i="172" s="1"/>
  <c r="I180" i="172" s="1"/>
  <c r="J180" i="172" s="1"/>
  <c r="K180" i="172" s="1"/>
  <c r="L180" i="172" s="1"/>
  <c r="M180" i="172" s="1"/>
  <c r="N180" i="172" s="1"/>
  <c r="O180" i="172" s="1"/>
  <c r="P180" i="172" s="1"/>
  <c r="S180" i="172"/>
  <c r="E29" i="172"/>
  <c r="F29" i="172" s="1"/>
  <c r="G29" i="172" s="1"/>
  <c r="H29" i="172" s="1"/>
  <c r="I29" i="172" s="1"/>
  <c r="J29" i="172" s="1"/>
  <c r="K29" i="172" s="1"/>
  <c r="L29" i="172" s="1"/>
  <c r="M29" i="172" s="1"/>
  <c r="N29" i="172" s="1"/>
  <c r="O29" i="172" s="1"/>
  <c r="P29" i="172" s="1"/>
  <c r="S29" i="172"/>
  <c r="E38" i="172"/>
  <c r="F38" i="172" s="1"/>
  <c r="G38" i="172" s="1"/>
  <c r="H38" i="172" s="1"/>
  <c r="I38" i="172" s="1"/>
  <c r="J38" i="172" s="1"/>
  <c r="K38" i="172" s="1"/>
  <c r="L38" i="172" s="1"/>
  <c r="M38" i="172" s="1"/>
  <c r="N38" i="172" s="1"/>
  <c r="O38" i="172" s="1"/>
  <c r="P38" i="172" s="1"/>
  <c r="S38" i="172"/>
  <c r="E111" i="172"/>
  <c r="F111" i="172" s="1"/>
  <c r="G111" i="172" s="1"/>
  <c r="H111" i="172" s="1"/>
  <c r="I111" i="172" s="1"/>
  <c r="J111" i="172" s="1"/>
  <c r="K111" i="172" s="1"/>
  <c r="L111" i="172" s="1"/>
  <c r="M111" i="172" s="1"/>
  <c r="N111" i="172" s="1"/>
  <c r="O111" i="172" s="1"/>
  <c r="P111" i="172" s="1"/>
  <c r="S111" i="172"/>
  <c r="E200" i="172"/>
  <c r="F200" i="172" s="1"/>
  <c r="G200" i="172" s="1"/>
  <c r="H200" i="172" s="1"/>
  <c r="I200" i="172" s="1"/>
  <c r="J200" i="172" s="1"/>
  <c r="K200" i="172" s="1"/>
  <c r="L200" i="172" s="1"/>
  <c r="M200" i="172" s="1"/>
  <c r="N200" i="172" s="1"/>
  <c r="O200" i="172" s="1"/>
  <c r="P200" i="172" s="1"/>
  <c r="S200" i="172"/>
  <c r="E49" i="172"/>
  <c r="F49" i="172" s="1"/>
  <c r="G49" i="172" s="1"/>
  <c r="H49" i="172" s="1"/>
  <c r="I49" i="172" s="1"/>
  <c r="J49" i="172" s="1"/>
  <c r="K49" i="172" s="1"/>
  <c r="L49" i="172" s="1"/>
  <c r="M49" i="172" s="1"/>
  <c r="N49" i="172" s="1"/>
  <c r="O49" i="172" s="1"/>
  <c r="P49" i="172" s="1"/>
  <c r="S49" i="172"/>
  <c r="E124" i="172"/>
  <c r="F124" i="172" s="1"/>
  <c r="G124" i="172" s="1"/>
  <c r="H124" i="172" s="1"/>
  <c r="I124" i="172" s="1"/>
  <c r="J124" i="172" s="1"/>
  <c r="K124" i="172" s="1"/>
  <c r="L124" i="172" s="1"/>
  <c r="M124" i="172" s="1"/>
  <c r="N124" i="172" s="1"/>
  <c r="O124" i="172" s="1"/>
  <c r="P124" i="172" s="1"/>
  <c r="S124" i="172"/>
  <c r="E34" i="172"/>
  <c r="F34" i="172" s="1"/>
  <c r="G34" i="172" s="1"/>
  <c r="H34" i="172" s="1"/>
  <c r="I34" i="172" s="1"/>
  <c r="J34" i="172" s="1"/>
  <c r="K34" i="172" s="1"/>
  <c r="L34" i="172" s="1"/>
  <c r="M34" i="172" s="1"/>
  <c r="N34" i="172" s="1"/>
  <c r="O34" i="172" s="1"/>
  <c r="P34" i="172" s="1"/>
  <c r="S34" i="172"/>
  <c r="E173" i="172"/>
  <c r="F173" i="172" s="1"/>
  <c r="G173" i="172" s="1"/>
  <c r="H173" i="172" s="1"/>
  <c r="I173" i="172" s="1"/>
  <c r="J173" i="172" s="1"/>
  <c r="K173" i="172" s="1"/>
  <c r="L173" i="172" s="1"/>
  <c r="M173" i="172" s="1"/>
  <c r="N173" i="172" s="1"/>
  <c r="O173" i="172" s="1"/>
  <c r="P173" i="172" s="1"/>
  <c r="S173" i="172"/>
  <c r="E123" i="172"/>
  <c r="F123" i="172" s="1"/>
  <c r="G123" i="172" s="1"/>
  <c r="H123" i="172" s="1"/>
  <c r="I123" i="172" s="1"/>
  <c r="J123" i="172" s="1"/>
  <c r="K123" i="172" s="1"/>
  <c r="L123" i="172" s="1"/>
  <c r="M123" i="172" s="1"/>
  <c r="N123" i="172" s="1"/>
  <c r="O123" i="172" s="1"/>
  <c r="P123" i="172" s="1"/>
  <c r="S123" i="172"/>
  <c r="E138" i="172"/>
  <c r="F138" i="172" s="1"/>
  <c r="G138" i="172" s="1"/>
  <c r="H138" i="172" s="1"/>
  <c r="I138" i="172" s="1"/>
  <c r="J138" i="172" s="1"/>
  <c r="K138" i="172" s="1"/>
  <c r="L138" i="172" s="1"/>
  <c r="M138" i="172" s="1"/>
  <c r="N138" i="172" s="1"/>
  <c r="O138" i="172" s="1"/>
  <c r="P138" i="172" s="1"/>
  <c r="S138" i="172"/>
  <c r="E48" i="172"/>
  <c r="F48" i="172" s="1"/>
  <c r="G48" i="172" s="1"/>
  <c r="H48" i="172" s="1"/>
  <c r="I48" i="172" s="1"/>
  <c r="J48" i="172" s="1"/>
  <c r="K48" i="172" s="1"/>
  <c r="L48" i="172" s="1"/>
  <c r="M48" i="172" s="1"/>
  <c r="N48" i="172" s="1"/>
  <c r="O48" i="172" s="1"/>
  <c r="P48" i="172" s="1"/>
  <c r="S48" i="172"/>
  <c r="E93" i="172"/>
  <c r="F93" i="172" s="1"/>
  <c r="G93" i="172" s="1"/>
  <c r="H93" i="172" s="1"/>
  <c r="I93" i="172" s="1"/>
  <c r="J93" i="172" s="1"/>
  <c r="K93" i="172" s="1"/>
  <c r="L93" i="172" s="1"/>
  <c r="M93" i="172" s="1"/>
  <c r="N93" i="172" s="1"/>
  <c r="O93" i="172" s="1"/>
  <c r="P93" i="172" s="1"/>
  <c r="S93" i="172"/>
  <c r="E73" i="172"/>
  <c r="F73" i="172" s="1"/>
  <c r="G73" i="172" s="1"/>
  <c r="H73" i="172" s="1"/>
  <c r="I73" i="172" s="1"/>
  <c r="J73" i="172" s="1"/>
  <c r="K73" i="172" s="1"/>
  <c r="L73" i="172" s="1"/>
  <c r="M73" i="172" s="1"/>
  <c r="N73" i="172" s="1"/>
  <c r="O73" i="172" s="1"/>
  <c r="P73" i="172" s="1"/>
  <c r="S73" i="172"/>
  <c r="E26" i="172"/>
  <c r="F26" i="172" s="1"/>
  <c r="G26" i="172" s="1"/>
  <c r="H26" i="172" s="1"/>
  <c r="I26" i="172" s="1"/>
  <c r="J26" i="172" s="1"/>
  <c r="K26" i="172" s="1"/>
  <c r="L26" i="172" s="1"/>
  <c r="M26" i="172" s="1"/>
  <c r="N26" i="172" s="1"/>
  <c r="O26" i="172" s="1"/>
  <c r="P26" i="172" s="1"/>
  <c r="S26" i="172"/>
  <c r="E27" i="172"/>
  <c r="F27" i="172" s="1"/>
  <c r="G27" i="172" s="1"/>
  <c r="H27" i="172" s="1"/>
  <c r="I27" i="172" s="1"/>
  <c r="J27" i="172" s="1"/>
  <c r="K27" i="172" s="1"/>
  <c r="L27" i="172" s="1"/>
  <c r="M27" i="172" s="1"/>
  <c r="N27" i="172" s="1"/>
  <c r="O27" i="172" s="1"/>
  <c r="P27" i="172" s="1"/>
  <c r="S27" i="172"/>
  <c r="E118" i="172"/>
  <c r="F118" i="172" s="1"/>
  <c r="G118" i="172" s="1"/>
  <c r="H118" i="172" s="1"/>
  <c r="I118" i="172" s="1"/>
  <c r="J118" i="172" s="1"/>
  <c r="K118" i="172" s="1"/>
  <c r="L118" i="172" s="1"/>
  <c r="M118" i="172" s="1"/>
  <c r="N118" i="172" s="1"/>
  <c r="O118" i="172" s="1"/>
  <c r="P118" i="172" s="1"/>
  <c r="S118" i="172"/>
  <c r="E169" i="172"/>
  <c r="F169" i="172" s="1"/>
  <c r="G169" i="172" s="1"/>
  <c r="H169" i="172" s="1"/>
  <c r="I169" i="172" s="1"/>
  <c r="J169" i="172" s="1"/>
  <c r="K169" i="172" s="1"/>
  <c r="L169" i="172" s="1"/>
  <c r="M169" i="172" s="1"/>
  <c r="N169" i="172" s="1"/>
  <c r="O169" i="172" s="1"/>
  <c r="P169" i="172" s="1"/>
  <c r="S169" i="172"/>
  <c r="E145" i="172"/>
  <c r="F145" i="172" s="1"/>
  <c r="G145" i="172" s="1"/>
  <c r="H145" i="172" s="1"/>
  <c r="I145" i="172" s="1"/>
  <c r="J145" i="172" s="1"/>
  <c r="K145" i="172" s="1"/>
  <c r="L145" i="172" s="1"/>
  <c r="M145" i="172" s="1"/>
  <c r="N145" i="172" s="1"/>
  <c r="O145" i="172" s="1"/>
  <c r="P145" i="172" s="1"/>
  <c r="S145" i="172"/>
  <c r="E108" i="172"/>
  <c r="F108" i="172" s="1"/>
  <c r="G108" i="172" s="1"/>
  <c r="H108" i="172" s="1"/>
  <c r="I108" i="172" s="1"/>
  <c r="J108" i="172" s="1"/>
  <c r="K108" i="172" s="1"/>
  <c r="L108" i="172" s="1"/>
  <c r="M108" i="172" s="1"/>
  <c r="N108" i="172" s="1"/>
  <c r="O108" i="172" s="1"/>
  <c r="P108" i="172" s="1"/>
  <c r="S108" i="172"/>
  <c r="E117" i="172"/>
  <c r="F117" i="172" s="1"/>
  <c r="G117" i="172" s="1"/>
  <c r="H117" i="172" s="1"/>
  <c r="I117" i="172" s="1"/>
  <c r="J117" i="172" s="1"/>
  <c r="K117" i="172" s="1"/>
  <c r="L117" i="172" s="1"/>
  <c r="M117" i="172" s="1"/>
  <c r="N117" i="172" s="1"/>
  <c r="O117" i="172" s="1"/>
  <c r="P117" i="172" s="1"/>
  <c r="S117" i="172"/>
  <c r="E164" i="172"/>
  <c r="F164" i="172" s="1"/>
  <c r="G164" i="172" s="1"/>
  <c r="H164" i="172" s="1"/>
  <c r="I164" i="172" s="1"/>
  <c r="J164" i="172" s="1"/>
  <c r="K164" i="172" s="1"/>
  <c r="L164" i="172" s="1"/>
  <c r="M164" i="172" s="1"/>
  <c r="N164" i="172" s="1"/>
  <c r="O164" i="172" s="1"/>
  <c r="P164" i="172" s="1"/>
  <c r="S164" i="172"/>
  <c r="E72" i="172"/>
  <c r="F72" i="172" s="1"/>
  <c r="G72" i="172" s="1"/>
  <c r="H72" i="172" s="1"/>
  <c r="I72" i="172" s="1"/>
  <c r="J72" i="172" s="1"/>
  <c r="K72" i="172" s="1"/>
  <c r="L72" i="172" s="1"/>
  <c r="M72" i="172" s="1"/>
  <c r="N72" i="172" s="1"/>
  <c r="O72" i="172" s="1"/>
  <c r="P72" i="172" s="1"/>
  <c r="S72" i="172"/>
  <c r="S190" i="159"/>
  <c r="D190" i="172" s="1"/>
  <c r="E190" i="159"/>
  <c r="F190" i="159" s="1"/>
  <c r="G190" i="159" s="1"/>
  <c r="H190" i="159" s="1"/>
  <c r="I190" i="159" s="1"/>
  <c r="J190" i="159" s="1"/>
  <c r="K190" i="159" s="1"/>
  <c r="L190" i="159" s="1"/>
  <c r="M190" i="159" s="1"/>
  <c r="N190" i="159" s="1"/>
  <c r="O190" i="159" s="1"/>
  <c r="P190" i="159" s="1"/>
  <c r="E20" i="172"/>
  <c r="F20" i="172" s="1"/>
  <c r="G20" i="172" s="1"/>
  <c r="H20" i="172" s="1"/>
  <c r="I20" i="172" s="1"/>
  <c r="J20" i="172" s="1"/>
  <c r="K20" i="172" s="1"/>
  <c r="L20" i="172" s="1"/>
  <c r="M20" i="172" s="1"/>
  <c r="N20" i="172" s="1"/>
  <c r="O20" i="172" s="1"/>
  <c r="P20" i="172" s="1"/>
  <c r="S20" i="172"/>
  <c r="E67" i="172"/>
  <c r="F67" i="172" s="1"/>
  <c r="G67" i="172" s="1"/>
  <c r="H67" i="172" s="1"/>
  <c r="I67" i="172" s="1"/>
  <c r="J67" i="172" s="1"/>
  <c r="K67" i="172" s="1"/>
  <c r="L67" i="172" s="1"/>
  <c r="M67" i="172" s="1"/>
  <c r="N67" i="172" s="1"/>
  <c r="O67" i="172" s="1"/>
  <c r="P67" i="172" s="1"/>
  <c r="S67" i="172"/>
  <c r="E9" i="172"/>
  <c r="F9" i="172" s="1"/>
  <c r="G9" i="172" s="1"/>
  <c r="H9" i="172" s="1"/>
  <c r="I9" i="172" s="1"/>
  <c r="J9" i="172" s="1"/>
  <c r="K9" i="172" s="1"/>
  <c r="L9" i="172" s="1"/>
  <c r="M9" i="172" s="1"/>
  <c r="N9" i="172" s="1"/>
  <c r="O9" i="172" s="1"/>
  <c r="P9" i="172" s="1"/>
  <c r="S9" i="172"/>
  <c r="E179" i="172"/>
  <c r="F179" i="172" s="1"/>
  <c r="G179" i="172" s="1"/>
  <c r="H179" i="172" s="1"/>
  <c r="I179" i="172" s="1"/>
  <c r="J179" i="172" s="1"/>
  <c r="K179" i="172" s="1"/>
  <c r="L179" i="172" s="1"/>
  <c r="M179" i="172" s="1"/>
  <c r="N179" i="172" s="1"/>
  <c r="O179" i="172" s="1"/>
  <c r="P179" i="172" s="1"/>
  <c r="S179" i="172"/>
  <c r="E156" i="172"/>
  <c r="F156" i="172" s="1"/>
  <c r="G156" i="172" s="1"/>
  <c r="H156" i="172" s="1"/>
  <c r="I156" i="172" s="1"/>
  <c r="J156" i="172" s="1"/>
  <c r="K156" i="172" s="1"/>
  <c r="L156" i="172" s="1"/>
  <c r="M156" i="172" s="1"/>
  <c r="N156" i="172" s="1"/>
  <c r="O156" i="172" s="1"/>
  <c r="P156" i="172" s="1"/>
  <c r="S156" i="172"/>
  <c r="E192" i="172"/>
  <c r="F192" i="172" s="1"/>
  <c r="G192" i="172" s="1"/>
  <c r="H192" i="172" s="1"/>
  <c r="I192" i="172" s="1"/>
  <c r="J192" i="172" s="1"/>
  <c r="K192" i="172" s="1"/>
  <c r="L192" i="172" s="1"/>
  <c r="M192" i="172" s="1"/>
  <c r="N192" i="172" s="1"/>
  <c r="O192" i="172" s="1"/>
  <c r="P192" i="172" s="1"/>
  <c r="S192" i="172"/>
  <c r="E154" i="172"/>
  <c r="F154" i="172" s="1"/>
  <c r="G154" i="172" s="1"/>
  <c r="H154" i="172" s="1"/>
  <c r="I154" i="172" s="1"/>
  <c r="J154" i="172" s="1"/>
  <c r="K154" i="172" s="1"/>
  <c r="L154" i="172" s="1"/>
  <c r="M154" i="172" s="1"/>
  <c r="N154" i="172" s="1"/>
  <c r="O154" i="172" s="1"/>
  <c r="P154" i="172" s="1"/>
  <c r="S154" i="172"/>
  <c r="E19" i="172"/>
  <c r="F19" i="172" s="1"/>
  <c r="G19" i="172" s="1"/>
  <c r="H19" i="172" s="1"/>
  <c r="I19" i="172" s="1"/>
  <c r="J19" i="172" s="1"/>
  <c r="K19" i="172" s="1"/>
  <c r="L19" i="172" s="1"/>
  <c r="M19" i="172" s="1"/>
  <c r="N19" i="172" s="1"/>
  <c r="O19" i="172" s="1"/>
  <c r="P19" i="172" s="1"/>
  <c r="S19" i="172"/>
  <c r="E128" i="172"/>
  <c r="F128" i="172" s="1"/>
  <c r="G128" i="172" s="1"/>
  <c r="H128" i="172" s="1"/>
  <c r="I128" i="172" s="1"/>
  <c r="J128" i="172" s="1"/>
  <c r="K128" i="172" s="1"/>
  <c r="L128" i="172" s="1"/>
  <c r="M128" i="172" s="1"/>
  <c r="N128" i="172" s="1"/>
  <c r="O128" i="172" s="1"/>
  <c r="P128" i="172" s="1"/>
  <c r="S128" i="172"/>
  <c r="E125" i="172"/>
  <c r="F125" i="172" s="1"/>
  <c r="G125" i="172" s="1"/>
  <c r="H125" i="172" s="1"/>
  <c r="I125" i="172" s="1"/>
  <c r="J125" i="172" s="1"/>
  <c r="K125" i="172" s="1"/>
  <c r="L125" i="172" s="1"/>
  <c r="M125" i="172" s="1"/>
  <c r="N125" i="172" s="1"/>
  <c r="O125" i="172" s="1"/>
  <c r="P125" i="172" s="1"/>
  <c r="S125" i="172"/>
  <c r="E11" i="172"/>
  <c r="F11" i="172" s="1"/>
  <c r="G11" i="172" s="1"/>
  <c r="H11" i="172" s="1"/>
  <c r="I11" i="172" s="1"/>
  <c r="J11" i="172" s="1"/>
  <c r="K11" i="172" s="1"/>
  <c r="L11" i="172" s="1"/>
  <c r="M11" i="172" s="1"/>
  <c r="N11" i="172" s="1"/>
  <c r="O11" i="172" s="1"/>
  <c r="P11" i="172" s="1"/>
  <c r="S11" i="172"/>
  <c r="E205" i="172"/>
  <c r="F205" i="172" s="1"/>
  <c r="G205" i="172" s="1"/>
  <c r="H205" i="172" s="1"/>
  <c r="I205" i="172" s="1"/>
  <c r="J205" i="172" s="1"/>
  <c r="K205" i="172" s="1"/>
  <c r="L205" i="172" s="1"/>
  <c r="M205" i="172" s="1"/>
  <c r="N205" i="172" s="1"/>
  <c r="O205" i="172" s="1"/>
  <c r="P205" i="172" s="1"/>
  <c r="S205" i="172"/>
  <c r="E159" i="172"/>
  <c r="F159" i="172" s="1"/>
  <c r="G159" i="172" s="1"/>
  <c r="H159" i="172" s="1"/>
  <c r="I159" i="172" s="1"/>
  <c r="J159" i="172" s="1"/>
  <c r="K159" i="172" s="1"/>
  <c r="L159" i="172" s="1"/>
  <c r="M159" i="172" s="1"/>
  <c r="N159" i="172" s="1"/>
  <c r="O159" i="172" s="1"/>
  <c r="P159" i="172" s="1"/>
  <c r="S159" i="172"/>
  <c r="E44" i="172"/>
  <c r="F44" i="172" s="1"/>
  <c r="G44" i="172" s="1"/>
  <c r="H44" i="172" s="1"/>
  <c r="I44" i="172" s="1"/>
  <c r="J44" i="172" s="1"/>
  <c r="K44" i="172" s="1"/>
  <c r="L44" i="172" s="1"/>
  <c r="M44" i="172" s="1"/>
  <c r="N44" i="172" s="1"/>
  <c r="O44" i="172" s="1"/>
  <c r="P44" i="172" s="1"/>
  <c r="S44" i="172"/>
  <c r="E172" i="172"/>
  <c r="F172" i="172" s="1"/>
  <c r="G172" i="172" s="1"/>
  <c r="H172" i="172" s="1"/>
  <c r="I172" i="172" s="1"/>
  <c r="J172" i="172" s="1"/>
  <c r="K172" i="172" s="1"/>
  <c r="L172" i="172" s="1"/>
  <c r="M172" i="172" s="1"/>
  <c r="N172" i="172" s="1"/>
  <c r="O172" i="172" s="1"/>
  <c r="P172" i="172" s="1"/>
  <c r="S172" i="172"/>
  <c r="E191" i="172"/>
  <c r="F191" i="172" s="1"/>
  <c r="G191" i="172" s="1"/>
  <c r="H191" i="172" s="1"/>
  <c r="I191" i="172" s="1"/>
  <c r="J191" i="172" s="1"/>
  <c r="K191" i="172" s="1"/>
  <c r="L191" i="172" s="1"/>
  <c r="M191" i="172" s="1"/>
  <c r="N191" i="172" s="1"/>
  <c r="O191" i="172" s="1"/>
  <c r="P191" i="172" s="1"/>
  <c r="S191" i="172"/>
  <c r="E198" i="172"/>
  <c r="F198" i="172" s="1"/>
  <c r="G198" i="172" s="1"/>
  <c r="H198" i="172" s="1"/>
  <c r="I198" i="172" s="1"/>
  <c r="J198" i="172" s="1"/>
  <c r="K198" i="172" s="1"/>
  <c r="L198" i="172" s="1"/>
  <c r="M198" i="172" s="1"/>
  <c r="N198" i="172" s="1"/>
  <c r="O198" i="172" s="1"/>
  <c r="P198" i="172" s="1"/>
  <c r="S198" i="172"/>
  <c r="E69" i="172"/>
  <c r="F69" i="172" s="1"/>
  <c r="G69" i="172" s="1"/>
  <c r="H69" i="172" s="1"/>
  <c r="I69" i="172" s="1"/>
  <c r="J69" i="172" s="1"/>
  <c r="K69" i="172" s="1"/>
  <c r="L69" i="172" s="1"/>
  <c r="M69" i="172" s="1"/>
  <c r="N69" i="172" s="1"/>
  <c r="O69" i="172" s="1"/>
  <c r="P69" i="172" s="1"/>
  <c r="S69" i="172"/>
  <c r="E94" i="172"/>
  <c r="F94" i="172" s="1"/>
  <c r="G94" i="172" s="1"/>
  <c r="H94" i="172" s="1"/>
  <c r="I94" i="172" s="1"/>
  <c r="J94" i="172" s="1"/>
  <c r="K94" i="172" s="1"/>
  <c r="L94" i="172" s="1"/>
  <c r="M94" i="172" s="1"/>
  <c r="N94" i="172" s="1"/>
  <c r="O94" i="172" s="1"/>
  <c r="P94" i="172" s="1"/>
  <c r="S94" i="172"/>
  <c r="S70" i="172"/>
  <c r="E70" i="172"/>
  <c r="D140" i="38"/>
  <c r="T138" i="24"/>
  <c r="P215" i="24"/>
  <c r="L44" i="159"/>
  <c r="M44" i="159" s="1"/>
  <c r="N44" i="159" s="1"/>
  <c r="O44" i="159" s="1"/>
  <c r="P44" i="159" s="1"/>
  <c r="L198" i="159"/>
  <c r="M198" i="159" s="1"/>
  <c r="N198" i="159" s="1"/>
  <c r="O198" i="159" s="1"/>
  <c r="P198" i="159" s="1"/>
  <c r="L113" i="159"/>
  <c r="M113" i="159" s="1"/>
  <c r="N113" i="159" s="1"/>
  <c r="O113" i="159" s="1"/>
  <c r="P113" i="159" s="1"/>
  <c r="L98" i="159"/>
  <c r="M98" i="159" s="1"/>
  <c r="N98" i="159" s="1"/>
  <c r="O98" i="159" s="1"/>
  <c r="P98" i="159" s="1"/>
  <c r="L214" i="159"/>
  <c r="M214" i="159" s="1"/>
  <c r="N214" i="159" s="1"/>
  <c r="O214" i="159" s="1"/>
  <c r="P214" i="159" s="1"/>
  <c r="L68" i="159"/>
  <c r="M68" i="159" s="1"/>
  <c r="N68" i="159" s="1"/>
  <c r="O68" i="159" s="1"/>
  <c r="P68" i="159" s="1"/>
  <c r="L67" i="159"/>
  <c r="M67" i="159" s="1"/>
  <c r="N67" i="159" s="1"/>
  <c r="O67" i="159" s="1"/>
  <c r="P67" i="159" s="1"/>
  <c r="L36" i="159"/>
  <c r="M36" i="159" s="1"/>
  <c r="N36" i="159" s="1"/>
  <c r="O36" i="159" s="1"/>
  <c r="P36" i="159" s="1"/>
  <c r="L189" i="159"/>
  <c r="M189" i="159" s="1"/>
  <c r="N189" i="159" s="1"/>
  <c r="O189" i="159" s="1"/>
  <c r="P189" i="159" s="1"/>
  <c r="L30" i="159"/>
  <c r="M30" i="159" s="1"/>
  <c r="N30" i="159" s="1"/>
  <c r="O30" i="159" s="1"/>
  <c r="P30" i="159" s="1"/>
  <c r="L212" i="159"/>
  <c r="M212" i="159" s="1"/>
  <c r="N212" i="159" s="1"/>
  <c r="O212" i="159" s="1"/>
  <c r="P212" i="159" s="1"/>
  <c r="L116" i="159"/>
  <c r="M116" i="159" s="1"/>
  <c r="N116" i="159" s="1"/>
  <c r="O116" i="159" s="1"/>
  <c r="P116" i="159" s="1"/>
  <c r="L100" i="159"/>
  <c r="M100" i="159" s="1"/>
  <c r="N100" i="159" s="1"/>
  <c r="O100" i="159" s="1"/>
  <c r="P100" i="159" s="1"/>
  <c r="L175" i="159"/>
  <c r="M175" i="159" s="1"/>
  <c r="N175" i="159" s="1"/>
  <c r="O175" i="159" s="1"/>
  <c r="P175" i="159" s="1"/>
  <c r="L115" i="159"/>
  <c r="M115" i="159" s="1"/>
  <c r="N115" i="159" s="1"/>
  <c r="O115" i="159" s="1"/>
  <c r="P115" i="159" s="1"/>
  <c r="L132" i="159"/>
  <c r="M132" i="159" s="1"/>
  <c r="N132" i="159" s="1"/>
  <c r="O132" i="159" s="1"/>
  <c r="P132" i="159" s="1"/>
  <c r="L159" i="159"/>
  <c r="M159" i="159" s="1"/>
  <c r="N159" i="159" s="1"/>
  <c r="O159" i="159" s="1"/>
  <c r="P159" i="159" s="1"/>
  <c r="L64" i="159"/>
  <c r="M64" i="159" s="1"/>
  <c r="N64" i="159" s="1"/>
  <c r="O64" i="159" s="1"/>
  <c r="P64" i="159" s="1"/>
  <c r="L144" i="159"/>
  <c r="M144" i="159" s="1"/>
  <c r="N144" i="159" s="1"/>
  <c r="O144" i="159" s="1"/>
  <c r="P144" i="159" s="1"/>
  <c r="L119" i="159"/>
  <c r="M119" i="159" s="1"/>
  <c r="N119" i="159" s="1"/>
  <c r="O119" i="159" s="1"/>
  <c r="P119" i="159" s="1"/>
  <c r="L61" i="159"/>
  <c r="M61" i="159" s="1"/>
  <c r="N61" i="159" s="1"/>
  <c r="O61" i="159" s="1"/>
  <c r="P61" i="159" s="1"/>
  <c r="L125" i="159"/>
  <c r="M125" i="159" s="1"/>
  <c r="N125" i="159" s="1"/>
  <c r="O125" i="159" s="1"/>
  <c r="P125" i="159" s="1"/>
  <c r="L94" i="159"/>
  <c r="M94" i="159" s="1"/>
  <c r="N94" i="159" s="1"/>
  <c r="O94" i="159" s="1"/>
  <c r="P94" i="159" s="1"/>
  <c r="L182" i="159"/>
  <c r="M182" i="159" s="1"/>
  <c r="N182" i="159" s="1"/>
  <c r="O182" i="159" s="1"/>
  <c r="P182" i="159" s="1"/>
  <c r="L95" i="159"/>
  <c r="M95" i="159" s="1"/>
  <c r="N95" i="159" s="1"/>
  <c r="O95" i="159" s="1"/>
  <c r="P95" i="159" s="1"/>
  <c r="L99" i="159"/>
  <c r="M99" i="159" s="1"/>
  <c r="N99" i="159" s="1"/>
  <c r="O99" i="159" s="1"/>
  <c r="P99" i="159" s="1"/>
  <c r="L150" i="159"/>
  <c r="M150" i="159" s="1"/>
  <c r="N150" i="159" s="1"/>
  <c r="O150" i="159" s="1"/>
  <c r="P150" i="159" s="1"/>
  <c r="L177" i="159"/>
  <c r="M177" i="159" s="1"/>
  <c r="N177" i="159" s="1"/>
  <c r="O177" i="159" s="1"/>
  <c r="P177" i="159" s="1"/>
  <c r="L155" i="159"/>
  <c r="M155" i="159" s="1"/>
  <c r="N155" i="159" s="1"/>
  <c r="O155" i="159" s="1"/>
  <c r="P155" i="159" s="1"/>
  <c r="L168" i="159"/>
  <c r="M168" i="159" s="1"/>
  <c r="N168" i="159" s="1"/>
  <c r="O168" i="159" s="1"/>
  <c r="P168" i="159" s="1"/>
  <c r="L60" i="159"/>
  <c r="M60" i="159" s="1"/>
  <c r="N60" i="159" s="1"/>
  <c r="O60" i="159" s="1"/>
  <c r="P60" i="159" s="1"/>
  <c r="L180" i="159"/>
  <c r="M180" i="159" s="1"/>
  <c r="N180" i="159" s="1"/>
  <c r="O180" i="159" s="1"/>
  <c r="P180" i="159" s="1"/>
  <c r="L29" i="159"/>
  <c r="M29" i="159" s="1"/>
  <c r="N29" i="159" s="1"/>
  <c r="O29" i="159" s="1"/>
  <c r="P29" i="159" s="1"/>
  <c r="L38" i="159"/>
  <c r="M38" i="159" s="1"/>
  <c r="N38" i="159" s="1"/>
  <c r="O38" i="159" s="1"/>
  <c r="P38" i="159" s="1"/>
  <c r="L111" i="159"/>
  <c r="M111" i="159" s="1"/>
  <c r="N111" i="159" s="1"/>
  <c r="O111" i="159" s="1"/>
  <c r="P111" i="159" s="1"/>
  <c r="L200" i="159"/>
  <c r="M200" i="159" s="1"/>
  <c r="N200" i="159" s="1"/>
  <c r="O200" i="159" s="1"/>
  <c r="P200" i="159" s="1"/>
  <c r="S149" i="159"/>
  <c r="D149" i="172" s="1"/>
  <c r="E149" i="159"/>
  <c r="F149" i="159" s="1"/>
  <c r="G149" i="159" s="1"/>
  <c r="H149" i="159" s="1"/>
  <c r="I149" i="159" s="1"/>
  <c r="J149" i="159" s="1"/>
  <c r="K149" i="159" s="1"/>
  <c r="L192" i="159"/>
  <c r="M192" i="159" s="1"/>
  <c r="N192" i="159" s="1"/>
  <c r="O192" i="159" s="1"/>
  <c r="P192" i="159" s="1"/>
  <c r="L47" i="159"/>
  <c r="M47" i="159" s="1"/>
  <c r="N47" i="159" s="1"/>
  <c r="O47" i="159" s="1"/>
  <c r="P47" i="159" s="1"/>
  <c r="L13" i="159"/>
  <c r="M13" i="159" s="1"/>
  <c r="N13" i="159" s="1"/>
  <c r="O13" i="159" s="1"/>
  <c r="P13" i="159" s="1"/>
  <c r="L74" i="159"/>
  <c r="M74" i="159" s="1"/>
  <c r="N74" i="159" s="1"/>
  <c r="O74" i="159" s="1"/>
  <c r="P74" i="159" s="1"/>
  <c r="L80" i="159"/>
  <c r="M80" i="159" s="1"/>
  <c r="N80" i="159" s="1"/>
  <c r="O80" i="159" s="1"/>
  <c r="P80" i="159" s="1"/>
  <c r="L163" i="159"/>
  <c r="M163" i="159" s="1"/>
  <c r="N163" i="159" s="1"/>
  <c r="O163" i="159" s="1"/>
  <c r="P163" i="159" s="1"/>
  <c r="L158" i="159"/>
  <c r="M158" i="159" s="1"/>
  <c r="N158" i="159" s="1"/>
  <c r="O158" i="159" s="1"/>
  <c r="P158" i="159" s="1"/>
  <c r="L83" i="159"/>
  <c r="M83" i="159" s="1"/>
  <c r="N83" i="159" s="1"/>
  <c r="O83" i="159" s="1"/>
  <c r="P83" i="159" s="1"/>
  <c r="L127" i="159"/>
  <c r="M127" i="159" s="1"/>
  <c r="N127" i="159" s="1"/>
  <c r="O127" i="159" s="1"/>
  <c r="P127" i="159" s="1"/>
  <c r="L62" i="159"/>
  <c r="M62" i="159" s="1"/>
  <c r="N62" i="159" s="1"/>
  <c r="O62" i="159" s="1"/>
  <c r="P62" i="159" s="1"/>
  <c r="L120" i="159"/>
  <c r="M120" i="159" s="1"/>
  <c r="N120" i="159" s="1"/>
  <c r="O120" i="159" s="1"/>
  <c r="P120" i="159" s="1"/>
  <c r="L154" i="159"/>
  <c r="M154" i="159" s="1"/>
  <c r="N154" i="159" s="1"/>
  <c r="O154" i="159" s="1"/>
  <c r="P154" i="159" s="1"/>
  <c r="L138" i="159"/>
  <c r="M138" i="159" s="1"/>
  <c r="N138" i="159" s="1"/>
  <c r="O138" i="159" s="1"/>
  <c r="P138" i="159" s="1"/>
  <c r="L11" i="159"/>
  <c r="M11" i="159" s="1"/>
  <c r="N11" i="159" s="1"/>
  <c r="O11" i="159" s="1"/>
  <c r="P11" i="159" s="1"/>
  <c r="L185" i="159"/>
  <c r="M185" i="159" s="1"/>
  <c r="N185" i="159" s="1"/>
  <c r="O185" i="159" s="1"/>
  <c r="P185" i="159" s="1"/>
  <c r="L160" i="159"/>
  <c r="M160" i="159" s="1"/>
  <c r="N160" i="159" s="1"/>
  <c r="O160" i="159" s="1"/>
  <c r="P160" i="159" s="1"/>
  <c r="L186" i="159"/>
  <c r="M186" i="159" s="1"/>
  <c r="N186" i="159" s="1"/>
  <c r="O186" i="159" s="1"/>
  <c r="P186" i="159" s="1"/>
  <c r="L135" i="159"/>
  <c r="M135" i="159" s="1"/>
  <c r="N135" i="159" s="1"/>
  <c r="O135" i="159" s="1"/>
  <c r="P135" i="159" s="1"/>
  <c r="L124" i="159"/>
  <c r="M124" i="159" s="1"/>
  <c r="N124" i="159" s="1"/>
  <c r="O124" i="159" s="1"/>
  <c r="P124" i="159" s="1"/>
  <c r="L179" i="159"/>
  <c r="M179" i="159" s="1"/>
  <c r="N179" i="159" s="1"/>
  <c r="O179" i="159" s="1"/>
  <c r="P179" i="159" s="1"/>
  <c r="L34" i="159"/>
  <c r="M34" i="159" s="1"/>
  <c r="N34" i="159" s="1"/>
  <c r="O34" i="159" s="1"/>
  <c r="P34" i="159" s="1"/>
  <c r="L173" i="159"/>
  <c r="M173" i="159" s="1"/>
  <c r="N173" i="159" s="1"/>
  <c r="O173" i="159" s="1"/>
  <c r="P173" i="159" s="1"/>
  <c r="L58" i="159"/>
  <c r="M58" i="159" s="1"/>
  <c r="N58" i="159" s="1"/>
  <c r="O58" i="159" s="1"/>
  <c r="P58" i="159" s="1"/>
  <c r="L156" i="159"/>
  <c r="M156" i="159" s="1"/>
  <c r="N156" i="159" s="1"/>
  <c r="O156" i="159" s="1"/>
  <c r="P156" i="159" s="1"/>
  <c r="L112" i="159"/>
  <c r="M112" i="159" s="1"/>
  <c r="N112" i="159" s="1"/>
  <c r="O112" i="159" s="1"/>
  <c r="P112" i="159" s="1"/>
  <c r="L205" i="159"/>
  <c r="M205" i="159" s="1"/>
  <c r="N205" i="159" s="1"/>
  <c r="O205" i="159" s="1"/>
  <c r="P205" i="159" s="1"/>
  <c r="L96" i="159"/>
  <c r="M96" i="159" s="1"/>
  <c r="N96" i="159" s="1"/>
  <c r="O96" i="159" s="1"/>
  <c r="P96" i="159" s="1"/>
  <c r="L107" i="159"/>
  <c r="M107" i="159" s="1"/>
  <c r="N107" i="159" s="1"/>
  <c r="O107" i="159" s="1"/>
  <c r="P107" i="159" s="1"/>
  <c r="L123" i="159"/>
  <c r="M123" i="159" s="1"/>
  <c r="N123" i="159" s="1"/>
  <c r="O123" i="159" s="1"/>
  <c r="P123" i="159" s="1"/>
  <c r="L172" i="159"/>
  <c r="M172" i="159" s="1"/>
  <c r="N172" i="159" s="1"/>
  <c r="O172" i="159" s="1"/>
  <c r="P172" i="159" s="1"/>
  <c r="L70" i="159"/>
  <c r="M70" i="159" s="1"/>
  <c r="N70" i="159" s="1"/>
  <c r="O70" i="159" s="1"/>
  <c r="P70" i="159" s="1"/>
  <c r="L66" i="159"/>
  <c r="M66" i="159" s="1"/>
  <c r="N66" i="159" s="1"/>
  <c r="O66" i="159" s="1"/>
  <c r="P66" i="159" s="1"/>
  <c r="L217" i="159"/>
  <c r="M217" i="159" s="1"/>
  <c r="N217" i="159" s="1"/>
  <c r="O217" i="159" s="1"/>
  <c r="P217" i="159" s="1"/>
  <c r="L78" i="159"/>
  <c r="M78" i="159" s="1"/>
  <c r="N78" i="159" s="1"/>
  <c r="O78" i="159" s="1"/>
  <c r="P78" i="159" s="1"/>
  <c r="L43" i="159"/>
  <c r="M43" i="159" s="1"/>
  <c r="N43" i="159" s="1"/>
  <c r="O43" i="159" s="1"/>
  <c r="P43" i="159" s="1"/>
  <c r="L24" i="159"/>
  <c r="M24" i="159" s="1"/>
  <c r="N24" i="159" s="1"/>
  <c r="O24" i="159" s="1"/>
  <c r="P24" i="159" s="1"/>
  <c r="L46" i="159"/>
  <c r="M46" i="159" s="1"/>
  <c r="N46" i="159" s="1"/>
  <c r="O46" i="159" s="1"/>
  <c r="P46" i="159" s="1"/>
  <c r="L126" i="159"/>
  <c r="M126" i="159" s="1"/>
  <c r="N126" i="159" s="1"/>
  <c r="O126" i="159" s="1"/>
  <c r="P126" i="159" s="1"/>
  <c r="L162" i="159"/>
  <c r="M162" i="159" s="1"/>
  <c r="N162" i="159" s="1"/>
  <c r="O162" i="159" s="1"/>
  <c r="P162" i="159" s="1"/>
  <c r="L191" i="159"/>
  <c r="M191" i="159" s="1"/>
  <c r="N191" i="159" s="1"/>
  <c r="O191" i="159" s="1"/>
  <c r="P191" i="159" s="1"/>
  <c r="L9" i="159"/>
  <c r="M9" i="159" s="1"/>
  <c r="N9" i="159" s="1"/>
  <c r="O9" i="159" s="1"/>
  <c r="P9" i="159" s="1"/>
  <c r="L76" i="159"/>
  <c r="M76" i="159" s="1"/>
  <c r="N76" i="159" s="1"/>
  <c r="O76" i="159" s="1"/>
  <c r="P76" i="159" s="1"/>
  <c r="L20" i="159"/>
  <c r="M20" i="159" s="1"/>
  <c r="N20" i="159" s="1"/>
  <c r="O20" i="159" s="1"/>
  <c r="P20" i="159" s="1"/>
  <c r="L69" i="159"/>
  <c r="M69" i="159" s="1"/>
  <c r="N69" i="159" s="1"/>
  <c r="O69" i="159" s="1"/>
  <c r="P69" i="159" s="1"/>
  <c r="L90" i="159"/>
  <c r="M90" i="159" s="1"/>
  <c r="N90" i="159" s="1"/>
  <c r="O90" i="159" s="1"/>
  <c r="P90" i="159" s="1"/>
  <c r="L209" i="159"/>
  <c r="M209" i="159" s="1"/>
  <c r="N209" i="159" s="1"/>
  <c r="O209" i="159" s="1"/>
  <c r="P209" i="159" s="1"/>
  <c r="L48" i="159"/>
  <c r="M48" i="159" s="1"/>
  <c r="N48" i="159" s="1"/>
  <c r="O48" i="159" s="1"/>
  <c r="P48" i="159" s="1"/>
  <c r="L93" i="159"/>
  <c r="M93" i="159" s="1"/>
  <c r="N93" i="159" s="1"/>
  <c r="O93" i="159" s="1"/>
  <c r="P93" i="159" s="1"/>
  <c r="L73" i="159"/>
  <c r="M73" i="159" s="1"/>
  <c r="N73" i="159" s="1"/>
  <c r="O73" i="159" s="1"/>
  <c r="P73" i="159" s="1"/>
  <c r="L26" i="159"/>
  <c r="M26" i="159" s="1"/>
  <c r="N26" i="159" s="1"/>
  <c r="O26" i="159" s="1"/>
  <c r="P26" i="159" s="1"/>
  <c r="L27" i="159"/>
  <c r="M27" i="159" s="1"/>
  <c r="N27" i="159" s="1"/>
  <c r="O27" i="159" s="1"/>
  <c r="P27" i="159" s="1"/>
  <c r="L118" i="159"/>
  <c r="M118" i="159" s="1"/>
  <c r="N118" i="159" s="1"/>
  <c r="O118" i="159" s="1"/>
  <c r="P118" i="159" s="1"/>
  <c r="L169" i="159"/>
  <c r="M169" i="159" s="1"/>
  <c r="N169" i="159" s="1"/>
  <c r="O169" i="159" s="1"/>
  <c r="P169" i="159" s="1"/>
  <c r="L145" i="159"/>
  <c r="M145" i="159" s="1"/>
  <c r="N145" i="159" s="1"/>
  <c r="O145" i="159" s="1"/>
  <c r="P145" i="159" s="1"/>
  <c r="L108" i="159"/>
  <c r="M108" i="159" s="1"/>
  <c r="N108" i="159" s="1"/>
  <c r="O108" i="159" s="1"/>
  <c r="P108" i="159" s="1"/>
  <c r="L117" i="159"/>
  <c r="M117" i="159" s="1"/>
  <c r="N117" i="159" s="1"/>
  <c r="O117" i="159" s="1"/>
  <c r="P117" i="159" s="1"/>
  <c r="L164" i="159"/>
  <c r="M164" i="159" s="1"/>
  <c r="N164" i="159" s="1"/>
  <c r="O164" i="159" s="1"/>
  <c r="P164" i="159" s="1"/>
  <c r="L72" i="159"/>
  <c r="M72" i="159" s="1"/>
  <c r="N72" i="159" s="1"/>
  <c r="O72" i="159" s="1"/>
  <c r="P72" i="159" s="1"/>
  <c r="L19" i="159"/>
  <c r="M19" i="159" s="1"/>
  <c r="N19" i="159" s="1"/>
  <c r="O19" i="159" s="1"/>
  <c r="P19" i="159" s="1"/>
  <c r="L128" i="159"/>
  <c r="M128" i="159" s="1"/>
  <c r="N128" i="159" s="1"/>
  <c r="O128" i="159" s="1"/>
  <c r="P128" i="159" s="1"/>
  <c r="S204" i="159"/>
  <c r="D204" i="172" s="1"/>
  <c r="E204" i="159"/>
  <c r="F204" i="159" s="1"/>
  <c r="G204" i="159" s="1"/>
  <c r="H204" i="159" s="1"/>
  <c r="I204" i="159" s="1"/>
  <c r="J204" i="159" s="1"/>
  <c r="K204" i="159" s="1"/>
  <c r="S39" i="159"/>
  <c r="D39" i="172" s="1"/>
  <c r="E39" i="159"/>
  <c r="F39" i="159" s="1"/>
  <c r="G39" i="159" s="1"/>
  <c r="H39" i="159" s="1"/>
  <c r="I39" i="159" s="1"/>
  <c r="J39" i="159" s="1"/>
  <c r="K39" i="159" s="1"/>
  <c r="L49" i="159"/>
  <c r="M49" i="159" s="1"/>
  <c r="N49" i="159" s="1"/>
  <c r="O49" i="159" s="1"/>
  <c r="P49" i="159" s="1"/>
  <c r="S65" i="159"/>
  <c r="D65" i="172" s="1"/>
  <c r="E65" i="159"/>
  <c r="F65" i="159" s="1"/>
  <c r="G65" i="159" s="1"/>
  <c r="H65" i="159" s="1"/>
  <c r="I65" i="159" s="1"/>
  <c r="J65" i="159" s="1"/>
  <c r="K65" i="159" s="1"/>
  <c r="S79" i="159"/>
  <c r="D79" i="172" s="1"/>
  <c r="E79" i="159"/>
  <c r="F79" i="159" s="1"/>
  <c r="G79" i="159" s="1"/>
  <c r="H79" i="159" s="1"/>
  <c r="I79" i="159" s="1"/>
  <c r="J79" i="159" s="1"/>
  <c r="K79" i="159" s="1"/>
  <c r="S51" i="159"/>
  <c r="D51" i="172" s="1"/>
  <c r="E51" i="159"/>
  <c r="F51" i="159" s="1"/>
  <c r="G51" i="159" s="1"/>
  <c r="H51" i="159" s="1"/>
  <c r="I51" i="159" s="1"/>
  <c r="J51" i="159" s="1"/>
  <c r="K51" i="159" s="1"/>
  <c r="S207" i="159"/>
  <c r="D207" i="172" s="1"/>
  <c r="E207" i="159"/>
  <c r="F207" i="159" s="1"/>
  <c r="G207" i="159" s="1"/>
  <c r="H207" i="159" s="1"/>
  <c r="I207" i="159" s="1"/>
  <c r="J207" i="159" s="1"/>
  <c r="K207" i="159" s="1"/>
  <c r="S208" i="159"/>
  <c r="D208" i="172" s="1"/>
  <c r="E208" i="159"/>
  <c r="F208" i="159" s="1"/>
  <c r="G208" i="159" s="1"/>
  <c r="H208" i="159" s="1"/>
  <c r="I208" i="159" s="1"/>
  <c r="J208" i="159" s="1"/>
  <c r="K208" i="159" s="1"/>
  <c r="S148" i="159"/>
  <c r="D148" i="172" s="1"/>
  <c r="E148" i="159"/>
  <c r="F148" i="159" s="1"/>
  <c r="G148" i="159" s="1"/>
  <c r="H148" i="159" s="1"/>
  <c r="I148" i="159" s="1"/>
  <c r="J148" i="159" s="1"/>
  <c r="K148" i="159" s="1"/>
  <c r="G7" i="38"/>
  <c r="D4" i="51"/>
  <c r="T4" i="38"/>
  <c r="D3" i="66"/>
  <c r="T3" i="51"/>
  <c r="P45" i="159"/>
  <c r="E148" i="172" l="1"/>
  <c r="F148" i="172" s="1"/>
  <c r="G148" i="172" s="1"/>
  <c r="H148" i="172" s="1"/>
  <c r="I148" i="172" s="1"/>
  <c r="J148" i="172" s="1"/>
  <c r="K148" i="172" s="1"/>
  <c r="L148" i="172" s="1"/>
  <c r="M148" i="172" s="1"/>
  <c r="N148" i="172" s="1"/>
  <c r="O148" i="172" s="1"/>
  <c r="P148" i="172" s="1"/>
  <c r="S148" i="172"/>
  <c r="E208" i="172"/>
  <c r="F208" i="172" s="1"/>
  <c r="G208" i="172" s="1"/>
  <c r="H208" i="172" s="1"/>
  <c r="I208" i="172" s="1"/>
  <c r="J208" i="172" s="1"/>
  <c r="K208" i="172" s="1"/>
  <c r="L208" i="172" s="1"/>
  <c r="M208" i="172" s="1"/>
  <c r="N208" i="172" s="1"/>
  <c r="O208" i="172" s="1"/>
  <c r="P208" i="172" s="1"/>
  <c r="S208" i="172"/>
  <c r="E207" i="172"/>
  <c r="F207" i="172" s="1"/>
  <c r="G207" i="172" s="1"/>
  <c r="H207" i="172" s="1"/>
  <c r="I207" i="172" s="1"/>
  <c r="J207" i="172" s="1"/>
  <c r="K207" i="172" s="1"/>
  <c r="L207" i="172" s="1"/>
  <c r="M207" i="172" s="1"/>
  <c r="N207" i="172" s="1"/>
  <c r="O207" i="172" s="1"/>
  <c r="P207" i="172" s="1"/>
  <c r="S207" i="172"/>
  <c r="E51" i="172"/>
  <c r="F51" i="172" s="1"/>
  <c r="G51" i="172" s="1"/>
  <c r="H51" i="172" s="1"/>
  <c r="I51" i="172" s="1"/>
  <c r="J51" i="172" s="1"/>
  <c r="K51" i="172" s="1"/>
  <c r="L51" i="172" s="1"/>
  <c r="M51" i="172" s="1"/>
  <c r="N51" i="172" s="1"/>
  <c r="O51" i="172" s="1"/>
  <c r="P51" i="172" s="1"/>
  <c r="S51" i="172"/>
  <c r="E79" i="172"/>
  <c r="F79" i="172" s="1"/>
  <c r="G79" i="172" s="1"/>
  <c r="H79" i="172" s="1"/>
  <c r="I79" i="172" s="1"/>
  <c r="J79" i="172" s="1"/>
  <c r="K79" i="172" s="1"/>
  <c r="L79" i="172" s="1"/>
  <c r="M79" i="172" s="1"/>
  <c r="N79" i="172" s="1"/>
  <c r="O79" i="172" s="1"/>
  <c r="P79" i="172" s="1"/>
  <c r="S79" i="172"/>
  <c r="E65" i="172"/>
  <c r="F65" i="172" s="1"/>
  <c r="G65" i="172" s="1"/>
  <c r="H65" i="172" s="1"/>
  <c r="I65" i="172" s="1"/>
  <c r="J65" i="172" s="1"/>
  <c r="K65" i="172" s="1"/>
  <c r="L65" i="172" s="1"/>
  <c r="M65" i="172" s="1"/>
  <c r="N65" i="172" s="1"/>
  <c r="O65" i="172" s="1"/>
  <c r="P65" i="172" s="1"/>
  <c r="S65" i="172"/>
  <c r="E204" i="172"/>
  <c r="F204" i="172" s="1"/>
  <c r="G204" i="172" s="1"/>
  <c r="H204" i="172" s="1"/>
  <c r="I204" i="172" s="1"/>
  <c r="J204" i="172" s="1"/>
  <c r="K204" i="172" s="1"/>
  <c r="L204" i="172" s="1"/>
  <c r="M204" i="172" s="1"/>
  <c r="N204" i="172" s="1"/>
  <c r="O204" i="172" s="1"/>
  <c r="P204" i="172" s="1"/>
  <c r="S204" i="172"/>
  <c r="E190" i="172"/>
  <c r="F190" i="172" s="1"/>
  <c r="G190" i="172" s="1"/>
  <c r="H190" i="172" s="1"/>
  <c r="I190" i="172" s="1"/>
  <c r="J190" i="172" s="1"/>
  <c r="K190" i="172" s="1"/>
  <c r="L190" i="172" s="1"/>
  <c r="M190" i="172" s="1"/>
  <c r="N190" i="172" s="1"/>
  <c r="O190" i="172" s="1"/>
  <c r="P190" i="172" s="1"/>
  <c r="S190" i="172"/>
  <c r="E39" i="172"/>
  <c r="F39" i="172" s="1"/>
  <c r="G39" i="172" s="1"/>
  <c r="H39" i="172" s="1"/>
  <c r="I39" i="172" s="1"/>
  <c r="J39" i="172" s="1"/>
  <c r="K39" i="172" s="1"/>
  <c r="L39" i="172" s="1"/>
  <c r="M39" i="172" s="1"/>
  <c r="N39" i="172" s="1"/>
  <c r="O39" i="172" s="1"/>
  <c r="P39" i="172" s="1"/>
  <c r="S39" i="172"/>
  <c r="E149" i="172"/>
  <c r="F149" i="172" s="1"/>
  <c r="G149" i="172" s="1"/>
  <c r="H149" i="172" s="1"/>
  <c r="I149" i="172" s="1"/>
  <c r="J149" i="172" s="1"/>
  <c r="K149" i="172" s="1"/>
  <c r="L149" i="172" s="1"/>
  <c r="M149" i="172" s="1"/>
  <c r="N149" i="172" s="1"/>
  <c r="O149" i="172" s="1"/>
  <c r="P149" i="172" s="1"/>
  <c r="S149" i="172"/>
  <c r="F70" i="172"/>
  <c r="E140" i="38"/>
  <c r="S140" i="38"/>
  <c r="D217" i="38"/>
  <c r="L148" i="159"/>
  <c r="M148" i="159" s="1"/>
  <c r="N148" i="159" s="1"/>
  <c r="O148" i="159" s="1"/>
  <c r="P148" i="159" s="1"/>
  <c r="L51" i="159"/>
  <c r="M51" i="159" s="1"/>
  <c r="N51" i="159" s="1"/>
  <c r="O51" i="159" s="1"/>
  <c r="P51" i="159" s="1"/>
  <c r="L79" i="159"/>
  <c r="M79" i="159" s="1"/>
  <c r="N79" i="159" s="1"/>
  <c r="O79" i="159" s="1"/>
  <c r="P79" i="159" s="1"/>
  <c r="L204" i="159"/>
  <c r="M204" i="159" s="1"/>
  <c r="N204" i="159" s="1"/>
  <c r="O204" i="159" s="1"/>
  <c r="P204" i="159" s="1"/>
  <c r="L149" i="159"/>
  <c r="M149" i="159" s="1"/>
  <c r="N149" i="159" s="1"/>
  <c r="O149" i="159" s="1"/>
  <c r="P149" i="159" s="1"/>
  <c r="L208" i="159"/>
  <c r="M208" i="159" s="1"/>
  <c r="N208" i="159" s="1"/>
  <c r="O208" i="159" s="1"/>
  <c r="P208" i="159" s="1"/>
  <c r="L207" i="159"/>
  <c r="M207" i="159" s="1"/>
  <c r="N207" i="159" s="1"/>
  <c r="O207" i="159" s="1"/>
  <c r="P207" i="159" s="1"/>
  <c r="L65" i="159"/>
  <c r="M65" i="159" s="1"/>
  <c r="N65" i="159" s="1"/>
  <c r="O65" i="159" s="1"/>
  <c r="P65" i="159" s="1"/>
  <c r="L39" i="159"/>
  <c r="M39" i="159" s="1"/>
  <c r="N39" i="159" s="1"/>
  <c r="O39" i="159" s="1"/>
  <c r="P39" i="159" s="1"/>
  <c r="H7" i="38"/>
  <c r="E4" i="51"/>
  <c r="S4" i="51"/>
  <c r="S3" i="66"/>
  <c r="E3" i="66"/>
  <c r="G70" i="172" l="1"/>
  <c r="S217" i="38"/>
  <c r="F140" i="38"/>
  <c r="E217" i="38"/>
  <c r="I7" i="38"/>
  <c r="F3" i="66"/>
  <c r="F4" i="51"/>
  <c r="H70" i="172" l="1"/>
  <c r="G140" i="38"/>
  <c r="F217" i="38"/>
  <c r="J7" i="38"/>
  <c r="G4" i="51"/>
  <c r="G3" i="66"/>
  <c r="I70" i="172" l="1"/>
  <c r="H140" i="38"/>
  <c r="G217" i="38"/>
  <c r="K7" i="38"/>
  <c r="H3" i="66"/>
  <c r="H4" i="51"/>
  <c r="J70" i="172" l="1"/>
  <c r="I140" i="38"/>
  <c r="H217" i="38"/>
  <c r="I4" i="51"/>
  <c r="L7" i="38"/>
  <c r="I3" i="66"/>
  <c r="K70" i="172" l="1"/>
  <c r="J140" i="38"/>
  <c r="I217" i="38"/>
  <c r="J4" i="51"/>
  <c r="J3" i="66"/>
  <c r="M7" i="38"/>
  <c r="L70" i="172" l="1"/>
  <c r="K140" i="38"/>
  <c r="J217" i="38"/>
  <c r="N7" i="38"/>
  <c r="K4" i="51"/>
  <c r="K3" i="66"/>
  <c r="M70" i="172" l="1"/>
  <c r="L140" i="38"/>
  <c r="K217" i="38"/>
  <c r="O7" i="38"/>
  <c r="L3" i="66"/>
  <c r="L4" i="51"/>
  <c r="N70" i="172" l="1"/>
  <c r="M140" i="38"/>
  <c r="L217" i="38"/>
  <c r="M4" i="51"/>
  <c r="M3" i="66"/>
  <c r="P7" i="38"/>
  <c r="O70" i="172" l="1"/>
  <c r="N140" i="38"/>
  <c r="M217" i="38"/>
  <c r="D7" i="51"/>
  <c r="T7" i="38"/>
  <c r="N4" i="51"/>
  <c r="N3" i="66"/>
  <c r="P70" i="172" l="1"/>
  <c r="O140" i="38"/>
  <c r="N217" i="38"/>
  <c r="E7" i="51"/>
  <c r="S7" i="51"/>
  <c r="O3" i="66"/>
  <c r="O4" i="51"/>
  <c r="P140" i="38" l="1"/>
  <c r="O217" i="38"/>
  <c r="P4" i="51"/>
  <c r="F7" i="51"/>
  <c r="P3" i="66"/>
  <c r="D140" i="51" l="1"/>
  <c r="T140" i="38"/>
  <c r="P217" i="38"/>
  <c r="G7" i="51"/>
  <c r="D4" i="66"/>
  <c r="T4" i="51"/>
  <c r="D3" i="79"/>
  <c r="T3" i="66"/>
  <c r="S140" i="51" l="1"/>
  <c r="E140" i="51"/>
  <c r="D216" i="51"/>
  <c r="E3" i="79"/>
  <c r="S3" i="79"/>
  <c r="H7" i="51"/>
  <c r="S4" i="66"/>
  <c r="E4" i="66"/>
  <c r="F140" i="51" l="1"/>
  <c r="E216" i="51"/>
  <c r="S216" i="51"/>
  <c r="F3" i="79"/>
  <c r="F4" i="66"/>
  <c r="I7" i="51"/>
  <c r="G140" i="51" l="1"/>
  <c r="F216" i="51"/>
  <c r="G3" i="79"/>
  <c r="J7" i="51"/>
  <c r="G4" i="66"/>
  <c r="H140" i="51" l="1"/>
  <c r="G216" i="51"/>
  <c r="H4" i="66"/>
  <c r="H3" i="79"/>
  <c r="K7" i="51"/>
  <c r="I140" i="51" l="1"/>
  <c r="H216" i="51"/>
  <c r="I4" i="66"/>
  <c r="L7" i="51"/>
  <c r="I3" i="79"/>
  <c r="J140" i="51" l="1"/>
  <c r="I216" i="51"/>
  <c r="J3" i="79"/>
  <c r="J4" i="66"/>
  <c r="M7" i="51"/>
  <c r="K140" i="51" l="1"/>
  <c r="J216" i="51"/>
  <c r="K3" i="79"/>
  <c r="N7" i="51"/>
  <c r="K4" i="66"/>
  <c r="L140" i="51" l="1"/>
  <c r="K216" i="51"/>
  <c r="L4" i="66"/>
  <c r="L3" i="79"/>
  <c r="O7" i="51"/>
  <c r="M140" i="51" l="1"/>
  <c r="L216" i="51"/>
  <c r="P7" i="51"/>
  <c r="M4" i="66"/>
  <c r="M3" i="79"/>
  <c r="N140" i="51" l="1"/>
  <c r="M216" i="51"/>
  <c r="N3" i="79"/>
  <c r="D7" i="66"/>
  <c r="T7" i="51"/>
  <c r="N4" i="66"/>
  <c r="O140" i="51" l="1"/>
  <c r="N216" i="51"/>
  <c r="O3" i="79"/>
  <c r="O4" i="66"/>
  <c r="S7" i="66"/>
  <c r="E7" i="66"/>
  <c r="P140" i="51" l="1"/>
  <c r="O216" i="51"/>
  <c r="F7" i="66"/>
  <c r="P3" i="79"/>
  <c r="P4" i="66"/>
  <c r="D140" i="66" l="1"/>
  <c r="T140" i="51"/>
  <c r="P216" i="51"/>
  <c r="D3" i="92"/>
  <c r="T3" i="79"/>
  <c r="D4" i="79"/>
  <c r="T4" i="66"/>
  <c r="G7" i="66"/>
  <c r="E140" i="66" l="1"/>
  <c r="S140" i="66"/>
  <c r="D216" i="66"/>
  <c r="E3" i="92"/>
  <c r="S3" i="92"/>
  <c r="H7" i="66"/>
  <c r="E4" i="79"/>
  <c r="S4" i="79"/>
  <c r="S216" i="66" l="1"/>
  <c r="F140" i="66"/>
  <c r="E216" i="66"/>
  <c r="F3" i="92"/>
  <c r="F4" i="79"/>
  <c r="D3" i="105"/>
  <c r="I7" i="66"/>
  <c r="G140" i="66" l="1"/>
  <c r="F216" i="66"/>
  <c r="S3" i="105"/>
  <c r="E3" i="105"/>
  <c r="G3" i="92"/>
  <c r="J7" i="66"/>
  <c r="G4" i="79"/>
  <c r="H140" i="66" l="1"/>
  <c r="G216" i="66"/>
  <c r="D3" i="119"/>
  <c r="K7" i="66"/>
  <c r="F3" i="105"/>
  <c r="H4" i="79"/>
  <c r="H3" i="92"/>
  <c r="I140" i="66" l="1"/>
  <c r="H216" i="66"/>
  <c r="G3" i="105"/>
  <c r="I4" i="79"/>
  <c r="I3" i="92"/>
  <c r="S3" i="119"/>
  <c r="E3" i="119"/>
  <c r="L7" i="66"/>
  <c r="J140" i="66" l="1"/>
  <c r="I216" i="66"/>
  <c r="J3" i="92"/>
  <c r="H3" i="105"/>
  <c r="M7" i="66"/>
  <c r="J4" i="79"/>
  <c r="D3" i="134"/>
  <c r="F3" i="119"/>
  <c r="K140" i="66" l="1"/>
  <c r="J216" i="66"/>
  <c r="S3" i="134"/>
  <c r="E3" i="134"/>
  <c r="N7" i="66"/>
  <c r="K3" i="92"/>
  <c r="G3" i="119"/>
  <c r="K4" i="79"/>
  <c r="I3" i="105"/>
  <c r="L140" i="66" l="1"/>
  <c r="K216" i="66"/>
  <c r="D3" i="147"/>
  <c r="L4" i="79"/>
  <c r="F3" i="134"/>
  <c r="L3" i="92"/>
  <c r="J3" i="105"/>
  <c r="H3" i="119"/>
  <c r="O7" i="66"/>
  <c r="M140" i="66" l="1"/>
  <c r="L216" i="66"/>
  <c r="P7" i="66"/>
  <c r="K3" i="105"/>
  <c r="G3" i="134"/>
  <c r="S3" i="147"/>
  <c r="E3" i="147"/>
  <c r="I3" i="119"/>
  <c r="M4" i="79"/>
  <c r="M3" i="92"/>
  <c r="N140" i="66" l="1"/>
  <c r="M216" i="66"/>
  <c r="H3" i="134"/>
  <c r="D7" i="79"/>
  <c r="T7" i="66"/>
  <c r="J3" i="119"/>
  <c r="N3" i="92"/>
  <c r="D3" i="159"/>
  <c r="L3" i="105"/>
  <c r="N4" i="79"/>
  <c r="F3" i="147"/>
  <c r="O140" i="66" l="1"/>
  <c r="N216" i="66"/>
  <c r="E3" i="159"/>
  <c r="S3" i="159"/>
  <c r="D3" i="172" s="1"/>
  <c r="O4" i="79"/>
  <c r="K3" i="119"/>
  <c r="I3" i="134"/>
  <c r="E7" i="79"/>
  <c r="S7" i="79"/>
  <c r="G3" i="147"/>
  <c r="M3" i="105"/>
  <c r="O3" i="92"/>
  <c r="E3" i="172" l="1"/>
  <c r="S3" i="172"/>
  <c r="P140" i="66"/>
  <c r="O216" i="66"/>
  <c r="H3" i="147"/>
  <c r="J3" i="134"/>
  <c r="F7" i="79"/>
  <c r="L3" i="119"/>
  <c r="N3" i="105"/>
  <c r="P3" i="92"/>
  <c r="F3" i="159"/>
  <c r="P4" i="79"/>
  <c r="F3" i="172" l="1"/>
  <c r="D140" i="79"/>
  <c r="T140" i="66"/>
  <c r="P216" i="66"/>
  <c r="M3" i="119"/>
  <c r="K3" i="134"/>
  <c r="O3" i="105"/>
  <c r="G7" i="79"/>
  <c r="I3" i="147"/>
  <c r="D4" i="92"/>
  <c r="T4" i="79"/>
  <c r="T3" i="92"/>
  <c r="G3" i="159"/>
  <c r="G3" i="172" l="1"/>
  <c r="E140" i="79"/>
  <c r="S140" i="79"/>
  <c r="D216" i="79"/>
  <c r="P3" i="105"/>
  <c r="H3" i="159"/>
  <c r="N3" i="119"/>
  <c r="J3" i="147"/>
  <c r="S4" i="92"/>
  <c r="E4" i="92"/>
  <c r="H7" i="79"/>
  <c r="L3" i="134"/>
  <c r="H3" i="172" l="1"/>
  <c r="S216" i="79"/>
  <c r="F140" i="79"/>
  <c r="E216" i="79"/>
  <c r="D4" i="105"/>
  <c r="F4" i="92"/>
  <c r="O3" i="119"/>
  <c r="M3" i="134"/>
  <c r="I3" i="159"/>
  <c r="I7" i="79"/>
  <c r="K3" i="147"/>
  <c r="I3" i="172" l="1"/>
  <c r="G140" i="79"/>
  <c r="F216" i="79"/>
  <c r="P3" i="119"/>
  <c r="L3" i="147"/>
  <c r="J3" i="159"/>
  <c r="E4" i="105"/>
  <c r="S4" i="105"/>
  <c r="J7" i="79"/>
  <c r="N3" i="134"/>
  <c r="G4" i="92"/>
  <c r="J3" i="172" l="1"/>
  <c r="H140" i="79"/>
  <c r="G216" i="79"/>
  <c r="F4" i="105"/>
  <c r="M3" i="147"/>
  <c r="O3" i="134"/>
  <c r="K3" i="159"/>
  <c r="L3" i="159" s="1"/>
  <c r="M3" i="159" s="1"/>
  <c r="H4" i="92"/>
  <c r="K7" i="79"/>
  <c r="D4" i="119"/>
  <c r="K3" i="172" l="1"/>
  <c r="I140" i="79"/>
  <c r="H216" i="79"/>
  <c r="E4" i="119"/>
  <c r="S4" i="119"/>
  <c r="P3" i="134"/>
  <c r="I4" i="92"/>
  <c r="G4" i="105"/>
  <c r="L7" i="79"/>
  <c r="N3" i="147"/>
  <c r="L3" i="172" l="1"/>
  <c r="J140" i="79"/>
  <c r="I216" i="79"/>
  <c r="F4" i="119"/>
  <c r="M7" i="79"/>
  <c r="J4" i="92"/>
  <c r="D4" i="134"/>
  <c r="O3" i="147"/>
  <c r="H4" i="105"/>
  <c r="M3" i="172" l="1"/>
  <c r="K140" i="79"/>
  <c r="J216" i="79"/>
  <c r="K4" i="92"/>
  <c r="P3" i="147"/>
  <c r="G4" i="119"/>
  <c r="I4" i="105"/>
  <c r="N3" i="159"/>
  <c r="E4" i="134"/>
  <c r="S4" i="134"/>
  <c r="N7" i="79"/>
  <c r="N3" i="172" l="1"/>
  <c r="L140" i="79"/>
  <c r="K216" i="79"/>
  <c r="L4" i="92"/>
  <c r="O3" i="159"/>
  <c r="O7" i="79"/>
  <c r="H4" i="119"/>
  <c r="F4" i="134"/>
  <c r="J4" i="105"/>
  <c r="D4" i="147"/>
  <c r="O3" i="172" l="1"/>
  <c r="M140" i="79"/>
  <c r="L216" i="79"/>
  <c r="G4" i="134"/>
  <c r="P7" i="79"/>
  <c r="M4" i="92"/>
  <c r="I4" i="119"/>
  <c r="P3" i="159"/>
  <c r="S4" i="147"/>
  <c r="E4" i="147"/>
  <c r="K4" i="105"/>
  <c r="P3" i="172" l="1"/>
  <c r="N140" i="79"/>
  <c r="M216" i="79"/>
  <c r="H4" i="134"/>
  <c r="F4" i="147"/>
  <c r="N4" i="92"/>
  <c r="L4" i="105"/>
  <c r="D4" i="159"/>
  <c r="J4" i="119"/>
  <c r="D7" i="92"/>
  <c r="T7" i="79"/>
  <c r="O140" i="79" l="1"/>
  <c r="N216" i="79"/>
  <c r="I4" i="134"/>
  <c r="E4" i="159"/>
  <c r="S4" i="159"/>
  <c r="D4" i="172" s="1"/>
  <c r="O4" i="92"/>
  <c r="S7" i="92"/>
  <c r="E7" i="92"/>
  <c r="K4" i="119"/>
  <c r="M4" i="105"/>
  <c r="G4" i="147"/>
  <c r="E4" i="172" l="1"/>
  <c r="S4" i="172"/>
  <c r="P140" i="79"/>
  <c r="O216" i="79"/>
  <c r="N4" i="105"/>
  <c r="F7" i="92"/>
  <c r="J4" i="134"/>
  <c r="P4" i="92"/>
  <c r="L4" i="119"/>
  <c r="F4" i="159"/>
  <c r="H4" i="147"/>
  <c r="D7" i="105"/>
  <c r="F4" i="172" l="1"/>
  <c r="D140" i="92"/>
  <c r="T140" i="79"/>
  <c r="P216" i="79"/>
  <c r="M4" i="119"/>
  <c r="K4" i="134"/>
  <c r="O4" i="105"/>
  <c r="I4" i="147"/>
  <c r="E7" i="105"/>
  <c r="S7" i="105"/>
  <c r="G4" i="159"/>
  <c r="T4" i="92"/>
  <c r="G7" i="92"/>
  <c r="G4" i="172" l="1"/>
  <c r="E140" i="92"/>
  <c r="S140" i="92"/>
  <c r="D216" i="92"/>
  <c r="P4" i="105"/>
  <c r="N4" i="119"/>
  <c r="F7" i="105"/>
  <c r="D7" i="119"/>
  <c r="J4" i="147"/>
  <c r="L4" i="134"/>
  <c r="H7" i="92"/>
  <c r="H4" i="159"/>
  <c r="H4" i="172" l="1"/>
  <c r="D140" i="105"/>
  <c r="S216" i="92"/>
  <c r="F140" i="92"/>
  <c r="E216" i="92"/>
  <c r="I7" i="92"/>
  <c r="K4" i="147"/>
  <c r="G7" i="105"/>
  <c r="I4" i="159"/>
  <c r="M4" i="134"/>
  <c r="E7" i="119"/>
  <c r="S7" i="119"/>
  <c r="O4" i="119"/>
  <c r="I4" i="172" l="1"/>
  <c r="G140" i="92"/>
  <c r="F216" i="92"/>
  <c r="E140" i="105"/>
  <c r="S140" i="105"/>
  <c r="D216" i="105"/>
  <c r="D7" i="134"/>
  <c r="H7" i="105"/>
  <c r="J7" i="92"/>
  <c r="N4" i="134"/>
  <c r="P4" i="119"/>
  <c r="L4" i="147"/>
  <c r="F7" i="119"/>
  <c r="J4" i="159"/>
  <c r="K4" i="159" s="1"/>
  <c r="L4" i="159" s="1"/>
  <c r="M4" i="159" s="1"/>
  <c r="J4" i="172" l="1"/>
  <c r="D140" i="119"/>
  <c r="S216" i="105"/>
  <c r="F140" i="105"/>
  <c r="E216" i="105"/>
  <c r="H140" i="92"/>
  <c r="G216" i="92"/>
  <c r="G7" i="119"/>
  <c r="K7" i="92"/>
  <c r="E7" i="134"/>
  <c r="S7" i="134"/>
  <c r="M4" i="147"/>
  <c r="O4" i="134"/>
  <c r="I7" i="105"/>
  <c r="K4" i="172" l="1"/>
  <c r="I140" i="92"/>
  <c r="H216" i="92"/>
  <c r="G140" i="105"/>
  <c r="F216" i="105"/>
  <c r="S140" i="119"/>
  <c r="E140" i="119"/>
  <c r="D216" i="119"/>
  <c r="P4" i="134"/>
  <c r="F7" i="134"/>
  <c r="H7" i="119"/>
  <c r="D7" i="147"/>
  <c r="L7" i="92"/>
  <c r="J7" i="105"/>
  <c r="N4" i="147"/>
  <c r="L4" i="172" l="1"/>
  <c r="F140" i="119"/>
  <c r="E216" i="119"/>
  <c r="D143" i="134"/>
  <c r="S216" i="119"/>
  <c r="H140" i="105"/>
  <c r="G216" i="105"/>
  <c r="J140" i="92"/>
  <c r="I216" i="92"/>
  <c r="K7" i="105"/>
  <c r="S7" i="147"/>
  <c r="E7" i="147"/>
  <c r="G7" i="134"/>
  <c r="O4" i="147"/>
  <c r="M7" i="92"/>
  <c r="I7" i="119"/>
  <c r="M4" i="172" l="1"/>
  <c r="K140" i="92"/>
  <c r="J216" i="92"/>
  <c r="I140" i="105"/>
  <c r="H216" i="105"/>
  <c r="E143" i="134"/>
  <c r="S143" i="134"/>
  <c r="D219" i="134"/>
  <c r="G140" i="119"/>
  <c r="F216" i="119"/>
  <c r="J7" i="119"/>
  <c r="P4" i="147"/>
  <c r="L7" i="105"/>
  <c r="H7" i="134"/>
  <c r="N4" i="159"/>
  <c r="D7" i="159"/>
  <c r="N7" i="92"/>
  <c r="F7" i="147"/>
  <c r="N4" i="172" l="1"/>
  <c r="H140" i="119"/>
  <c r="G216" i="119"/>
  <c r="D143" i="147"/>
  <c r="S219" i="134"/>
  <c r="F143" i="134"/>
  <c r="E219" i="134"/>
  <c r="J140" i="105"/>
  <c r="I216" i="105"/>
  <c r="L140" i="92"/>
  <c r="K216" i="92"/>
  <c r="O7" i="92"/>
  <c r="O4" i="159"/>
  <c r="M7" i="105"/>
  <c r="K7" i="119"/>
  <c r="G7" i="147"/>
  <c r="S7" i="159"/>
  <c r="D7" i="172" s="1"/>
  <c r="E7" i="159"/>
  <c r="I7" i="134"/>
  <c r="E7" i="172" l="1"/>
  <c r="S7" i="172"/>
  <c r="O4" i="172"/>
  <c r="M140" i="92"/>
  <c r="L216" i="92"/>
  <c r="K140" i="105"/>
  <c r="J216" i="105"/>
  <c r="G143" i="134"/>
  <c r="F219" i="134"/>
  <c r="S143" i="147"/>
  <c r="E143" i="147"/>
  <c r="D219" i="147"/>
  <c r="I140" i="119"/>
  <c r="H216" i="119"/>
  <c r="H7" i="147"/>
  <c r="N7" i="105"/>
  <c r="P7" i="92"/>
  <c r="J7" i="134"/>
  <c r="L7" i="119"/>
  <c r="P4" i="159"/>
  <c r="F7" i="159"/>
  <c r="P4" i="172" l="1"/>
  <c r="F7" i="172"/>
  <c r="J140" i="119"/>
  <c r="I216" i="119"/>
  <c r="F143" i="147"/>
  <c r="E219" i="147"/>
  <c r="D143" i="159"/>
  <c r="S219" i="147"/>
  <c r="H143" i="134"/>
  <c r="G219" i="134"/>
  <c r="L140" i="105"/>
  <c r="K216" i="105"/>
  <c r="N140" i="92"/>
  <c r="M216" i="92"/>
  <c r="G7" i="159"/>
  <c r="M7" i="119"/>
  <c r="T7" i="92"/>
  <c r="I7" i="147"/>
  <c r="K7" i="134"/>
  <c r="O7" i="105"/>
  <c r="G7" i="172" l="1"/>
  <c r="O140" i="92"/>
  <c r="N216" i="92"/>
  <c r="M140" i="105"/>
  <c r="L216" i="105"/>
  <c r="I143" i="134"/>
  <c r="H219" i="134"/>
  <c r="E143" i="159"/>
  <c r="S143" i="159"/>
  <c r="D219" i="159"/>
  <c r="G143" i="147"/>
  <c r="F219" i="147"/>
  <c r="K140" i="119"/>
  <c r="J216" i="119"/>
  <c r="L7" i="134"/>
  <c r="H7" i="159"/>
  <c r="P7" i="105"/>
  <c r="J7" i="147"/>
  <c r="N7" i="119"/>
  <c r="S219" i="159" l="1"/>
  <c r="D143" i="172"/>
  <c r="H7" i="172"/>
  <c r="L140" i="119"/>
  <c r="K216" i="119"/>
  <c r="H143" i="147"/>
  <c r="G219" i="147"/>
  <c r="F143" i="159"/>
  <c r="E219" i="159"/>
  <c r="J143" i="134"/>
  <c r="I219" i="134"/>
  <c r="N140" i="105"/>
  <c r="M216" i="105"/>
  <c r="P140" i="92"/>
  <c r="O216" i="92"/>
  <c r="M7" i="134"/>
  <c r="O7" i="119"/>
  <c r="K7" i="147"/>
  <c r="I7" i="159"/>
  <c r="E143" i="172" l="1"/>
  <c r="S143" i="172"/>
  <c r="S219" i="172" s="1"/>
  <c r="D219" i="172"/>
  <c r="I7" i="172"/>
  <c r="T140" i="92"/>
  <c r="P216" i="92"/>
  <c r="O140" i="105"/>
  <c r="N216" i="105"/>
  <c r="K143" i="134"/>
  <c r="J219" i="134"/>
  <c r="G143" i="159"/>
  <c r="F219" i="159"/>
  <c r="I143" i="147"/>
  <c r="H219" i="147"/>
  <c r="M140" i="119"/>
  <c r="L216" i="119"/>
  <c r="L7" i="147"/>
  <c r="N7" i="134"/>
  <c r="J7" i="159"/>
  <c r="P7" i="119"/>
  <c r="J7" i="172" l="1"/>
  <c r="F143" i="172"/>
  <c r="E219" i="172"/>
  <c r="N140" i="119"/>
  <c r="M216" i="119"/>
  <c r="J143" i="147"/>
  <c r="I219" i="147"/>
  <c r="H143" i="159"/>
  <c r="G219" i="159"/>
  <c r="L143" i="134"/>
  <c r="K219" i="134"/>
  <c r="P140" i="105"/>
  <c r="P216" i="105" s="1"/>
  <c r="O216" i="105"/>
  <c r="K7" i="159"/>
  <c r="L7" i="159" s="1"/>
  <c r="M7" i="159" s="1"/>
  <c r="M7" i="147"/>
  <c r="O7" i="134"/>
  <c r="G143" i="172" l="1"/>
  <c r="F219" i="172"/>
  <c r="K7" i="172"/>
  <c r="M143" i="134"/>
  <c r="L219" i="134"/>
  <c r="I143" i="159"/>
  <c r="H219" i="159"/>
  <c r="K143" i="147"/>
  <c r="J219" i="147"/>
  <c r="O140" i="119"/>
  <c r="N216" i="119"/>
  <c r="P7" i="134"/>
  <c r="N7" i="147"/>
  <c r="L7" i="172" l="1"/>
  <c r="H143" i="172"/>
  <c r="G219" i="172"/>
  <c r="P140" i="119"/>
  <c r="P216" i="119" s="1"/>
  <c r="O216" i="119"/>
  <c r="L143" i="147"/>
  <c r="K219" i="147"/>
  <c r="J143" i="159"/>
  <c r="I219" i="159"/>
  <c r="N143" i="134"/>
  <c r="M219" i="134"/>
  <c r="O7" i="147"/>
  <c r="I143" i="172" l="1"/>
  <c r="H219" i="172"/>
  <c r="M7" i="172"/>
  <c r="O143" i="134"/>
  <c r="N219" i="134"/>
  <c r="K143" i="159"/>
  <c r="J219" i="159"/>
  <c r="M143" i="147"/>
  <c r="L219" i="147"/>
  <c r="N7" i="159"/>
  <c r="P7" i="147"/>
  <c r="N7" i="172" l="1"/>
  <c r="J143" i="172"/>
  <c r="I219" i="172"/>
  <c r="N143" i="147"/>
  <c r="M219" i="147"/>
  <c r="L143" i="159"/>
  <c r="K219" i="159"/>
  <c r="P143" i="134"/>
  <c r="P219" i="134" s="1"/>
  <c r="O219" i="134"/>
  <c r="O7" i="159"/>
  <c r="K143" i="172" l="1"/>
  <c r="J219" i="172"/>
  <c r="O7" i="172"/>
  <c r="M143" i="159"/>
  <c r="L219" i="159"/>
  <c r="O143" i="147"/>
  <c r="N219" i="147"/>
  <c r="P7" i="159"/>
  <c r="P7" i="172" l="1"/>
  <c r="L143" i="172"/>
  <c r="K219" i="172"/>
  <c r="P143" i="147"/>
  <c r="P219" i="147" s="1"/>
  <c r="O219" i="147"/>
  <c r="N143" i="159"/>
  <c r="M219" i="159"/>
  <c r="M143" i="172" l="1"/>
  <c r="L219" i="172"/>
  <c r="O143" i="159"/>
  <c r="N219" i="159"/>
  <c r="N143" i="172" l="1"/>
  <c r="M219" i="172"/>
  <c r="P143" i="159"/>
  <c r="P219" i="159" s="1"/>
  <c r="O219" i="159"/>
  <c r="O143" i="172" l="1"/>
  <c r="N219" i="172"/>
  <c r="P143" i="172" l="1"/>
  <c r="P219" i="172" s="1"/>
  <c r="O219" i="17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6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6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6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6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6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6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6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6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6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6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6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6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6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6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6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6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0D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0D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0D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D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D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0D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 shapeId="0" xr:uid="{00000000-0006-0000-0D00-000009000000}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 shapeId="0" xr:uid="{00000000-0006-0000-0D00-00000A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0D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D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0D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 shapeId="0" xr:uid="{00000000-0006-0000-0D00-00000E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 shapeId="0" xr:uid="{00000000-0006-0000-0D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0D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 shapeId="0" xr:uid="{00000000-0006-0000-0D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72C17FE2-EC9C-4E5B-8F2B-89DF82FE382F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9AD24AE4-6EAC-4277-9C17-6B7B3A0F89DF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2B16018A-37D8-4E6C-ADF2-B9CFFFAF8C92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AAAD74B2-0100-44EC-ACEB-3FF571F9892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2F3AD9C9-C916-474A-9435-932F7362F257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ECE8A5F-A5A6-49F3-A6B9-1E530BACDE03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8A4AFCF3-F0D4-4C09-B8E5-80A2168A0A78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43CCFD1E-9AD6-4DA6-84AF-AD46E20CC2A7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954EA2F5-563E-4630-AE67-AD1BA77F58EC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7B3EF4DC-AD95-4392-A1E1-B714911A109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33070616-A401-4D5C-A823-4F9E3EECB537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2E1767FF-FCFE-4292-B24D-ADF8F8D62C6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E058032-AEAD-4C47-8210-0A197207CD7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8C86E8D2-B261-4C3C-93A0-87E376EC977C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38068E98-6632-40F9-B4DE-DC8564B6F21D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968CC1AB-DCC3-4E07-88F0-3C2F55D065FF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8CF452B6-608C-4AF1-B811-689D887B8FEE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C5887739-C392-4EA9-9F39-7070B6C50BF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80894B63-1DEA-4AEB-AD3A-6DA473A6B5B3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42DDACD8-1146-4069-8E79-6A180F6FEC52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B217F579-D2A8-4593-AD56-EE8A844D5F46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8A448B9-33E0-49EF-BB35-035F4A5192A1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957175DF-B894-4DAE-9692-571782FE3D19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8E2A5C20-4E29-4509-8A41-9390B609998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87E5105-0433-4CF1-BE9E-8B4E3B5FD44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3B7C4A9F-37DC-437D-9B5E-9885D861E40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4B4AAF92-752F-4425-8273-0D43B6B341DD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A560E3D-4CC2-41B8-A603-5FECD30B307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E3D233C-A3FE-40F8-BEE8-C27AAB004C88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BA076F9-92C8-4850-A1D4-354215188DD4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50F511C-2410-486E-9E47-0B2B01FE49FA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6E6EB3D-44F2-403E-9F41-A25CE96F7152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B47E0B01-AA1E-4E49-8B33-D4EF65C859B5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375B4F37-6937-4C41-86FD-543207321787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5485525F-0364-45C5-907E-FF2A37134237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2570DBA2-29AC-4F21-A065-646CD509A84B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DC5C95F-2686-4F81-AC55-7632D2BA5119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6F1497EB-95FD-485E-B635-5B6C135717A6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C253653F-3D20-49BE-858C-404267D66FC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F13509B7-18F0-4EDE-85BF-A76B72380507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A200CA0-88A0-4873-BE20-51794AE60A7C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9EECD25D-1820-4039-B760-67AB9E7196C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5AC7C8F2-D583-4F97-A3B4-51ABDC9E48ED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15587D5B-3C77-444E-9118-633B1093105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FFADF848-75BE-4997-AB05-BAAA59F1ADE2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BDB3E62D-3132-4E22-A74B-2984C971BD4E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61B1F3AD-6B45-4097-830F-B9B57EE7A108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F67CB756-2B42-4B8A-9AC4-AF2F24573FDE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9ECD8406-514D-40D5-9542-1E30C2EC1A8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93C78194-9948-45C4-A4EE-2E03CF3C2874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C0F754D-0478-4C7A-8BFC-A8265C1A1A03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53AE3691-C907-4943-B3D4-F4A9BB22BFD1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4D167D3-9A46-4770-ADBF-E82650F89B6A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F73BEBB-1E86-4E87-BFC0-1C4FF08675F5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742758F1-D9A1-4B97-8852-27A12AE7F46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784A8AF0-5594-484E-80A0-0F66A76AAC1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C3414573-588D-42E5-B5CE-B703B39F8F1D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7A220D7-A1B9-4925-B47D-E29BA75E3CE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9B9B21CC-F42D-459C-AECD-ADE4DD90EDBC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D587BF3-A2BF-482E-887B-99ABA8225AE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D8E9B243-E108-49BA-8544-F879CB460C9F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445D919E-0F40-47A1-BFEA-6D311E05DF34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DC43A3D-2E26-467D-840E-7C73B54050BF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4D8A8048-EB95-43A3-B002-DCCECC8FA037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E1D065FB-22E6-45C8-985D-6F148C55B85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7F53C059-8AD4-43EA-BE98-6316519DD29B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B3CC762-A38D-40A9-865E-D1DA31294AE7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B0889204-1E80-4F49-B130-7D2B241EF8E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169AFBC-E5D0-4949-927A-556B9D3D915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900C184-F410-4A1A-9DDC-796788CDCFEE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359ED646-54BA-4F22-812C-458AAA78D8B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5D2788-95E5-4499-948A-D3AF118AD6A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E9A82133-2060-49D0-9E41-44245E647144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A30E6565-0DB9-4384-93F5-1AE20AA5E86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FC8DF363-D02C-4A68-95F2-1D330B951EA2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B30E744-8094-4BFC-A3AC-DD72F37142EB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8F32D46B-7904-4D84-94F1-F6FD08158D8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9D6AF3FF-E046-487A-9833-DB9E561C14E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343E532-2357-4585-B5DB-1AD6DC7C9CAE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758CB8C4-E30C-4C10-8EC5-F0578F319004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2837A4A-57F3-45CA-80E1-079F4F30207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568DCCFF-57E1-434E-BA49-2A04792F9D1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735063D8-AB63-4D3F-92F5-D154CFC0100B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6DC27275-D9CA-4DAA-839D-6E4428C9A94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3E36EEFB-7BBA-436B-857E-8277D8B77308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3EFD6EDC-DA28-4028-8A23-C664FC9402D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2355731B-E06B-45C6-BEEE-1ECDCF4A3B8B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52855EC9-9801-4C7C-8C0C-DE550D644C8D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356E77F4-E51C-4274-A795-0F63650DE901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B6E64EE-6849-441D-9A0E-A49C600777F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E7A695F8-13FF-471C-9062-292DC2D1EA05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2EEC64B7-1B9E-48D9-B55D-EE42C781DDF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C82E1846-C8D6-405E-9822-3781C92C82FD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A50A427C-1A0D-4F3E-B481-D476710C7735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82027B6C-FFAC-42CA-8344-6CD78CF53277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69408B58-A749-474B-8E68-A33509A7E921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7F602883-5FB4-46AE-A4FC-30D1FD7E991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D6F439B0-5F2B-4E03-9558-73129EBC9C4D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1C8C0284-A25D-41AE-A8F7-10DA7AC582AE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F359D33-F546-41DD-A86E-13B685FCE89F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560002C4-A842-4F10-BA82-9A470F90B3C7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6197F558-D3C5-4D63-89FA-6A435792E29D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556C39FE-780F-436F-B4E3-91BAACF5F2BB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7AF83163-3B4B-4C92-90A4-282B73A80B3C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1690DEF4-A74B-4614-A520-B895B02ECC5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A6DEBF60-B379-4B6C-BF9C-3A454358DC2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A59D3086-667B-43D4-8E72-C622D41DBEF6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C07E7122-203B-4E9D-ADC5-8854A2E5E28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78BC5B3-9C03-4D9B-B7ED-7BADF576364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2921816A-0952-407A-AC2B-6AB99B3800BA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CAF2B7CB-7FD3-4A33-9BB2-ED8E671D5746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654E5A34-F69F-45DC-B98A-2A9EA79C7D99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D6E96203-C317-4941-9F97-9D7AB4B18D5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7E1122BA-5C7F-4BF9-B291-23E863A45277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522CC4FE-A65D-4FC6-BB79-E765A1F3BDFC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42F84F7-FB11-40FB-9615-1BE0674E5B8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D7BA1F11-D015-41BF-9B7F-6B45245795D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BDFE97A-1141-4A8A-8D07-F99A05EC165B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EF27B918-4CF2-4155-B97C-AC90A3FA3BDA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5455C9F-2DD0-406C-A009-A596FA97EB32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6A72A7EA-86DC-4F6B-B9AD-F70926107D5F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6B721D0D-AC9B-4FDB-8E42-523E8474767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487867F6-CD82-4A59-AAD4-2EEFF6FFA7EE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D63F3D8-8B08-43BA-847D-CDE836B93CF8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96AF774B-D323-4716-A02C-35B5411AC5F4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F5E6E69-5F75-4DE8-998F-21527485FA7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3CA8B1CC-DC07-4661-9D73-18EE52E1EDA8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30D2D5CB-0922-42DB-9F3B-16D718E26326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C074EA0B-A150-4D00-8618-8365D80A6B7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AC7E0A0-9E87-4FD4-8A5C-BC356FFFA339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4EF30576-485A-4F71-87EB-336D47DE01F8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C3411A4A-B4AE-4038-AFA9-EB5191F9BCD7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8A8543C6-A6E2-4082-8AC8-CF002DBCD4AB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5EE38CB1-5B9D-425B-93D0-A91C3A3EF221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4AC2F951-C8C9-4E99-9EF4-5EB9A82790CC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EC187F2-701B-49EF-8561-DE1CD43F25E1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1C639820-5D91-410C-8912-7102C727F1A2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B27CD406-DE48-43D3-AF48-6CF2BE08C74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3E107F4-CD68-4775-ABAC-6D3B94BA6FDE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D7732E2-035E-4D68-A750-F9FBD5BCB2C8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75AD3BC-2270-4EF5-9C17-758B2FB6AA09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E4D0B01B-3B46-4828-B825-7AFB45621CFA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FE4562D-D282-44C4-BD65-044BF18983CB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1C05CE37-3E18-44F0-A4C7-EBF419AE7D7C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3BF5EE13-7A3F-4A20-9C09-B5620B2A226F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A5E84500-6628-45A1-A840-6067C3BD1382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76272485-BD7F-4F49-9A85-C0EC191A44B6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39943545-4337-420B-847C-481A46109B9A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BB69924-C1A1-4D68-B4EB-E8E044D4F39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3597DEC2-7C0D-4AD3-9E7A-EEAE3E84403D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9C12CDF2-897E-44BA-9CA7-56C35BF0B26F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5559DB30-82B3-46BA-9F74-7422C1E93831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2D72EAE-5FB6-4554-89A4-475CBB8600C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17232003-7AFD-4888-8CC5-CDC18D3DBBE5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E9250788-9924-406B-9909-6A1803B99919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F27F105-415B-4253-BE37-58CE6AEA049E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BE7EF818-8BBF-42CA-8B99-4281074B8A9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DEC40EFF-0BD7-461B-836A-967B8559FCA8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E69AB3F-DDFE-47A1-9805-10141EFCDF6C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4ADDC607-4AB3-45CA-8CE2-6F6D20453D8F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84F3BDAD-F332-42F9-BEBF-6C3E96A9425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805EBD05-95C9-4CF0-872B-337589521AD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80334869-4CC3-411C-9528-857A6876048C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B3C9C14-5F68-456C-9562-2CF4E7D67D3F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2E1A3C1E-90AE-4222-B274-50AAEFFA5ED6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D30C92C7-7476-47AE-B947-94B86225862A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A132A528-68FC-4A93-B414-4DD7298D2014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2D99319-1401-4050-A22D-D8C5D12E7605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A0244-7243-40D0-9B63-850F35F74C4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F16A8FEB-530A-4361-AE3D-187EBA9DDAD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7A97AB57-4A0B-46ED-A4C8-7C4660532764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A274CCF-B8B5-453E-8065-B4DF5008F823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5D5F0E8-C522-4E4F-95F9-30D7CB5EC38D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3DD1A582-141A-4A17-8F38-4146AC1822B5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EE6D9D9-B59A-41DD-973D-B22FE366186D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F2A3EF86-0EC6-4616-BDE3-F9A87F5E8935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C1DDAEEF-274A-4D8B-9B60-07CA09E1619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4DFB3E22-1BBE-4126-8CEA-28E8880D85A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B7C3215D-569E-497F-94E4-7A5F77B0891B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4C1983F6-C1C3-4F73-8520-D208862DA4D4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5692D766-0D57-49C8-B4A0-23174BD70755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2A3745C7-9A52-473F-A64A-0C667561672E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DEFFEB0E-32E1-4A5A-8501-6A600F89203D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9C73E0BF-985F-40B7-AF88-DF377571E02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68FC956F-2D0C-45CA-98FC-EB9F0DD2C1D1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77A3CD98-8564-4118-8205-16379EF7191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6DD8A33E-BE31-4674-93BE-DF6FCD278AE5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994682E2-3EE5-40F6-8D02-F447978A22E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F7EE77CF-47AB-4983-819F-80400E89193E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DC022F5-31D2-4B1B-A2CA-1D28BA6011B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EF5CA8E2-9906-4E83-AE7A-38979005D49E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29D1C438-3D65-482B-A5E7-0038418D8B8A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ECD2411-DA31-41A0-9E10-4DD687E2313B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D1FB0DF5-38FE-4481-904E-E290B316EBE4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639B3D4-54C9-45BC-9D2C-096D4A081702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C8D2E933-E9D2-4AF0-834F-7135ADF259B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B04C26BF-57D8-4FCB-A52A-D1E35B4A20A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CFD15206-41D8-4DD5-91BE-EF23A9123818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1B0DCBDD-0DAA-4687-8A33-EE57550BEDA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7756387-48DF-48DA-8AF8-299EABA896FC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F80F80EA-0895-42E3-9C65-BFDCCE12C2D7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6543F30F-5745-4289-AAB1-7FF2A668482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922D7DC0-88DC-47F0-AB87-8FD2D048E7B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EDFE7306-B6C9-4016-914A-DE771F1A541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719EEB11-C3B2-48F8-8FC2-5198A0C74B61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F1A8423-9F17-4122-8147-F87EB0820078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53ACD43-8A94-40C9-98CF-46818B366BD9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5ECE7E68-2E72-41C3-944E-33DC3093E76E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3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1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1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1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19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1A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1A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1A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1A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1A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1A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1A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1A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1A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1A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1A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1A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1A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1A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1A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1A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 shapeId="0" xr:uid="{00000000-0006-0000-1B00-000003000000}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D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D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3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6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26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28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28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28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28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28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28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28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28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28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28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28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28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28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28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28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28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28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9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900-000004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9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A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 shapeId="0" xr:uid="{00000000-0006-0000-2A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A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A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A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A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B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B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B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B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B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B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B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1" authorId="0" shapeId="0" xr:uid="{00000000-0006-0000-2C00-000001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 shapeId="0" xr:uid="{00000000-0006-0000-2C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C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C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C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C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D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D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D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D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D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D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D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E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E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E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E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E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E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E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2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2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2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2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2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2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2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2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2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2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2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35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35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35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35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35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35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35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35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35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35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35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35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35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35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35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35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35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42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42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2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2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2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2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2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2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2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2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2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2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2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2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2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2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2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6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4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5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5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5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5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5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5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5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5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5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5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5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5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5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5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5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5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<sst xmlns="http://schemas.openxmlformats.org/spreadsheetml/2006/main" count="40059" uniqueCount="574">
  <si>
    <t>ПОТРЕБИТЕЛЬ</t>
  </si>
  <si>
    <t>№ участка</t>
  </si>
  <si>
    <t>префикс</t>
  </si>
  <si>
    <t>САЛЬДО                       на начало года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</si>
  <si>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</si>
  <si>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</si>
  <si>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</si>
  <si>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</si>
  <si>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</si>
  <si>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</si>
  <si>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</si>
  <si>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</si>
  <si>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</si>
  <si>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</si>
  <si>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</si>
  <si>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</si>
  <si>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ИТОГО НАЧИСЛЕНО за 2015 год (руб.)</t>
  </si>
  <si>
    <t>ИТОГО УПЛАЧЕНО (руб.)</t>
  </si>
  <si>
    <t>САЛЬДО на 31.12.2015</t>
  </si>
  <si>
    <t>Кузнецова О. Н.</t>
  </si>
  <si>
    <t>Кузьмичева Е. В.</t>
  </si>
  <si>
    <t>а</t>
  </si>
  <si>
    <t>Лукьяненко Е. В.</t>
  </si>
  <si>
    <t>Прохорова Т.М.</t>
  </si>
  <si>
    <t>Сионова Л. А.</t>
  </si>
  <si>
    <t>Москалева Н. М.</t>
  </si>
  <si>
    <t>Ходжаев Б. С.</t>
  </si>
  <si>
    <t>Будекина О. М.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</si>
  <si>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</si>
  <si>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</si>
  <si>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</si>
  <si>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</si>
  <si>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</si>
  <si>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Петкова М. С.</t>
  </si>
  <si>
    <t>Сахаров С.А.</t>
  </si>
  <si>
    <t>Артемов В. Г.</t>
  </si>
  <si>
    <t>Елизаров М.В.</t>
  </si>
  <si>
    <t>Животовский А. В.</t>
  </si>
  <si>
    <t>Новикова Е. В.</t>
  </si>
  <si>
    <t>Арзамасцева С.В.</t>
  </si>
  <si>
    <t>Котикова Т. В.</t>
  </si>
  <si>
    <t>Пантелеева И.В.</t>
  </si>
  <si>
    <t>Казымова Э. Б.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</si>
  <si>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</si>
  <si>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</si>
  <si>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</si>
  <si>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</si>
  <si>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</si>
  <si>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</si>
  <si>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Берлизова Е. Ю.</t>
  </si>
  <si>
    <t>Вдовыдченко Н. А.</t>
  </si>
  <si>
    <t>Фомичева О. И.</t>
  </si>
  <si>
    <t>Ложкина Е. А.</t>
  </si>
  <si>
    <t>Орлова С. В.</t>
  </si>
  <si>
    <t>Бубелов С. Ю.</t>
  </si>
  <si>
    <t>Куранова А.С.</t>
  </si>
  <si>
    <t>Тихомирова С. А.</t>
  </si>
  <si>
    <t>Протопопов А. П.</t>
  </si>
  <si>
    <t>Еркин А. М.</t>
  </si>
  <si>
    <t>Восковщук Э. Р.</t>
  </si>
  <si>
    <t>Стрелин А. И.</t>
  </si>
  <si>
    <t>Вишняков Д. Б.</t>
  </si>
  <si>
    <t>Кистяева Е. А.</t>
  </si>
  <si>
    <t>Гладкова Т. С.</t>
  </si>
  <si>
    <t>Чумаков Е. С.</t>
  </si>
  <si>
    <t>Овчаренко И. А.</t>
  </si>
  <si>
    <t>Никкель М. Н.</t>
  </si>
  <si>
    <t>Клокова Т. Е.</t>
  </si>
  <si>
    <t>Волкова Ю.С.</t>
  </si>
  <si>
    <t>Третяк Ю. М.</t>
  </si>
  <si>
    <t>Назаркин Ю. А.</t>
  </si>
  <si>
    <t>Иванов С. Э.</t>
  </si>
  <si>
    <t>Лустова П. Н.</t>
  </si>
  <si>
    <t>Алексеева Г. М.</t>
  </si>
  <si>
    <t>Лифанов А. А.</t>
  </si>
  <si>
    <t>Завалов А. А.</t>
  </si>
  <si>
    <t>Павлюк-Морозова И. А.</t>
  </si>
  <si>
    <t>Арсенова З. В.</t>
  </si>
  <si>
    <t xml:space="preserve">Новиков Р. А. 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</si>
  <si>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</si>
  <si>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</si>
  <si>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</si>
  <si>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</si>
  <si>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</si>
  <si>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</si>
  <si>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Бирюков Ю. В.</t>
  </si>
  <si>
    <t>Горбунова А. В.</t>
  </si>
  <si>
    <t>Марчук Г. И.</t>
  </si>
  <si>
    <t>Прохоров О. В.</t>
  </si>
  <si>
    <t>Рула А. Н.</t>
  </si>
  <si>
    <t>Масленникова Т.А.</t>
  </si>
  <si>
    <t>Куркова Н. А.</t>
  </si>
  <si>
    <t>Тюрина Е. А.</t>
  </si>
  <si>
    <t>Жучков А. В.</t>
  </si>
  <si>
    <t>Степко О. Ю.</t>
  </si>
  <si>
    <t>Леоненко Е. В.</t>
  </si>
  <si>
    <t>Рудь Ф. Г.</t>
  </si>
  <si>
    <t>Ангилова М. С.</t>
  </si>
  <si>
    <t>Просвирнина И. Г.</t>
  </si>
  <si>
    <t>Гусева Ю. В.</t>
  </si>
  <si>
    <t>Демченко А. И.</t>
  </si>
  <si>
    <t>Туспаева М. Р.</t>
  </si>
  <si>
    <t>Яркина М. Е.</t>
  </si>
  <si>
    <t>Середа Д. В.</t>
  </si>
  <si>
    <t>Мусатова Т. П.</t>
  </si>
  <si>
    <t>Подойников Д. Д.</t>
  </si>
  <si>
    <t>Пономарева О. П.</t>
  </si>
  <si>
    <t>Бурлаченко Е. Н.</t>
  </si>
  <si>
    <t>Толстикова Т. А.</t>
  </si>
  <si>
    <t>Курочкина Т. М.</t>
  </si>
  <si>
    <t>Липатова Е.С.</t>
  </si>
  <si>
    <t>Линник М. Ю.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</si>
  <si>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</si>
  <si>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</si>
  <si>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</si>
  <si>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</si>
  <si>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</si>
  <si>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Белышкова А. В.</t>
  </si>
  <si>
    <t>Купренин С. В.</t>
  </si>
  <si>
    <t>Хижный А. Н.</t>
  </si>
  <si>
    <t>Олейник Т. О.</t>
  </si>
  <si>
    <t>Храмов В.У.</t>
  </si>
  <si>
    <t>Суровецкая Л. М.</t>
  </si>
  <si>
    <r>
      <t>Койфман К. А</t>
    </r>
    <r>
      <rPr>
        <b/>
        <sz val="12"/>
        <color indexed="10"/>
        <rFont val="Times New Roman"/>
        <family val="1"/>
        <charset val="204"/>
      </rPr>
      <t>.+85+86</t>
    </r>
  </si>
  <si>
    <t>Опарин С. А.</t>
  </si>
  <si>
    <t>Герасимов П. В.</t>
  </si>
  <si>
    <t>Сошенко В.В.</t>
  </si>
  <si>
    <t>Внуков С. Ю.</t>
  </si>
  <si>
    <t>Слюсаренко Д.В.</t>
  </si>
  <si>
    <t>Афанасьев А.В.</t>
  </si>
  <si>
    <t>Федосеева Н.И.</t>
  </si>
  <si>
    <t>Питерцев С. Н.</t>
  </si>
  <si>
    <t>Болдырева Г. П.</t>
  </si>
  <si>
    <t>Попова Л. Л.</t>
  </si>
  <si>
    <t>Вартанова Е. Е.</t>
  </si>
  <si>
    <t>Белова Е. А.</t>
  </si>
  <si>
    <t>Шетилова Е. Ф.</t>
  </si>
  <si>
    <t>Собайкин Ю. Н.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</si>
  <si>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</si>
  <si>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</si>
  <si>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</si>
  <si>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</si>
  <si>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</si>
  <si>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</si>
  <si>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</si>
  <si>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</si>
  <si>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</si>
  <si>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Царан Н. Ю.</t>
  </si>
  <si>
    <t>Лукьянец О. А.</t>
  </si>
  <si>
    <t>Олексеенко С. Н.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</si>
  <si>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</si>
  <si>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</si>
  <si>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</si>
  <si>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</si>
  <si>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</si>
  <si>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</si>
  <si>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</si>
  <si>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</si>
  <si>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</si>
  <si>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Ваганова Л. М.</t>
  </si>
  <si>
    <t>Силкина В.Н.</t>
  </si>
  <si>
    <t>Ягудина Г. Р.</t>
  </si>
  <si>
    <t>Журавлев Н.В.</t>
  </si>
  <si>
    <t>Волобуев П. Ю.</t>
  </si>
  <si>
    <t>Колескин С. А.</t>
  </si>
  <si>
    <t>Иванников И. В.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</si>
  <si>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</si>
  <si>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</si>
  <si>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</si>
  <si>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</si>
  <si>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</si>
  <si>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</si>
  <si>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</si>
  <si>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</si>
  <si>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</si>
  <si>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</si>
  <si>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r>
      <t xml:space="preserve">Богданович Н. Н. </t>
    </r>
    <r>
      <rPr>
        <b/>
        <sz val="12"/>
        <color indexed="10"/>
        <rFont val="Times New Roman"/>
        <family val="1"/>
        <charset val="204"/>
      </rPr>
      <t>+131</t>
    </r>
  </si>
  <si>
    <t>Петров С. М.</t>
  </si>
  <si>
    <t>Турсин А. Ф.</t>
  </si>
  <si>
    <t>Русских О. А.</t>
  </si>
  <si>
    <t>Парамонова С. Н.</t>
  </si>
  <si>
    <t>Бурбах А. Р.</t>
  </si>
  <si>
    <t>Титова Л. Ф.</t>
  </si>
  <si>
    <t>Лагерева Н. С.</t>
  </si>
  <si>
    <t>Клепикова Е. В.</t>
  </si>
  <si>
    <t>Назаренков А.Н.</t>
  </si>
  <si>
    <t>Петропавловская О. В.</t>
  </si>
  <si>
    <t>Булышева В. Н.</t>
  </si>
  <si>
    <t>Латушкин С. В.</t>
  </si>
  <si>
    <t>Панкин Д. А.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</si>
  <si>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</si>
  <si>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</si>
  <si>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</si>
  <si>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</si>
  <si>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</si>
  <si>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</si>
  <si>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r>
      <t xml:space="preserve">Осипова М. И. </t>
    </r>
    <r>
      <rPr>
        <b/>
        <sz val="12"/>
        <color indexed="10"/>
        <rFont val="Times New Roman"/>
        <family val="1"/>
        <charset val="204"/>
      </rPr>
      <t>+150</t>
    </r>
  </si>
  <si>
    <t>Тепикин С.В.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</si>
  <si>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</si>
  <si>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</si>
  <si>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</si>
  <si>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</si>
  <si>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</si>
  <si>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</si>
  <si>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</si>
  <si>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</si>
  <si>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</si>
  <si>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Ужгина О. А.</t>
  </si>
  <si>
    <t>Шереметьев М. В.</t>
  </si>
  <si>
    <t>Фролова Л. Н.</t>
  </si>
  <si>
    <t>Урядов Ю. В.</t>
  </si>
  <si>
    <t>Шахомиров А. А.</t>
  </si>
  <si>
    <t>Игнашкина М. А.</t>
  </si>
  <si>
    <t>Воронова О.А.</t>
  </si>
  <si>
    <t>Ишова Л. И.</t>
  </si>
  <si>
    <t>Шукевич О. И.</t>
  </si>
  <si>
    <t>Дорофеева О. А.</t>
  </si>
  <si>
    <t>Булатников Е. В.</t>
  </si>
  <si>
    <t>Давыдов С. А.</t>
  </si>
  <si>
    <t>Сафронова С. В.</t>
  </si>
  <si>
    <t>Бармина С.В.</t>
  </si>
  <si>
    <t>Колесникова О. В.</t>
  </si>
  <si>
    <t>Объедкова О. А.</t>
  </si>
  <si>
    <t>Певнева А. М.</t>
  </si>
  <si>
    <t>Смирнов В. А.</t>
  </si>
  <si>
    <t>Подгорнова Ю. М.</t>
  </si>
  <si>
    <t>Маркозян А.А.</t>
  </si>
  <si>
    <t>Жуков А. Р.</t>
  </si>
  <si>
    <t>Калиметова Е. Н.</t>
  </si>
  <si>
    <t>Нуждина С. А.</t>
  </si>
  <si>
    <t>ИТОГО:</t>
  </si>
  <si>
    <t>СВОД 2016</t>
  </si>
  <si>
    <t>Оплачено</t>
  </si>
  <si>
    <t>СВОД 2015</t>
  </si>
  <si>
    <t>Гончарова М.В.</t>
  </si>
  <si>
    <t>Молчанова А. М.</t>
  </si>
  <si>
    <r>
      <t>Гусева Ю. В.</t>
    </r>
    <r>
      <rPr>
        <b/>
        <sz val="12"/>
        <color indexed="10"/>
        <rFont val="Times New Roman"/>
        <family val="1"/>
        <charset val="204"/>
      </rPr>
      <t xml:space="preserve"> +64а</t>
    </r>
  </si>
  <si>
    <t>Казакова Е. В.</t>
  </si>
  <si>
    <r>
      <t>Койфман К. А.</t>
    </r>
    <r>
      <rPr>
        <b/>
        <sz val="12"/>
        <color indexed="10"/>
        <rFont val="Times New Roman"/>
        <family val="1"/>
        <charset val="204"/>
      </rPr>
      <t>+85+86</t>
    </r>
  </si>
  <si>
    <t>Вартанов И. М.</t>
  </si>
  <si>
    <r>
      <t>Осипова М. И.</t>
    </r>
    <r>
      <rPr>
        <b/>
        <sz val="12"/>
        <color indexed="10"/>
        <rFont val="Times New Roman"/>
        <family val="1"/>
        <charset val="204"/>
      </rPr>
      <t xml:space="preserve"> +150</t>
    </r>
  </si>
  <si>
    <t>Онищенко Т. А.</t>
  </si>
  <si>
    <t>Койфман К. А.+85+86</t>
  </si>
  <si>
    <t>Богданович Н. Н. +131</t>
  </si>
  <si>
    <t>Осипова М. И. +150</t>
  </si>
  <si>
    <t>Храмов В. У.</t>
  </si>
  <si>
    <t>Сальдо на 31.01.16</t>
  </si>
  <si>
    <t>Сальдо на 29.02.16</t>
  </si>
  <si>
    <t>Сальдо на 31.03.16</t>
  </si>
  <si>
    <t>Сальдо на 30.04.16</t>
  </si>
  <si>
    <t>Сальдо на 31.05.16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</si>
  <si>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</si>
  <si>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</si>
  <si>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</si>
  <si>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</si>
  <si>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</si>
  <si>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</si>
  <si>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</si>
  <si>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</si>
  <si>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Гончар В. Л.</t>
  </si>
  <si>
    <t>Герасимова О. В.</t>
  </si>
  <si>
    <t>Хайлова Н. А.</t>
  </si>
  <si>
    <t>Отгулева Л. Т.</t>
  </si>
  <si>
    <t>KIRONOV LAZIZ</t>
  </si>
  <si>
    <t>Мошенец А. О.</t>
  </si>
  <si>
    <t>Белошейкина Е.Б.</t>
  </si>
  <si>
    <t>СВОД 2017</t>
  </si>
  <si>
    <t>Белошейкина Е. Б.</t>
  </si>
  <si>
    <t>Сальдо на 31.01.18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</si>
  <si>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</si>
  <si>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</si>
  <si>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</si>
  <si>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</si>
  <si>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</si>
  <si>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</si>
  <si>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</si>
  <si>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</si>
  <si>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</si>
  <si>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</si>
  <si>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</si>
  <si>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</si>
  <si>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</si>
  <si>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r>
      <t xml:space="preserve">Гусева Ю. В. </t>
    </r>
    <r>
      <rPr>
        <b/>
        <sz val="12"/>
        <color indexed="1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</si>
  <si>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indexed="10"/>
        <rFont val="Times New Roman"/>
        <family val="1"/>
        <charset val="204"/>
      </rPr>
      <t>+150</t>
    </r>
  </si>
  <si>
    <t>Отгулева Л.Т.</t>
  </si>
  <si>
    <t>Осипова Г.С. +150</t>
  </si>
  <si>
    <t>Белошейкина Е.В.</t>
  </si>
  <si>
    <t>СВОД 2018</t>
  </si>
  <si>
    <t>Хайлова Н.</t>
  </si>
  <si>
    <t>оплачено</t>
  </si>
  <si>
    <t>дата</t>
  </si>
  <si>
    <t>Старостина</t>
  </si>
  <si>
    <t>от 30.11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</si>
  <si>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</si>
  <si>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</si>
  <si>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</si>
  <si>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</si>
  <si>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</si>
  <si>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</si>
  <si>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</si>
  <si>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</si>
  <si>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</si>
  <si>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</si>
  <si>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</si>
  <si>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</si>
  <si>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</si>
  <si>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Кровякова М.В.</t>
  </si>
  <si>
    <t>Киронов Л.И.</t>
  </si>
  <si>
    <t>Поденко Н.Л.</t>
  </si>
  <si>
    <t>Храмова А.А.</t>
  </si>
  <si>
    <t>Савохин</t>
  </si>
  <si>
    <t>Собайкина О. Я.</t>
  </si>
  <si>
    <t>Ермаков Сергей Алексеевич</t>
  </si>
  <si>
    <t>Макаров М.А. Христенко М.А</t>
  </si>
  <si>
    <t>Лангборт Екатерина Владимировна</t>
  </si>
  <si>
    <t>Серкова М.Б</t>
  </si>
  <si>
    <t>Волохо В.Н.</t>
  </si>
  <si>
    <t>Волохо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</si>
  <si>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</si>
  <si>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</si>
  <si>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</si>
  <si>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</si>
  <si>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</si>
  <si>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</si>
  <si>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</si>
  <si>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</si>
  <si>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</si>
  <si>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</si>
  <si>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</si>
  <si>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</si>
  <si>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ИТОГО НАЧИСЛЕНО за 2019 год (руб.)</t>
  </si>
  <si>
    <t>САЛЬДО на 31.12.2019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</si>
  <si>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</si>
  <si>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</si>
  <si>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</si>
  <si>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</si>
  <si>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</si>
  <si>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</si>
  <si>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</si>
  <si>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</si>
  <si>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</si>
  <si>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</si>
  <si>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</si>
  <si>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</si>
  <si>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</si>
  <si>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</si>
  <si>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</si>
  <si>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</si>
  <si>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Светлов А.М.</t>
  </si>
  <si>
    <t>Крупнова Е.В.</t>
  </si>
  <si>
    <t>Степин А.И.</t>
  </si>
  <si>
    <t>Арфанов В.А.</t>
  </si>
  <si>
    <t>Куртова С.Л.</t>
  </si>
  <si>
    <t>Слободян В.Г.</t>
  </si>
  <si>
    <t>Дында Е.В.</t>
  </si>
  <si>
    <t>Тюрина Е. А.-Морозова А.В.</t>
  </si>
  <si>
    <t>Онутчак С.С.</t>
  </si>
  <si>
    <t>Колесинская Е.В.</t>
  </si>
  <si>
    <t>Серкова М.Б.</t>
  </si>
  <si>
    <t>Яркин Е.В.</t>
  </si>
  <si>
    <t>Верейкина И.А.</t>
  </si>
  <si>
    <t>80-81</t>
  </si>
  <si>
    <t>Гурьянова Н.И.-Маслюк</t>
  </si>
  <si>
    <t>Христенко М.А.</t>
  </si>
  <si>
    <t>Маевская Л.Б.</t>
  </si>
  <si>
    <t>Потапова О.И.</t>
  </si>
  <si>
    <t>Тюрина Е. А.-Морозова</t>
  </si>
  <si>
    <t>Бандина Т.Г.</t>
  </si>
  <si>
    <t>Христенко М.А</t>
  </si>
  <si>
    <t>СВОД 2020</t>
  </si>
  <si>
    <t>пре-фикс</t>
  </si>
  <si>
    <t>САЛЬДО  на начало года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</si>
  <si>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</si>
  <si>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</si>
  <si>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</si>
  <si>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</si>
  <si>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</si>
  <si>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</si>
  <si>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</si>
  <si>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</si>
  <si>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</si>
  <si>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</si>
  <si>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</si>
  <si>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</si>
  <si>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</si>
  <si>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САЛЬДО на 31.12.2021</t>
  </si>
  <si>
    <t>Коржова Е.В.</t>
  </si>
  <si>
    <t>Титаренко Т.П.</t>
  </si>
  <si>
    <t>Кутелия Л.М.</t>
  </si>
  <si>
    <t>Родькин А.В.</t>
  </si>
  <si>
    <t>Зеленин П.А.</t>
  </si>
  <si>
    <t>СВОД 2021</t>
  </si>
  <si>
    <t>Стрелин А.И.</t>
  </si>
  <si>
    <t>Сальдо на 31.01.22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</si>
  <si>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</si>
  <si>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</si>
  <si>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</si>
  <si>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</si>
  <si>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</si>
  <si>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</si>
  <si>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</si>
  <si>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</si>
  <si>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</si>
  <si>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</si>
  <si>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</si>
  <si>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</si>
  <si>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</si>
  <si>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Алипханова С.У.</t>
  </si>
  <si>
    <t>Бикбулатова З.М.</t>
  </si>
  <si>
    <t>Нарзяев М.И.</t>
  </si>
  <si>
    <t>Ребрушкина В.А.</t>
  </si>
  <si>
    <t>Савохин Е.В.</t>
  </si>
  <si>
    <t>Витт Д.В.</t>
  </si>
  <si>
    <t>СВОД 2022</t>
  </si>
  <si>
    <t>перерасчет</t>
  </si>
  <si>
    <t xml:space="preserve">перерасчет </t>
  </si>
  <si>
    <t>п.01.08.22</t>
  </si>
  <si>
    <t>п. 01.11.22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</si>
  <si>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</si>
  <si>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</si>
  <si>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</si>
  <si>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</si>
  <si>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</si>
  <si>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</si>
  <si>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</si>
  <si>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</si>
  <si>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</si>
  <si>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</si>
  <si>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</si>
  <si>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</si>
  <si>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ИТОГО НАЧИСЛЕНО за 2023 год (руб.)</t>
  </si>
  <si>
    <t>САЛЬДО на 31.12.2023</t>
  </si>
  <si>
    <t>Ткачук Д. В. +64а Рогов Д.Н</t>
  </si>
  <si>
    <t>Глушкова Ю.Б.</t>
  </si>
  <si>
    <t>Бурдин А.В.</t>
  </si>
  <si>
    <t>Сысоев В.В.</t>
  </si>
  <si>
    <t>Зарайский А.И.</t>
  </si>
  <si>
    <t>Гойник Т.А.</t>
  </si>
  <si>
    <t>СВОД 2023</t>
  </si>
  <si>
    <t>п.17.1.23</t>
  </si>
  <si>
    <r>
      <t>Бурдин А.В.</t>
    </r>
    <r>
      <rPr>
        <b/>
        <sz val="12"/>
        <color indexed="10"/>
        <rFont val="Times New Roman"/>
        <family val="1"/>
        <charset val="204"/>
      </rPr>
      <t>+85+86</t>
    </r>
  </si>
  <si>
    <t>пер эл</t>
  </si>
  <si>
    <t>Бурдин А.В.+85+86</t>
  </si>
  <si>
    <t>Степко А.А.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</si>
  <si>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</si>
  <si>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</si>
  <si>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</si>
  <si>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</si>
  <si>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</si>
  <si>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</si>
  <si>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</si>
  <si>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</si>
  <si>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</si>
  <si>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</si>
  <si>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</si>
  <si>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</si>
  <si>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</si>
  <si>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</si>
  <si>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Абашин В.А.</t>
  </si>
  <si>
    <t>Шуруева М.М.</t>
  </si>
  <si>
    <t>СВОД 2024</t>
  </si>
  <si>
    <t>Шмонова/Сысоев</t>
  </si>
  <si>
    <t>Петрова А.В.</t>
  </si>
  <si>
    <t>Сальдо на 31.01.25</t>
  </si>
  <si>
    <t>Сальдо на 28.02.25</t>
  </si>
  <si>
    <t>Сальдо на 31.03.25</t>
  </si>
  <si>
    <t>Сальдо на 30.04.25</t>
  </si>
  <si>
    <t>Сальдо на 31.05.2025</t>
  </si>
  <si>
    <t>Сальдо на 30.06.25</t>
  </si>
  <si>
    <t>Сальдо на 31.07.25</t>
  </si>
  <si>
    <t>Сальдо на 31.08.25</t>
  </si>
  <si>
    <t>Сальдо на 30.09.25</t>
  </si>
  <si>
    <t>Сальдо на 31.10.25</t>
  </si>
  <si>
    <t>Сальдо на 30.11.25</t>
  </si>
  <si>
    <t>Сальдо на 31.12.25</t>
  </si>
  <si>
    <t>ИТОГО НАЧИСЛЕНО за 2025 год (руб.)</t>
  </si>
  <si>
    <t>САЛЬДО на 31.12.2025</t>
  </si>
  <si>
    <t>Кислов В.С.</t>
  </si>
  <si>
    <t>Терехина О.В.</t>
  </si>
  <si>
    <t>Акулова Ю.А.</t>
  </si>
  <si>
    <t>Чебаков А.В.</t>
  </si>
  <si>
    <t>Путрич В.В.</t>
  </si>
  <si>
    <t>Вартанов И.Е.</t>
  </si>
  <si>
    <t>Степанова Л.О.</t>
  </si>
  <si>
    <t>СВОД 2025</t>
  </si>
  <si>
    <t>899996, 899617</t>
  </si>
  <si>
    <t>523200, 267831, 877113</t>
  </si>
  <si>
    <t>02.09.2025, 10.09.25</t>
  </si>
  <si>
    <t>370870, 395071</t>
  </si>
  <si>
    <t>01.09.2025, 29.09.25</t>
  </si>
  <si>
    <t>688045, 186390</t>
  </si>
  <si>
    <t>02.09.2025, 03.09.25</t>
  </si>
  <si>
    <t>447213, 327760</t>
  </si>
  <si>
    <t>453086, 197214</t>
  </si>
  <si>
    <t>02.09.2025, 08.09.25</t>
  </si>
  <si>
    <t>537879, 876510</t>
  </si>
  <si>
    <t>07.10.2025, 29.10.25</t>
  </si>
  <si>
    <t>834, 79</t>
  </si>
  <si>
    <t>602864, 159711</t>
  </si>
  <si>
    <t>06.10.2025, 30.10.25</t>
  </si>
  <si>
    <t>372688, 83264</t>
  </si>
  <si>
    <t>275135, 589803</t>
  </si>
  <si>
    <t>03.10.2025, 31.10.25</t>
  </si>
  <si>
    <t>155338, 34456</t>
  </si>
  <si>
    <t>03.10.2025, 16.10.25</t>
  </si>
  <si>
    <t>602766, 161960</t>
  </si>
  <si>
    <t>206199, 202050, 377589</t>
  </si>
  <si>
    <t>09.10.2025, 29.10.25</t>
  </si>
  <si>
    <t>93152, 93165</t>
  </si>
  <si>
    <t>706445, 534493</t>
  </si>
  <si>
    <t>10.10.2025, 31.10.25</t>
  </si>
  <si>
    <t>700407, 158278</t>
  </si>
  <si>
    <t>05-17.11.2025</t>
  </si>
  <si>
    <t>42671, 593140</t>
  </si>
  <si>
    <t>21.12.2025, 30.12.25</t>
  </si>
  <si>
    <t>536027, 273304</t>
  </si>
  <si>
    <t>02.12.2025, 29.12.25</t>
  </si>
  <si>
    <t>783922, 480965</t>
  </si>
  <si>
    <t>05.12.2025, 29.12.25</t>
  </si>
  <si>
    <t>01-25.12.2025</t>
  </si>
  <si>
    <t>204174,523103, 385319</t>
  </si>
  <si>
    <t>08-26.12.2025, 29.12.25</t>
  </si>
  <si>
    <t>6530,81736, 778625, 132224</t>
  </si>
  <si>
    <t>02.12.2025, 26.12.25</t>
  </si>
  <si>
    <t>13423, 505942</t>
  </si>
  <si>
    <t>01.12.2025, 29.12.25</t>
  </si>
  <si>
    <t>414451, 443066</t>
  </si>
  <si>
    <t>11.12.2025, 29.12.25</t>
  </si>
  <si>
    <t>593794, 804969</t>
  </si>
  <si>
    <t>08.12.2025, 30.12.25</t>
  </si>
  <si>
    <t>№ 47</t>
  </si>
  <si>
    <t>301494,301887, 428893</t>
  </si>
  <si>
    <t>01.12.2025, 26.12.25</t>
  </si>
  <si>
    <t>04-18.12.2025</t>
  </si>
  <si>
    <t>91316, 836549</t>
  </si>
  <si>
    <t>15.12.2025, 30.12.25</t>
  </si>
  <si>
    <t>01-22.12.2025</t>
  </si>
  <si>
    <t>01-24.12.2025</t>
  </si>
  <si>
    <t>708328, 916300</t>
  </si>
  <si>
    <t>10.12.2025, 26.12.25</t>
  </si>
  <si>
    <t>САЛЬДО на начало года</t>
  </si>
  <si>
    <t>Сальдо на 31.01.26</t>
  </si>
  <si>
    <t>Сальдо на 28.02.26</t>
  </si>
  <si>
    <t>Сальдо на 31.03.26</t>
  </si>
  <si>
    <t>Сальдо на 30.04.26</t>
  </si>
  <si>
    <t>Сальдо на 31.05.2026</t>
  </si>
  <si>
    <t>Сальдо на 30.06.26</t>
  </si>
  <si>
    <t>Сальдо на 31.07.26</t>
  </si>
  <si>
    <t>Сальдо на 31.08.26</t>
  </si>
  <si>
    <t>Сальдо на 30.09.26</t>
  </si>
  <si>
    <t>Сальдо на 31.10.26</t>
  </si>
  <si>
    <t>Сальдо на 30.11.26</t>
  </si>
  <si>
    <t>Сальдо на 31.12.26</t>
  </si>
  <si>
    <t>ИТОГО НАЧИСЛЕНО за 2026 год (руб.)</t>
  </si>
  <si>
    <t>ИТОГО ОПЛАЧЕНО (руб.)</t>
  </si>
  <si>
    <t>САЛЬДО на 31.12.2026</t>
  </si>
  <si>
    <t>СВОД 2026</t>
  </si>
  <si>
    <t>423987-84393</t>
  </si>
  <si>
    <t>16-21.01.2026</t>
  </si>
  <si>
    <t>12-30.01.2026</t>
  </si>
  <si>
    <t>03-27.01.2026</t>
  </si>
  <si>
    <t>335751,872634,353034</t>
  </si>
  <si>
    <t>02-3.02.2026</t>
  </si>
  <si>
    <t>387523, 263970</t>
  </si>
  <si>
    <t>06.02.2026, 18.02.26</t>
  </si>
  <si>
    <t>174894, 203353</t>
  </si>
  <si>
    <t>02.02.2026, 24.02.26</t>
  </si>
  <si>
    <t>811152, 18913</t>
  </si>
  <si>
    <t>553334, 833847</t>
  </si>
  <si>
    <t>02.02.2026, 26.02.26</t>
  </si>
  <si>
    <t>133530,88753, 651579</t>
  </si>
  <si>
    <t>02-5.02.2026, 26.02.26</t>
  </si>
  <si>
    <t>218113, 464803</t>
  </si>
  <si>
    <t>10.02.2026, 26.02.26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</si>
</sst>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/m/yy;@"/>
  </numFmts>
  <fonts count="3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2" fillId="0" borderId="0"/>
    <xf numFmtId="43" fontId="31" fillId="0" borderId="0" applyFont="0" applyFill="0" applyBorder="0" applyAlignment="0" applyProtection="0"/>
  </cellStyleXfs>
  <cellXfs count="16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13" fillId="2" borderId="5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6" xfId="0" applyBorder="1"/>
    <xf numFmtId="4" fontId="0" fillId="4" borderId="3" xfId="0" applyNumberFormat="1" applyFill="1" applyBorder="1" applyAlignment="1">
      <alignment vertical="center"/>
    </xf>
    <xf numFmtId="4" fontId="13" fillId="4" borderId="5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1" xfId="0" applyNumberFormat="1" applyBorder="1"/>
    <xf numFmtId="4" fontId="0" fillId="0" borderId="10" xfId="0" applyNumberFormat="1" applyBorder="1"/>
    <xf numFmtId="4" fontId="0" fillId="0" borderId="12" xfId="0" applyNumberFormat="1" applyBorder="1"/>
    <xf numFmtId="0" fontId="10" fillId="0" borderId="0" xfId="1" applyAlignment="1">
      <alignment horizontal="center" vertical="center"/>
    </xf>
    <xf numFmtId="0" fontId="10" fillId="2" borderId="5" xfId="1" applyFill="1" applyBorder="1" applyAlignment="1">
      <alignment horizontal="center" vertical="center" wrapText="1"/>
    </xf>
    <xf numFmtId="0" fontId="10" fillId="2" borderId="13" xfId="1" applyFill="1" applyBorder="1" applyAlignment="1">
      <alignment horizontal="center" vertical="center" wrapText="1"/>
    </xf>
    <xf numFmtId="0" fontId="10" fillId="2" borderId="14" xfId="1" applyFill="1" applyBorder="1" applyAlignment="1">
      <alignment horizontal="center" vertical="center" wrapText="1"/>
    </xf>
    <xf numFmtId="0" fontId="10" fillId="2" borderId="7" xfId="1" applyFill="1" applyBorder="1" applyAlignment="1">
      <alignment horizontal="center" vertical="center" wrapText="1"/>
    </xf>
    <xf numFmtId="0" fontId="10" fillId="2" borderId="15" xfId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4" fontId="0" fillId="0" borderId="0" xfId="0" applyNumberFormat="1"/>
    <xf numFmtId="4" fontId="0" fillId="0" borderId="12" xfId="0" applyNumberForma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1" fillId="5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vertical="center"/>
    </xf>
    <xf numFmtId="4" fontId="15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4" fontId="6" fillId="5" borderId="2" xfId="0" applyNumberFormat="1" applyFont="1" applyFill="1" applyBorder="1" applyAlignment="1">
      <alignment horizontal="right" vertical="center" wrapText="1"/>
    </xf>
    <xf numFmtId="4" fontId="16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/>
    <xf numFmtId="0" fontId="12" fillId="5" borderId="0" xfId="0" applyFont="1" applyFill="1"/>
    <xf numFmtId="0" fontId="13" fillId="2" borderId="16" xfId="0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6" fillId="0" borderId="1" xfId="0" applyNumberFormat="1" applyFont="1" applyBorder="1" applyAlignment="1">
      <alignment vertical="center"/>
    </xf>
    <xf numFmtId="4" fontId="17" fillId="7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 applyAlignment="1">
      <alignment vertical="center"/>
    </xf>
    <xf numFmtId="4" fontId="16" fillId="7" borderId="1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4" fontId="16" fillId="5" borderId="1" xfId="0" applyNumberFormat="1" applyFont="1" applyFill="1" applyBorder="1" applyAlignment="1">
      <alignment vertical="center"/>
    </xf>
    <xf numFmtId="4" fontId="16" fillId="0" borderId="9" xfId="0" applyNumberFormat="1" applyFont="1" applyBorder="1"/>
    <xf numFmtId="4" fontId="0" fillId="6" borderId="17" xfId="0" applyNumberForma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15" fillId="9" borderId="1" xfId="0" applyNumberFormat="1" applyFont="1" applyFill="1" applyBorder="1" applyAlignment="1">
      <alignment vertical="center"/>
    </xf>
    <xf numFmtId="0" fontId="18" fillId="0" borderId="0" xfId="1" quotePrefix="1" applyFont="1"/>
    <xf numFmtId="0" fontId="19" fillId="0" borderId="0" xfId="1" applyFont="1"/>
    <xf numFmtId="4" fontId="0" fillId="5" borderId="2" xfId="0" applyNumberFormat="1" applyFill="1" applyBorder="1"/>
    <xf numFmtId="0" fontId="20" fillId="0" borderId="0" xfId="1" applyFont="1"/>
    <xf numFmtId="4" fontId="12" fillId="0" borderId="4" xfId="0" applyNumberFormat="1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164" fontId="21" fillId="2" borderId="19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9" xfId="0" applyNumberFormat="1" applyFont="1" applyFill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14" fontId="0" fillId="0" borderId="0" xfId="0" applyNumberFormat="1"/>
    <xf numFmtId="4" fontId="16" fillId="10" borderId="1" xfId="0" applyNumberFormat="1" applyFont="1" applyFill="1" applyBorder="1" applyAlignment="1">
      <alignment vertical="center"/>
    </xf>
    <xf numFmtId="0" fontId="24" fillId="10" borderId="2" xfId="0" applyFont="1" applyFill="1" applyBorder="1" applyAlignment="1">
      <alignment vertical="center" wrapText="1"/>
    </xf>
    <xf numFmtId="0" fontId="25" fillId="0" borderId="0" xfId="1" applyFont="1"/>
    <xf numFmtId="4" fontId="16" fillId="10" borderId="4" xfId="0" applyNumberFormat="1" applyFont="1" applyFill="1" applyBorder="1"/>
    <xf numFmtId="164" fontId="23" fillId="0" borderId="19" xfId="0" applyNumberFormat="1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2" fontId="26" fillId="10" borderId="19" xfId="2" applyNumberFormat="1" applyFont="1" applyFill="1" applyBorder="1" applyAlignment="1">
      <alignment horizontal="center" vertical="center"/>
    </xf>
    <xf numFmtId="2" fontId="26" fillId="11" borderId="19" xfId="2" applyNumberFormat="1" applyFont="1" applyFill="1" applyBorder="1" applyAlignment="1">
      <alignment horizontal="center" vertical="center"/>
    </xf>
    <xf numFmtId="2" fontId="7" fillId="0" borderId="19" xfId="2" applyNumberFormat="1" applyFont="1" applyBorder="1" applyAlignment="1">
      <alignment horizontal="center" vertical="center"/>
    </xf>
    <xf numFmtId="2" fontId="26" fillId="0" borderId="19" xfId="2" applyNumberFormat="1" applyFont="1" applyBorder="1" applyAlignment="1">
      <alignment horizontal="center" vertical="center"/>
    </xf>
    <xf numFmtId="164" fontId="23" fillId="0" borderId="2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" fillId="10" borderId="1" xfId="0" applyNumberFormat="1" applyFont="1" applyFill="1" applyBorder="1" applyAlignment="1">
      <alignment vertical="center"/>
    </xf>
    <xf numFmtId="4" fontId="24" fillId="4" borderId="3" xfId="0" applyNumberFormat="1" applyFont="1" applyFill="1" applyBorder="1" applyAlignment="1">
      <alignment vertical="center"/>
    </xf>
    <xf numFmtId="4" fontId="1" fillId="6" borderId="1" xfId="0" applyNumberFormat="1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 wrapText="1"/>
    </xf>
    <xf numFmtId="0" fontId="28" fillId="2" borderId="5" xfId="1" applyFont="1" applyFill="1" applyBorder="1" applyAlignment="1">
      <alignment vertical="center" wrapText="1"/>
    </xf>
    <xf numFmtId="0" fontId="27" fillId="2" borderId="7" xfId="0" applyFont="1" applyFill="1" applyBorder="1" applyAlignment="1">
      <alignment vertical="center" wrapText="1"/>
    </xf>
    <xf numFmtId="0" fontId="27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4" fontId="24" fillId="12" borderId="3" xfId="0" applyNumberFormat="1" applyFont="1" applyFill="1" applyBorder="1" applyAlignment="1">
      <alignment vertical="center"/>
    </xf>
    <xf numFmtId="0" fontId="1" fillId="3" borderId="8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vertical="center"/>
    </xf>
    <xf numFmtId="4" fontId="24" fillId="3" borderId="3" xfId="0" applyNumberFormat="1" applyFont="1" applyFill="1" applyBorder="1" applyAlignment="1">
      <alignment vertical="center"/>
    </xf>
    <xf numFmtId="4" fontId="24" fillId="3" borderId="19" xfId="0" applyNumberFormat="1" applyFont="1" applyFill="1" applyBorder="1" applyAlignment="1">
      <alignment vertical="center"/>
    </xf>
    <xf numFmtId="4" fontId="16" fillId="0" borderId="4" xfId="0" applyNumberFormat="1" applyFont="1" applyBorder="1"/>
    <xf numFmtId="0" fontId="1" fillId="0" borderId="19" xfId="0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4" fontId="1" fillId="13" borderId="1" xfId="0" applyNumberFormat="1" applyFont="1" applyFill="1" applyBorder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4" fontId="0" fillId="10" borderId="4" xfId="0" applyNumberFormat="1" applyFill="1" applyBorder="1"/>
    <xf numFmtId="0" fontId="1" fillId="0" borderId="2" xfId="0" applyFont="1" applyBorder="1" applyAlignment="1">
      <alignment horizontal="right" vertical="center" wrapText="1"/>
    </xf>
    <xf numFmtId="4" fontId="1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1" fillId="4" borderId="1" xfId="0" applyNumberFormat="1" applyFont="1" applyFill="1" applyBorder="1" applyAlignment="1">
      <alignment vertical="center"/>
    </xf>
    <xf numFmtId="0" fontId="1" fillId="10" borderId="2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1" applyFont="1"/>
    <xf numFmtId="0" fontId="10" fillId="2" borderId="5" xfId="1" applyFill="1" applyBorder="1" applyAlignment="1">
      <alignment vertical="center" wrapText="1"/>
    </xf>
    <xf numFmtId="0" fontId="0" fillId="11" borderId="0" xfId="0" applyFill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10" fillId="0" borderId="0" xfId="1"/>
    <xf numFmtId="43" fontId="31" fillId="0" borderId="3" xfId="3" applyFont="1" applyFill="1" applyBorder="1" applyAlignment="1">
      <alignment vertical="center"/>
    </xf>
    <xf numFmtId="43" fontId="31" fillId="0" borderId="4" xfId="3" applyFont="1" applyFill="1" applyBorder="1"/>
    <xf numFmtId="43" fontId="12" fillId="0" borderId="4" xfId="3" applyFont="1" applyFill="1" applyBorder="1"/>
    <xf numFmtId="0" fontId="10" fillId="0" borderId="0" xfId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14" fontId="24" fillId="11" borderId="0" xfId="0" applyNumberFormat="1" applyFont="1" applyFill="1" applyAlignment="1">
      <alignment horizontal="center" vertical="center"/>
    </xf>
    <xf numFmtId="4" fontId="13" fillId="0" borderId="5" xfId="0" applyNumberFormat="1" applyFont="1" applyBorder="1" applyAlignment="1">
      <alignment horizontal="right" vertical="center"/>
    </xf>
    <xf numFmtId="4" fontId="0" fillId="0" borderId="4" xfId="0" applyNumberFormat="1" applyFill="1" applyBorder="1"/>
  </cellXfs>
  <cellStyles count="4">
    <cellStyle name="Гиперссылка" xfId="1" builtinId="8"/>
    <cellStyle name="Обычный" xfId="0" builtinId="0"/>
    <cellStyle name="Обычный 3" xfId="2" xr:uid="{00000000-0005-0000-0000-000002000000}"/>
    <cellStyle name="Финансовый" xfId="3" builtinId="3"/>
  </cellStyles>
  <dxfs count="578"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4" tint="-0.249977111117893"/>
    <pageSetUpPr fitToPage="1"/>
  </sheetPr>
  <dimension ref="A1:BJ218"/>
  <sheetViews>
    <sheetView zoomScale="80" zoomScaleNormal="80" workbookViewId="0">
      <pane ySplit="2" topLeftCell="A141" activePane="bottomLeft" state="frozen"/>
      <selection pane="bottomLeft" activeCell="A172" sqref="A172:IV172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hidden="1" thickBot="1" x14ac:dyDescent="0.3">
      <c r="E1">
        <v>1790.23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4</v>
      </c>
      <c r="F2" s="30" t="s">
        <v>5</v>
      </c>
      <c r="G2" s="30" t="s">
        <v>6</v>
      </c>
      <c r="H2" s="30" t="s">
        <v>7</v>
      </c>
      <c r="I2" s="30" t="s">
        <v>8</v>
      </c>
      <c r="J2" s="30" t="s">
        <v>9</v>
      </c>
      <c r="K2" s="31" t="s">
        <v>10</v>
      </c>
      <c r="L2" s="30" t="s">
        <v>11</v>
      </c>
      <c r="M2" s="32" t="s">
        <v>12</v>
      </c>
      <c r="N2" s="33" t="s">
        <v>13</v>
      </c>
      <c r="O2" s="33" t="s">
        <v>14</v>
      </c>
      <c r="P2" s="34" t="s">
        <v>15</v>
      </c>
      <c r="Q2" s="19" t="s">
        <v>16</v>
      </c>
      <c r="R2" s="10" t="s">
        <v>17</v>
      </c>
      <c r="S2" s="10" t="s">
        <v>18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62">
        <v>-348.16</v>
      </c>
      <c r="E3" s="53">
        <f>'СВОД 2015'!D3+$E$1*1-'Январь 2015'!D2</f>
        <v>1442.07</v>
      </c>
      <c r="F3" s="53">
        <f>'СВОД 2015'!E3+$E$1*1-'Февраль 2015'!D2</f>
        <v>3232.3</v>
      </c>
      <c r="G3" s="53">
        <f>'СВОД 2015'!F3+$E$1*1-'Март 2015'!D2</f>
        <v>5022.5300000000007</v>
      </c>
      <c r="H3" s="53">
        <f>'СВОД 2015'!G3+$E$1*1-'Апрель 2015'!D2</f>
        <v>6812.76</v>
      </c>
      <c r="I3" s="50">
        <f>'СВОД 2015'!H3+$E$1*1-'Май 2015'!D2</f>
        <v>8602.99</v>
      </c>
      <c r="J3" s="50">
        <f>'СВОД 2015'!I3+$E$1*1-'Июнь 2015'!D2</f>
        <v>10393.219999999999</v>
      </c>
      <c r="K3" s="50">
        <f>'СВОД 2015'!J3+$E$1*1-'Июль 2015'!D2</f>
        <v>12183.449999999999</v>
      </c>
      <c r="L3" s="50">
        <f>'СВОД 2015'!K3+$E$1*1-'Август 2015'!D2</f>
        <v>5022.5299999999988</v>
      </c>
      <c r="M3" s="50">
        <f>'СВОД 2015'!L3+$E$1*1-'Сентябрь 2015'!D2</f>
        <v>6812.7599999999984</v>
      </c>
      <c r="N3" s="50">
        <f>'СВОД 2015'!M3+$E$1*1-'Октябрь 2015'!D2</f>
        <v>-11897.010000000002</v>
      </c>
      <c r="O3" s="4">
        <f>'СВОД 2015'!N3+$E$1*1-'Ноябрь 2015'!D2</f>
        <v>-10106.780000000002</v>
      </c>
      <c r="P3" s="4">
        <f>'СВОД 2015'!O3+$E$1*1-'Декабрь 2015'!D2</f>
        <v>-11166.550000000003</v>
      </c>
      <c r="Q3" s="14">
        <v>21482.76</v>
      </c>
      <c r="R3" s="14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4">
        <f t="shared" ref="S3:S66" si="0">Q3+D3-R3</f>
        <v>-11166.550000000003</v>
      </c>
      <c r="T3" s="37">
        <f t="shared" ref="T3:T34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9">
        <v>-5370.6899999999987</v>
      </c>
      <c r="E4" s="60">
        <f>'СВОД 2015'!D4+$E$1*1-'Январь 2015'!D3</f>
        <v>-3580.4599999999987</v>
      </c>
      <c r="F4" s="60">
        <f>'СВОД 2015'!E4+$E$1*1-'Февраль 2015'!D3</f>
        <v>-1790.2299999999987</v>
      </c>
      <c r="G4" s="53">
        <f>'СВОД 2015'!F4+$E$1*1-'Март 2015'!D3</f>
        <v>-5370.6899999999987</v>
      </c>
      <c r="H4" s="60">
        <f>'СВОД 2015'!G4+$E$1*1-'Апрель 2015'!D3</f>
        <v>-3580.4599999999987</v>
      </c>
      <c r="I4" s="4">
        <f>'СВОД 2015'!H4+$E$1*1-'Май 2015'!D3</f>
        <v>-1790.2299999999987</v>
      </c>
      <c r="J4" s="50">
        <f>'СВОД 2015'!I4+$E$1*1-'Июнь 2015'!D3</f>
        <v>1.3642420526593924E-12</v>
      </c>
      <c r="K4" s="4">
        <f>'СВОД 2015'!J4+$E$1*1-'Июль 2015'!D3</f>
        <v>-3580.4599999999982</v>
      </c>
      <c r="L4" s="4">
        <f>'СВОД 2015'!K4+$E$1*1-'Август 2015'!D3</f>
        <v>-1790.2299999999982</v>
      </c>
      <c r="M4" s="50">
        <f>'СВОД 2015'!L4+$E$1*1-'Сентябрь 2015'!D3</f>
        <v>-5370.6899999999978</v>
      </c>
      <c r="N4" s="4">
        <f>'СВОД 2015'!M4+$E$1*1-'Октябрь 2015'!D3</f>
        <v>-3580.4599999999978</v>
      </c>
      <c r="O4" s="4">
        <f>'СВОД 2015'!N4+$E$1*1-'Ноябрь 2015'!D3</f>
        <v>-1790.2299999999977</v>
      </c>
      <c r="P4" s="50">
        <f>'СВОД 2015'!O4+$E$1*1-'Декабрь 2015'!D3</f>
        <v>2.2737367544323206E-12</v>
      </c>
      <c r="Q4" s="14">
        <f>1790.23*12</f>
        <v>21482.760000000002</v>
      </c>
      <c r="R4" s="14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4">
        <f t="shared" si="0"/>
        <v>0</v>
      </c>
      <c r="T4" s="37">
        <f t="shared" si="1"/>
        <v>-2.2737367544323206E-12</v>
      </c>
    </row>
    <row r="5" spans="1:20" ht="15.95" customHeight="1" x14ac:dyDescent="0.25">
      <c r="A5" s="20" t="s">
        <v>22</v>
      </c>
      <c r="B5" s="2">
        <v>2</v>
      </c>
      <c r="C5" s="9"/>
      <c r="D5" s="59">
        <v>17902.3</v>
      </c>
      <c r="E5" s="60">
        <f>'СВОД 2015'!D5+$E$1*1-'Январь 2015'!D4</f>
        <v>19692.53</v>
      </c>
      <c r="F5" s="60">
        <f>'СВОД 2015'!E5+$E$1*1-'Февраль 2015'!D4</f>
        <v>21482.76</v>
      </c>
      <c r="G5" s="60">
        <f>'СВОД 2015'!F5+$E$1*1-'Март 2015'!D4</f>
        <v>23272.989999999998</v>
      </c>
      <c r="H5" s="60">
        <f>'СВОД 2015'!G5+$E$1*1-'Апрель 2015'!D4</f>
        <v>25063.219999999998</v>
      </c>
      <c r="I5" s="4">
        <f>'СВОД 2015'!H5+$E$1*1-'Май 2015'!D4</f>
        <v>26853.449999999997</v>
      </c>
      <c r="J5" s="4">
        <f>'СВОД 2015'!I5+$E$1*1-'Июнь 2015'!D4</f>
        <v>28643.679999999997</v>
      </c>
      <c r="K5" s="4">
        <f>'СВОД 2015'!J5+$E$1*1-'Июль 2015'!D4</f>
        <v>30433.909999999996</v>
      </c>
      <c r="L5" s="4">
        <f>'СВОД 2015'!K5+$E$1*1-'Август 2015'!D4</f>
        <v>32224.139999999996</v>
      </c>
      <c r="M5" s="4">
        <f>'СВОД 2015'!L5+$E$1*1-'Сентябрь 2015'!D4</f>
        <v>34014.369999999995</v>
      </c>
      <c r="N5" s="4">
        <f>'СВОД 2015'!M5+$E$1*1-'Октябрь 2015'!D4</f>
        <v>35804.6</v>
      </c>
      <c r="O5" s="4">
        <f>'СВОД 2015'!N5+$E$1*1-'Ноябрь 2015'!D4</f>
        <v>37594.83</v>
      </c>
      <c r="P5" s="4">
        <f>'СВОД 2015'!O5+$E$1*1-'Декабрь 2015'!D4</f>
        <v>39385.060000000005</v>
      </c>
      <c r="Q5" s="14">
        <f>1790.23*12</f>
        <v>21482.760000000002</v>
      </c>
      <c r="R5" s="14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4">
        <f t="shared" si="0"/>
        <v>39385.06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1">
        <v>1790.2299999999996</v>
      </c>
      <c r="E6" s="60">
        <f>'СВОД 2015'!D6+$E$1*1-'Январь 2015'!D5</f>
        <v>0</v>
      </c>
      <c r="F6" s="60">
        <f>'СВОД 2015'!E6+$E$1*1-'Февраль 2015'!D5</f>
        <v>-1790.23</v>
      </c>
      <c r="G6" s="60">
        <f>'СВОД 2015'!F6+$E$1*1-'Март 2015'!D5</f>
        <v>0</v>
      </c>
      <c r="H6" s="60">
        <f>'СВОД 2015'!G6+$E$1*1-'Апрель 2015'!D5</f>
        <v>-1790.23</v>
      </c>
      <c r="I6" s="4">
        <f>'СВОД 2015'!H6+$E$1*1-'Май 2015'!D5</f>
        <v>0</v>
      </c>
      <c r="J6" s="4">
        <f>'СВОД 2015'!I6+$E$1*1-'Июнь 2015'!D5</f>
        <v>-1790.23</v>
      </c>
      <c r="K6" s="4">
        <f>'СВОД 2015'!J6+$E$1*1-'Июль 2015'!D5</f>
        <v>0</v>
      </c>
      <c r="L6" s="4">
        <f>'СВОД 2015'!K6+$E$1*1-'Август 2015'!D5</f>
        <v>0</v>
      </c>
      <c r="M6" s="4">
        <f>'СВОД 2015'!L6+$E$1*1-'Сентябрь 2015'!D5</f>
        <v>0</v>
      </c>
      <c r="N6" s="4">
        <f>'СВОД 2015'!M6+$E$1*1-'Октябрь 2015'!D5</f>
        <v>0</v>
      </c>
      <c r="O6" s="4">
        <f>'СВОД 2015'!N6+$E$1*1-'Ноябрь 2015'!D5</f>
        <v>0</v>
      </c>
      <c r="P6" s="4">
        <f>'СВОД 2015'!O6+$E$1*1-'Декабрь 2015'!D5</f>
        <v>0</v>
      </c>
      <c r="Q6" s="14">
        <f>1790.23*12</f>
        <v>21482.760000000002</v>
      </c>
      <c r="R6" s="14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4">
        <f t="shared" si="0"/>
        <v>0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9">
        <v>-9.7700000000004366</v>
      </c>
      <c r="E7" s="60">
        <f>'СВОД 2015'!D7+$E$1*1-'Январь 2015'!D6</f>
        <v>-9.7700000000004366</v>
      </c>
      <c r="F7" s="60">
        <f>'СВОД 2015'!E7+$E$1*1-'Февраль 2015'!D6</f>
        <v>-9.7700000000004366</v>
      </c>
      <c r="G7" s="60">
        <f>'СВОД 2015'!F7+$E$1*1-'Март 2015'!D6</f>
        <v>-9.7700000000004366</v>
      </c>
      <c r="H7" s="60">
        <f>'СВОД 2015'!G7+$E$1*1-'Апрель 2015'!D6</f>
        <v>-9.7700000000004366</v>
      </c>
      <c r="I7" s="4">
        <f>'СВОД 2015'!H7+$E$1*1-'Май 2015'!D6</f>
        <v>-9.7700000000004366</v>
      </c>
      <c r="J7" s="4">
        <f>'СВОД 2015'!I7+$E$1*1-'Июнь 2015'!D6</f>
        <v>-9.7700000000004366</v>
      </c>
      <c r="K7" s="4">
        <f>'СВОД 2015'!J7+$E$1*1-'Июль 2015'!D6</f>
        <v>-9.7700000000004366</v>
      </c>
      <c r="L7" s="4">
        <f>'СВОД 2015'!K7+$E$1*1-'Август 2015'!D6</f>
        <v>-9.7700000000004366</v>
      </c>
      <c r="M7" s="4">
        <f>'СВОД 2015'!L7+$E$1*1-'Сентябрь 2015'!D6</f>
        <v>-9.7700000000004366</v>
      </c>
      <c r="N7" s="4">
        <f>'СВОД 2015'!M7+$E$1*1-'Октябрь 2015'!D6</f>
        <v>-9.7700000000004366</v>
      </c>
      <c r="O7" s="4">
        <f>'СВОД 2015'!N7+$E$1*1-'Ноябрь 2015'!D6</f>
        <v>-9.7700000000004366</v>
      </c>
      <c r="P7" s="4">
        <f>'СВОД 2015'!O7+$E$1*1-'Декабрь 2015'!D6</f>
        <v>-9.7700000000004366</v>
      </c>
      <c r="Q7" s="14">
        <f>1790.23*12</f>
        <v>21482.760000000002</v>
      </c>
      <c r="R7" s="14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4">
        <f t="shared" si="0"/>
        <v>-9.7699999999967986</v>
      </c>
      <c r="T7" s="37">
        <f t="shared" si="1"/>
        <v>3.637978807091713E-12</v>
      </c>
    </row>
    <row r="8" spans="1:20" ht="15.95" customHeight="1" x14ac:dyDescent="0.25">
      <c r="A8" s="21" t="s">
        <v>25</v>
      </c>
      <c r="B8" s="1">
        <v>3</v>
      </c>
      <c r="C8" s="1" t="s">
        <v>21</v>
      </c>
      <c r="D8" s="59"/>
      <c r="E8" s="53">
        <f>'СВОД 2015'!D8+$E$1*1-'Январь 2015'!D7+8951.15</f>
        <v>991.3799999999992</v>
      </c>
      <c r="F8" s="53">
        <f>'СВОД 2015'!E8+$E$1*1-'Февраль 2015'!D7</f>
        <v>2781.6099999999992</v>
      </c>
      <c r="G8" s="60">
        <f>'СВОД 2015'!F8+$E$1*1-'Март 2015'!D7</f>
        <v>-328.16000000000076</v>
      </c>
      <c r="H8" s="60">
        <f>'СВОД 2015'!G8+$E$1*1-'Апрель 2015'!D7</f>
        <v>1462.0699999999993</v>
      </c>
      <c r="I8" s="4">
        <f>'СВОД 2015'!H8+$E$1*1-'Май 2015'!D7</f>
        <v>3252.2999999999993</v>
      </c>
      <c r="J8" s="4">
        <f>'СВОД 2015'!I8+$E$1*1-'Июнь 2015'!D7</f>
        <v>5042.5299999999988</v>
      </c>
      <c r="K8" s="4">
        <f>'СВОД 2015'!J8+$E$1*1-'Июль 2015'!D7</f>
        <v>6832.7599999999984</v>
      </c>
      <c r="L8" s="4">
        <f>'СВОД 2015'!K8+$E$1*1-'Август 2015'!D7</f>
        <v>8622.989999999998</v>
      </c>
      <c r="M8" s="4">
        <f>'СВОД 2015'!L8+$E$1*1-'Сентябрь 2015'!D7</f>
        <v>10413.219999999998</v>
      </c>
      <c r="N8" s="4">
        <f>'СВОД 2015'!M8+$E$1*1-'Октябрь 2015'!D7</f>
        <v>12203.449999999997</v>
      </c>
      <c r="O8" s="4">
        <f>'СВОД 2015'!N8+$E$1*1-'Ноябрь 2015'!D7</f>
        <v>13993.679999999997</v>
      </c>
      <c r="P8" s="4">
        <f>'СВОД 2015'!O8+$E$1*1-'Декабрь 2015'!D7</f>
        <v>15783.909999999996</v>
      </c>
      <c r="Q8" s="14">
        <f>1790.23*12+8951.15</f>
        <v>30433.910000000003</v>
      </c>
      <c r="R8" s="14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4">
        <f t="shared" si="0"/>
        <v>15783.910000000003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62">
        <v>3842.989999999998</v>
      </c>
      <c r="E9" s="53">
        <f>'СВОД 2015'!D9+$E$1*1-'Январь 2015'!D8</f>
        <v>10483.219999999998</v>
      </c>
      <c r="F9" s="53">
        <f>'СВОД 2015'!E9+$E$1*1-'Февраль 2015'!D8</f>
        <v>12273.449999999997</v>
      </c>
      <c r="G9" s="53">
        <f>'СВОД 2015'!F9+$E$1*1-'Март 2015'!D8</f>
        <v>14063.679999999997</v>
      </c>
      <c r="H9" s="53">
        <f>'СВОД 2015'!G9+$E$1*1-'Апрель 2015'!D8</f>
        <v>5693.9099999999962</v>
      </c>
      <c r="I9" s="50">
        <f>'СВОД 2015'!H9+$E$1*1-'Май 2015'!D8</f>
        <v>7484.1399999999958</v>
      </c>
      <c r="J9" s="50">
        <f>'СВОД 2015'!I9+$E$1*1-'Июнь 2015'!D8</f>
        <v>9274.3699999999953</v>
      </c>
      <c r="K9" s="50">
        <f>'СВОД 2015'!J9+$E$1*1-'Июль 2015'!D8</f>
        <v>11064.599999999995</v>
      </c>
      <c r="L9" s="50">
        <f>'СВОД 2015'!K9+$E$1*1-'Август 2015'!D8</f>
        <v>12854.829999999994</v>
      </c>
      <c r="M9" s="50">
        <f>'СВОД 2015'!L9+$E$1*1-'Сентябрь 2015'!D8</f>
        <v>4645.059999999994</v>
      </c>
      <c r="N9" s="4">
        <f>'СВОД 2015'!M9+$E$1*1-'Октябрь 2015'!D8</f>
        <v>6435.2899999999936</v>
      </c>
      <c r="O9" s="4">
        <f>'СВОД 2015'!N9+$E$1*1-'Ноябрь 2015'!D8</f>
        <v>3525.5199999999932</v>
      </c>
      <c r="P9" s="4">
        <f>'СВОД 2015'!O9+$E$1*1-'Декабрь 2015'!D8</f>
        <v>5315.7499999999927</v>
      </c>
      <c r="Q9" s="14">
        <f>1790.23*12</f>
        <v>21482.760000000002</v>
      </c>
      <c r="R9" s="14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4">
        <f>Q9+D9-R9</f>
        <v>5315.75</v>
      </c>
      <c r="T9" s="37">
        <f t="shared" si="1"/>
        <v>7.2759576141834259E-12</v>
      </c>
    </row>
    <row r="10" spans="1:20" ht="15.95" customHeight="1" x14ac:dyDescent="0.25">
      <c r="A10" s="21" t="s">
        <v>27</v>
      </c>
      <c r="B10" s="1">
        <v>4</v>
      </c>
      <c r="C10" s="8"/>
      <c r="D10" s="62">
        <v>7160.9199999999992</v>
      </c>
      <c r="E10" s="53">
        <f>'СВОД 2015'!D10+$E$1*1-'Январь 2015'!D9</f>
        <v>8951.15</v>
      </c>
      <c r="F10" s="53">
        <f>'СВОД 2015'!E10+$E$1*1-'Февраль 2015'!D9</f>
        <v>10741.38</v>
      </c>
      <c r="G10" s="53">
        <f>'СВОД 2015'!F10+$E$1*1-'Март 2015'!D9</f>
        <v>12531.609999999999</v>
      </c>
      <c r="H10" s="53">
        <f>'СВОД 2015'!G10+$E$1*1-'Апрель 2015'!D9</f>
        <v>14321.839999999998</v>
      </c>
      <c r="I10" s="50">
        <f>'СВОД 2015'!H10+$E$1*1-'Май 2015'!D9</f>
        <v>16112.069999999998</v>
      </c>
      <c r="J10" s="50">
        <f>'СВОД 2015'!I10+$E$1*1-'Июнь 2015'!D9</f>
        <v>3202.2999999999993</v>
      </c>
      <c r="K10" s="50">
        <f>'СВОД 2015'!J10+$E$1*1-'Июль 2015'!D9</f>
        <v>1792.5299999999988</v>
      </c>
      <c r="L10" s="50">
        <f>'СВОД 2015'!K10+$E$1*1-'Август 2015'!D9</f>
        <v>3582.7599999999989</v>
      </c>
      <c r="M10" s="4">
        <f>'СВОД 2015'!L10+$E$1*1-'Сентябрь 2015'!D9</f>
        <v>1872.9899999999989</v>
      </c>
      <c r="N10" s="4">
        <f>'СВОД 2015'!M10+$E$1*1-'Октябрь 2015'!D9</f>
        <v>1883.2199999999989</v>
      </c>
      <c r="O10" s="4">
        <f>'СВОД 2015'!N10+$E$1*1-'Ноябрь 2015'!D9</f>
        <v>3673.4499999999989</v>
      </c>
      <c r="P10" s="4">
        <f>'СВОД 2015'!O10+$E$1*1-'Декабрь 2015'!D9</f>
        <v>5463.6799999999985</v>
      </c>
      <c r="Q10" s="14">
        <f>1790.23*12</f>
        <v>21482.760000000002</v>
      </c>
      <c r="R10" s="14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4">
        <f t="shared" si="0"/>
        <v>5463.68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1">
        <v>1614.369999999999</v>
      </c>
      <c r="E11" s="63">
        <f>'СВОД 2015'!D11+$E$1*1-'Январь 2015'!D10</f>
        <v>3404.599999999999</v>
      </c>
      <c r="F11" s="63">
        <f>'СВОД 2015'!E11+895.12*1-'Февраль 2015'!D10</f>
        <v>-700.28000000000065</v>
      </c>
      <c r="G11" s="60">
        <f>'СВОД 2015'!F11+895.12*1-'Март 2015'!D10</f>
        <v>-1805.1600000000008</v>
      </c>
      <c r="H11" s="60">
        <f>'СВОД 2015'!G11+895.12*1-'Апрель 2015'!D10</f>
        <v>-910.04000000000076</v>
      </c>
      <c r="I11" s="4">
        <f>'СВОД 2015'!H11+895.12*1-'Май 2015'!D10</f>
        <v>-14.920000000000755</v>
      </c>
      <c r="J11" s="4">
        <f>'СВОД 2015'!I11+895.12*1-'Июнь 2015'!D10</f>
        <v>-2019.8000000000006</v>
      </c>
      <c r="K11" s="4">
        <f>'СВОД 2015'!J11+895.12*1-'Июль 2015'!D10</f>
        <v>-1124.6800000000007</v>
      </c>
      <c r="L11" s="4">
        <f>'СВОД 2015'!K11+895.12*1-'Август 2015'!D10</f>
        <v>-2179.5600000000009</v>
      </c>
      <c r="M11" s="50">
        <f>'СВОД 2015'!L11+895.12*1-'Сентябрь 2015'!D10</f>
        <v>-1284.440000000001</v>
      </c>
      <c r="N11" s="4">
        <f>'СВОД 2015'!M11+895.12*1-'Октябрь 2015'!D10</f>
        <v>-389.32000000000096</v>
      </c>
      <c r="O11" s="50">
        <f>'СВОД 2015'!N11+895.12*1-'Ноябрь 2015'!D10</f>
        <v>505.79999999999905</v>
      </c>
      <c r="P11" s="4">
        <f>'СВОД 2015'!O11+895.12-'Декабрь 2015'!D10</f>
        <v>-1449.0800000000008</v>
      </c>
      <c r="Q11" s="14">
        <f>895.12*11+1790.23</f>
        <v>11636.55</v>
      </c>
      <c r="R11" s="14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4">
        <f>Q11+D11-R11</f>
        <v>-1449.0800000000017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9">
        <v>-216.09000000000015</v>
      </c>
      <c r="E12" s="60">
        <f>'СВОД 2015'!D12+$E$1*1-'Январь 2015'!D11</f>
        <v>-225.86000000000013</v>
      </c>
      <c r="F12" s="53">
        <f>'СВОД 2015'!E12+$E$1*1-'Февраль 2015'!D11</f>
        <v>1564.37</v>
      </c>
      <c r="G12" s="60">
        <f>'СВОД 2015'!F12+$E$1*1-'Март 2015'!D11</f>
        <v>-245.40000000000009</v>
      </c>
      <c r="H12" s="60">
        <f>'СВОД 2015'!G12+$E$1*1-'Апрель 2015'!D11</f>
        <v>-255.17000000000007</v>
      </c>
      <c r="I12" s="4">
        <f>'СВОД 2015'!H12+$E$1*1-'Май 2015'!D11</f>
        <v>-264.94000000000005</v>
      </c>
      <c r="J12" s="4">
        <f>'СВОД 2015'!I12+$E$1*1-'Июнь 2015'!D11</f>
        <v>-274.71000000000004</v>
      </c>
      <c r="K12" s="4">
        <f>'СВОД 2015'!J12+$E$1*1-'Июль 2015'!D11</f>
        <v>-284.48</v>
      </c>
      <c r="L12" s="4">
        <f>'СВОД 2015'!K12+$E$1*1-'Август 2015'!D11</f>
        <v>-294.25</v>
      </c>
      <c r="M12" s="4">
        <f>'СВОД 2015'!L12+$E$1*1-'Сентябрь 2015'!D11</f>
        <v>-304.02</v>
      </c>
      <c r="N12" s="50">
        <f>'СВОД 2015'!M12+$E$1*1-'Октябрь 2015'!D11</f>
        <v>1486.21</v>
      </c>
      <c r="O12" s="4">
        <f>'СВОД 2015'!N12+$E$1*1-'Ноябрь 2015'!D11</f>
        <v>-323.55999999999995</v>
      </c>
      <c r="P12" s="4">
        <f>'СВОД 2015'!O12+$E$1*1-'Декабрь 2015'!D11</f>
        <v>1466.67</v>
      </c>
      <c r="Q12" s="14">
        <f t="shared" ref="Q12:Q43" si="2">1790.23*12</f>
        <v>21482.760000000002</v>
      </c>
      <c r="R12" s="14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4">
        <f t="shared" si="0"/>
        <v>1466.6700000000019</v>
      </c>
      <c r="T12" s="37">
        <f t="shared" si="1"/>
        <v>1.8189894035458565E-12</v>
      </c>
    </row>
    <row r="13" spans="1:20" ht="15.95" customHeight="1" x14ac:dyDescent="0.25">
      <c r="A13" s="20" t="s">
        <v>30</v>
      </c>
      <c r="B13" s="2">
        <v>7</v>
      </c>
      <c r="C13" s="9"/>
      <c r="D13" s="59">
        <v>-3.637978807091713E-12</v>
      </c>
      <c r="E13" s="63">
        <f>'СВОД 2015'!D13+$E$1*1-'Январь 2015'!D12</f>
        <v>1790.2299999999964</v>
      </c>
      <c r="F13" s="60">
        <f>'СВОД 2015'!E13+$E$1*1-'Февраль 2015'!D12</f>
        <v>-7160.9200000000028</v>
      </c>
      <c r="G13" s="60">
        <f>'СВОД 2015'!F13+$E$1*1-'Март 2015'!D12</f>
        <v>-5370.6900000000023</v>
      </c>
      <c r="H13" s="60">
        <f>'СВОД 2015'!G13+$E$1*1-'Апрель 2015'!D12</f>
        <v>-3580.4600000000023</v>
      </c>
      <c r="I13" s="4">
        <f>'СВОД 2015'!H13+$E$1*1-'Май 2015'!D12</f>
        <v>-7160.9200000000019</v>
      </c>
      <c r="J13" s="4">
        <f>'СВОД 2015'!I13+$E$1*1-'Июнь 2015'!D12</f>
        <v>-5370.6900000000023</v>
      </c>
      <c r="K13" s="4">
        <f>'СВОД 2015'!J13+$E$1*1-'Июль 2015'!D12</f>
        <v>-3580.4600000000023</v>
      </c>
      <c r="L13" s="4">
        <f>'СВОД 2015'!K13+$E$1*1-'Август 2015'!D12</f>
        <v>-1790.2300000000023</v>
      </c>
      <c r="M13" s="4">
        <f>'СВОД 2015'!L13+$E$1*1-'Сентябрь 2015'!D12</f>
        <v>-2.2737367544323206E-12</v>
      </c>
      <c r="N13" s="4">
        <f>'СВОД 2015'!M13+$E$1*1-'Октябрь 2015'!D12</f>
        <v>-3580.4600000000019</v>
      </c>
      <c r="O13" s="4">
        <f>'СВОД 2015'!N13+$E$1*1-'Ноябрь 2015'!D12</f>
        <v>-1790.2300000000018</v>
      </c>
      <c r="P13" s="4">
        <f>'СВОД 2015'!O13+$E$1*1-'Декабрь 2015'!D12</f>
        <v>-1.8189894035458565E-12</v>
      </c>
      <c r="Q13" s="14">
        <f t="shared" si="2"/>
        <v>21482.760000000002</v>
      </c>
      <c r="R13" s="14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4">
        <f t="shared" si="0"/>
        <v>0</v>
      </c>
      <c r="T13" s="37">
        <f t="shared" si="1"/>
        <v>1.8189894035458565E-12</v>
      </c>
    </row>
    <row r="14" spans="1:20" ht="15.95" customHeight="1" x14ac:dyDescent="0.25">
      <c r="A14" s="20" t="s">
        <v>31</v>
      </c>
      <c r="B14" s="2">
        <v>8</v>
      </c>
      <c r="C14" s="9"/>
      <c r="D14" s="62">
        <v>4641.3000000000029</v>
      </c>
      <c r="E14" s="53">
        <f>'СВОД 2015'!D14+$E$1*1-'Январь 2015'!D13</f>
        <v>6431.5300000000025</v>
      </c>
      <c r="F14" s="53">
        <f>'СВОД 2015'!E14+$E$1*1-'Февраль 2015'!D13</f>
        <v>1221.760000000002</v>
      </c>
      <c r="G14" s="60">
        <f>'СВОД 2015'!F14+$E$1*1-'Март 2015'!D13</f>
        <v>-2878.0099999999979</v>
      </c>
      <c r="H14" s="60">
        <f>'СВОД 2015'!G14+$E$1*1-'Апрель 2015'!D13</f>
        <v>-1087.7799999999979</v>
      </c>
      <c r="I14" s="50">
        <f>'СВОД 2015'!H14+$E$1*1-'Май 2015'!D13</f>
        <v>702.45000000000209</v>
      </c>
      <c r="J14" s="4">
        <f>'СВОД 2015'!I14+$E$1*1-'Июнь 2015'!D13</f>
        <v>-2357.3199999999979</v>
      </c>
      <c r="K14" s="4">
        <f>'СВОД 2015'!J14+$E$1*1-'Июль 2015'!D13</f>
        <v>-567.08999999999787</v>
      </c>
      <c r="L14" s="4">
        <f>'СВОД 2015'!K14+$E$1*1-'Август 2015'!D13</f>
        <v>-676.85999999999785</v>
      </c>
      <c r="M14" s="50">
        <f>'СВОД 2015'!L14+$E$1*1-'Сентябрь 2015'!D13</f>
        <v>1113.3700000000022</v>
      </c>
      <c r="N14" s="50">
        <f>'СВОД 2015'!M14+$E$1*1-'Октябрь 2015'!D13</f>
        <v>1003.6000000000022</v>
      </c>
      <c r="O14" s="50">
        <f>'СВОД 2015'!N14+$E$1*1-'Ноябрь 2015'!D13</f>
        <v>2793.8300000000022</v>
      </c>
      <c r="P14" s="4">
        <f>'СВОД 2015'!O14+$E$1*1-'Декабрь 2015'!D13</f>
        <v>-2015.9399999999978</v>
      </c>
      <c r="Q14" s="14">
        <f t="shared" si="2"/>
        <v>21482.760000000002</v>
      </c>
      <c r="R14" s="14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4">
        <f t="shared" si="0"/>
        <v>-2015.9399999999951</v>
      </c>
      <c r="T14" s="37">
        <f t="shared" si="1"/>
        <v>2.7284841053187847E-12</v>
      </c>
    </row>
    <row r="15" spans="1:20" ht="15.95" customHeight="1" x14ac:dyDescent="0.25">
      <c r="A15" s="20" t="s">
        <v>32</v>
      </c>
      <c r="B15" s="2">
        <v>9</v>
      </c>
      <c r="C15" s="9"/>
      <c r="D15" s="62">
        <v>3.637978807091713E-12</v>
      </c>
      <c r="E15" s="53">
        <f>'СВОД 2015'!D15+$E$1*1-'Январь 2015'!D14</f>
        <v>1790.2300000000037</v>
      </c>
      <c r="F15" s="53">
        <f>'СВОД 2015'!E15+$E$1*1-'Февраль 2015'!D14</f>
        <v>3580.4600000000037</v>
      </c>
      <c r="G15" s="60">
        <f>'СВОД 2015'!F15+$E$1*1-'Март 2015'!D14</f>
        <v>-5370.6899999999951</v>
      </c>
      <c r="H15" s="60">
        <f>'СВОД 2015'!G15+$E$1*1-'Апрель 2015'!D14</f>
        <v>-3580.459999999995</v>
      </c>
      <c r="I15" s="4">
        <f>'СВОД 2015'!H15+$E$1*1-'Май 2015'!D14</f>
        <v>-1790.229999999995</v>
      </c>
      <c r="J15" s="50">
        <f>'СВОД 2015'!I15+$E$1*1-'Июнь 2015'!D14</f>
        <v>5.0022208597511053E-12</v>
      </c>
      <c r="K15" s="4">
        <f>'СВОД 2015'!J15+$E$1*1-'Июль 2015'!D14</f>
        <v>-3579.769999999995</v>
      </c>
      <c r="L15" s="4">
        <f>'СВОД 2015'!K15+$E$1*1-'Август 2015'!D14</f>
        <v>-1789.539999999995</v>
      </c>
      <c r="M15" s="50">
        <f>'СВОД 2015'!L15+$E$1*1-'Сентябрь 2015'!D14</f>
        <v>0.69000000000505679</v>
      </c>
      <c r="N15" s="4">
        <f>'СВОД 2015'!M15+$E$1*1-'Октябрь 2015'!D14</f>
        <v>-3580.459999999995</v>
      </c>
      <c r="O15" s="4">
        <f>'СВОД 2015'!N15+$E$1*1-'Ноябрь 2015'!D14</f>
        <v>-1790.229999999995</v>
      </c>
      <c r="P15" s="50">
        <f>'СВОД 2015'!O15+$E$1*1-'Декабрь 2015'!D14</f>
        <v>5.0022208597511053E-12</v>
      </c>
      <c r="Q15" s="14">
        <f t="shared" si="2"/>
        <v>21482.760000000002</v>
      </c>
      <c r="R15" s="14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4">
        <f t="shared" si="0"/>
        <v>0</v>
      </c>
      <c r="T15" s="37">
        <f t="shared" si="1"/>
        <v>-5.0022208597511053E-12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62">
        <v>10663.220000000001</v>
      </c>
      <c r="E16" s="53">
        <f>'СВОД 2015'!D16+$E$1*1-'Январь 2015'!D15</f>
        <v>12453.45</v>
      </c>
      <c r="F16" s="53">
        <f>'СВОД 2015'!E16+$E$1*1-'Февраль 2015'!D15</f>
        <v>14243.68</v>
      </c>
      <c r="G16" s="53">
        <f>'СВОД 2015'!F16+$E$1*1-'Март 2015'!D15</f>
        <v>16033.91</v>
      </c>
      <c r="H16" s="53">
        <f>'СВОД 2015'!G16+$E$1*1-'Апрель 2015'!D15</f>
        <v>11824.14</v>
      </c>
      <c r="I16" s="50">
        <f>'СВОД 2015'!H16+$E$1*1-'Май 2015'!D15</f>
        <v>3614.369999999999</v>
      </c>
      <c r="J16" s="50">
        <f>'СВОД 2015'!I16+$E$1*1-'Июнь 2015'!D15</f>
        <v>5404.5999999999985</v>
      </c>
      <c r="K16" s="50">
        <f>'СВОД 2015'!J16+$E$1*1-'Июль 2015'!D15</f>
        <v>1214.3699999999981</v>
      </c>
      <c r="L16" s="4">
        <f>'СВОД 2015'!K16+$E$1*1-'Август 2015'!D15</f>
        <v>1212.2999999999981</v>
      </c>
      <c r="M16" s="4">
        <f>'СВОД 2015'!L16+$E$1*1-'Сентябрь 2015'!D15</f>
        <v>3002.5299999999979</v>
      </c>
      <c r="N16" s="4">
        <f>'СВОД 2015'!M16+$E$1*1-'Октябрь 2015'!D15</f>
        <v>4792.7599999999984</v>
      </c>
      <c r="O16" s="4">
        <f>'СВОД 2015'!N16+$E$1*1-'Ноябрь 2015'!D15</f>
        <v>4582.989999999998</v>
      </c>
      <c r="P16" s="4">
        <f>'СВОД 2015'!O16+$E$1*1-'Декабрь 2015'!D15</f>
        <v>6373.2199999999975</v>
      </c>
      <c r="Q16" s="14">
        <f t="shared" si="2"/>
        <v>21482.760000000002</v>
      </c>
      <c r="R16" s="14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4">
        <f t="shared" si="0"/>
        <v>6373.2200000000048</v>
      </c>
      <c r="T16" s="37">
        <f t="shared" si="1"/>
        <v>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9">
        <v>-9746.5500000000029</v>
      </c>
      <c r="E17" s="60">
        <f>'СВОД 2015'!D17+$E$1*1-'Январь 2015'!D16</f>
        <v>-7956.3200000000033</v>
      </c>
      <c r="F17" s="60">
        <f>'СВОД 2015'!E17+$E$1*1-'Февраль 2015'!D16</f>
        <v>-6166.0900000000038</v>
      </c>
      <c r="G17" s="60">
        <f>'СВОД 2015'!F17+$E$1*1-'Март 2015'!D16</f>
        <v>-4375.8600000000042</v>
      </c>
      <c r="H17" s="60">
        <f>'СВОД 2015'!G17+$E$1*1-'Апрель 2015'!D16</f>
        <v>-2585.6300000000042</v>
      </c>
      <c r="I17" s="4">
        <f>'СВОД 2015'!H17+$E$1*1-'Май 2015'!D16</f>
        <v>-795.40000000000418</v>
      </c>
      <c r="J17" s="53">
        <f>'СВОД 2015'!I17+$E$1*1-'Июнь 2015'!D16</f>
        <v>994.82999999999583</v>
      </c>
      <c r="K17" s="4">
        <f>'СВОД 2015'!J17+$E$1*1-'Июль 2015'!D16</f>
        <v>-0.9400000000041473</v>
      </c>
      <c r="L17" s="4">
        <f>'СВОД 2015'!K17+$E$1*1-'Август 2015'!D16</f>
        <v>-116.71000000000413</v>
      </c>
      <c r="M17" s="4">
        <f>'СВОД 2015'!L17+$E$1*1-'Сентябрь 2015'!D16</f>
        <v>-226.48000000000411</v>
      </c>
      <c r="N17" s="50">
        <f>'СВОД 2015'!M17+$E$1*1-'Октябрь 2015'!D16</f>
        <v>1563.7499999999959</v>
      </c>
      <c r="O17" s="4">
        <f>'СВОД 2015'!N17+$E$1*1-'Ноябрь 2015'!D16</f>
        <v>-451.02000000000407</v>
      </c>
      <c r="P17" s="4">
        <f>'СВОД 2015'!O17+$E$1*1-'Декабрь 2015'!D16</f>
        <v>1339.2099999999959</v>
      </c>
      <c r="Q17" s="14">
        <f t="shared" si="2"/>
        <v>21482.760000000002</v>
      </c>
      <c r="R17" s="14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4">
        <f>Q17+D17-R17</f>
        <v>1339.2099999999991</v>
      </c>
      <c r="T17" s="37">
        <f t="shared" si="1"/>
        <v>3.1832314562052488E-12</v>
      </c>
    </row>
    <row r="18" spans="1:20" ht="15.95" customHeight="1" x14ac:dyDescent="0.25">
      <c r="A18" s="20" t="s">
        <v>35</v>
      </c>
      <c r="B18" s="2">
        <v>11</v>
      </c>
      <c r="C18" s="9"/>
      <c r="D18" s="62">
        <v>3.637978807091713E-12</v>
      </c>
      <c r="E18" s="53">
        <f>'СВОД 2015'!D18+$E$1*1-'Январь 2015'!D17</f>
        <v>1790.2300000000037</v>
      </c>
      <c r="F18" s="53">
        <f>'СВОД 2015'!E18+$E$1*1-'Февраль 2015'!D17</f>
        <v>1790.2300000000037</v>
      </c>
      <c r="G18" s="53">
        <f>'СВОД 2015'!F18+$E$1*1-'Март 2015'!D17</f>
        <v>3.637978807091713E-12</v>
      </c>
      <c r="H18" s="53">
        <f>'СВОД 2015'!G18+$E$1*1-'Апрель 2015'!D17</f>
        <v>1790.2300000000037</v>
      </c>
      <c r="I18" s="50">
        <f>'СВОД 2015'!H18+$E$1*1-'Май 2015'!D17</f>
        <v>3580.4600000000037</v>
      </c>
      <c r="J18" s="50">
        <f>'СВОД 2015'!I18+$E$1*1-'Июнь 2015'!D17</f>
        <v>1790.2300000000041</v>
      </c>
      <c r="K18" s="4">
        <f>'СВОД 2015'!J18+$E$1*1-'Июль 2015'!D17</f>
        <v>-1790.8699999999958</v>
      </c>
      <c r="L18" s="4">
        <f>'СВОД 2015'!K18+$E$1*1-'Август 2015'!D17</f>
        <v>-3500.6399999999958</v>
      </c>
      <c r="M18" s="4">
        <f>'СВОД 2015'!L18+$E$1*1-'Сентябрь 2015'!D17</f>
        <v>-3500.6399999999958</v>
      </c>
      <c r="N18" s="4">
        <f>'СВОД 2015'!M18+$E$1*1-'Октябрь 2015'!D17</f>
        <v>-1710.4099999999958</v>
      </c>
      <c r="O18" s="4">
        <f>'СВОД 2015'!N18+$E$1*1-'Ноябрь 2015'!D17</f>
        <v>79.820000000004256</v>
      </c>
      <c r="P18" s="4">
        <f>'СВОД 2015'!O18+$E$1*1-'Декабрь 2015'!D17</f>
        <v>1870.0500000000043</v>
      </c>
      <c r="Q18" s="14">
        <f t="shared" si="2"/>
        <v>21482.760000000002</v>
      </c>
      <c r="R18" s="14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4">
        <f t="shared" si="0"/>
        <v>1870.0500000000029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9">
        <v>-3280.4499999999971</v>
      </c>
      <c r="E19" s="60">
        <f>'СВОД 2015'!D19+$E$1*1-'Январь 2015'!D18</f>
        <v>-1490.2199999999971</v>
      </c>
      <c r="F19" s="60">
        <f>'СВОД 2015'!E19+$E$1*1-'Февраль 2015'!D18</f>
        <v>-1490.2199999999971</v>
      </c>
      <c r="G19" s="60">
        <f>'СВОД 2015'!F19+$E$1*1-'Март 2015'!D18</f>
        <v>-1490.2199999999971</v>
      </c>
      <c r="H19" s="60">
        <f>'СВОД 2015'!G19+$E$1*1-'Апрель 2015'!D18</f>
        <v>-1490.2199999999971</v>
      </c>
      <c r="I19" s="4">
        <f>'СВОД 2015'!H19+$E$1*1-'Май 2015'!D18</f>
        <v>-1490.2199999999971</v>
      </c>
      <c r="J19" s="4">
        <f>'СВОД 2015'!I19+$E$1*1-'Июнь 2015'!D18</f>
        <v>-1490.2199999999971</v>
      </c>
      <c r="K19" s="4">
        <f>'СВОД 2015'!J19+$E$1*1-'Июль 2015'!D18</f>
        <v>-1490.2199999999971</v>
      </c>
      <c r="L19" s="50">
        <f>'СВОД 2015'!K19+$E$1*1-'Август 2015'!D18</f>
        <v>300.01000000000295</v>
      </c>
      <c r="M19" s="50">
        <f>'СВОД 2015'!L19+$E$1*1-'Сентябрь 2015'!D18</f>
        <v>2090.240000000003</v>
      </c>
      <c r="N19" s="50">
        <f>'СВОД 2015'!M19+$E$1*1-'Октябрь 2015'!D18</f>
        <v>380.47000000000298</v>
      </c>
      <c r="O19" s="4">
        <f>'СВОД 2015'!N19+$E$1*1-'Ноябрь 2015'!D18</f>
        <v>-779.299999999997</v>
      </c>
      <c r="P19" s="4">
        <f>'СВОД 2015'!O19+$E$1*1-'Декабрь 2015'!D18</f>
        <v>-839.06999999999698</v>
      </c>
      <c r="Q19" s="14">
        <f t="shared" si="2"/>
        <v>21482.760000000002</v>
      </c>
      <c r="R19" s="14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4">
        <f t="shared" si="0"/>
        <v>-839.06999999999243</v>
      </c>
      <c r="T19" s="37">
        <f t="shared" si="1"/>
        <v>4.5474735088646412E-12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1">
        <v>1692.5299999999988</v>
      </c>
      <c r="E20" s="63">
        <f>'СВОД 2015'!D20+$E$1*1-'Январь 2015'!D19</f>
        <v>3482.7599999999989</v>
      </c>
      <c r="F20" s="63">
        <f>'СВОД 2015'!E20+$E$1*1-'Февраль 2015'!D19</f>
        <v>3482.7599999999989</v>
      </c>
      <c r="G20" s="63">
        <f>'СВОД 2015'!F20+$E$1*1-'Март 2015'!D19-3580.46</f>
        <v>-1887.9300000000012</v>
      </c>
      <c r="H20" s="60">
        <f>'СВОД 2015'!G20+$E$1*1-'Апрель 2015'!D19</f>
        <v>-1887.9300000000012</v>
      </c>
      <c r="I20" s="4">
        <f>'СВОД 2015'!H20+$E$1*1-'Май 2015'!D19</f>
        <v>-1887.9300000000012</v>
      </c>
      <c r="J20" s="4">
        <f>'СВОД 2015'!I20+$E$1*1-'Июнь 2015'!D19</f>
        <v>-1887.9300000000012</v>
      </c>
      <c r="K20" s="4">
        <f>'СВОД 2015'!J20+$E$1*1-'Июль 2015'!D19</f>
        <v>-1887.9300000000012</v>
      </c>
      <c r="L20" s="4">
        <f>'СВОД 2015'!K20+$E$1*1-'Август 2015'!D19</f>
        <v>-1887.9300000000012</v>
      </c>
      <c r="M20" s="4">
        <f>'СВОД 2015'!L20+$E$1*1-'Сентябрь 2015'!D19</f>
        <v>-97.700000000001182</v>
      </c>
      <c r="N20" s="4">
        <f>'СВОД 2015'!M20+$E$1*1-'Октябрь 2015'!D19</f>
        <v>-97.700000000001182</v>
      </c>
      <c r="O20" s="4">
        <f>'СВОД 2015'!N20+$E$1*1-'Ноябрь 2015'!D19</f>
        <v>-97.700000000001182</v>
      </c>
      <c r="P20" s="4">
        <f>'СВОД 2015'!O20+$E$1*1-'Декабрь 2015'!D19</f>
        <v>-97.700000000001182</v>
      </c>
      <c r="Q20" s="14">
        <f>1790.23*12-3580.46</f>
        <v>17902.300000000003</v>
      </c>
      <c r="R20" s="14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4">
        <f>Q20+D20-R20</f>
        <v>-97.69999999999709</v>
      </c>
      <c r="T20" s="37">
        <f t="shared" si="1"/>
        <v>4.0927261579781771E-12</v>
      </c>
    </row>
    <row r="21" spans="1:20" ht="15.95" customHeight="1" x14ac:dyDescent="0.25">
      <c r="A21" s="20" t="s">
        <v>38</v>
      </c>
      <c r="B21" s="2">
        <v>13</v>
      </c>
      <c r="C21" s="9"/>
      <c r="D21" s="61">
        <v>0</v>
      </c>
      <c r="E21" s="63">
        <f>'СВОД 2015'!D21+$E$1*1-'Январь 2015'!D20</f>
        <v>1790.23</v>
      </c>
      <c r="F21" s="63">
        <f>'СВОД 2015'!E21+$E$1*1-'Февраль 2015'!D20</f>
        <v>3580.46</v>
      </c>
      <c r="G21" s="60">
        <f>'СВОД 2015'!F21+$E$1*1-'Март 2015'!D20</f>
        <v>-1790.2299999999996</v>
      </c>
      <c r="H21" s="53">
        <f>'СВОД 2015'!G21+$E$1*1-'Апрель 2015'!D20</f>
        <v>4.5474735088646412E-13</v>
      </c>
      <c r="I21" s="4">
        <f>'СВОД 2015'!H21+$E$1*1-'Май 2015'!D20</f>
        <v>-3580.4599999999991</v>
      </c>
      <c r="J21" s="4">
        <f>'СВОД 2015'!I21+$E$1*1-'Июнь 2015'!D20</f>
        <v>-1790.2299999999991</v>
      </c>
      <c r="K21" s="50">
        <f>'СВОД 2015'!J21+$E$1*1-'Июль 2015'!D20</f>
        <v>-5370.6899999999987</v>
      </c>
      <c r="L21" s="4">
        <f>'СВОД 2015'!K21+$E$1*1-'Август 2015'!D20</f>
        <v>-3580.4599999999987</v>
      </c>
      <c r="M21" s="4">
        <f>'СВОД 2015'!L21+$E$1*1-'Сентябрь 2015'!D20</f>
        <v>-1790.2299999999987</v>
      </c>
      <c r="N21" s="50">
        <f>'СВОД 2015'!M21+$E$1*1-'Октябрь 2015'!D20</f>
        <v>1.3642420526593924E-12</v>
      </c>
      <c r="O21" s="4">
        <f>'СВОД 2015'!N21+$E$1*1-'Ноябрь 2015'!D20</f>
        <v>-1790.2299999999987</v>
      </c>
      <c r="P21" s="50">
        <f>'СВОД 2015'!O21+$E$1*1-'Декабрь 2015'!D20</f>
        <v>1.3642420526593924E-12</v>
      </c>
      <c r="Q21" s="14">
        <f t="shared" si="2"/>
        <v>21482.760000000002</v>
      </c>
      <c r="R21" s="14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4">
        <f t="shared" si="0"/>
        <v>0</v>
      </c>
      <c r="T21" s="37">
        <f t="shared" si="1"/>
        <v>-1.3642420526593924E-12</v>
      </c>
    </row>
    <row r="22" spans="1:20" ht="15.95" customHeight="1" x14ac:dyDescent="0.25">
      <c r="A22" s="20" t="s">
        <v>39</v>
      </c>
      <c r="B22" s="2">
        <v>14</v>
      </c>
      <c r="C22" s="9"/>
      <c r="D22" s="61">
        <v>1.3800000000010186</v>
      </c>
      <c r="E22" s="63">
        <f>'СВОД 2015'!D22+$E$1*1-'Январь 2015'!D21</f>
        <v>1.3800000000010186</v>
      </c>
      <c r="F22" s="63">
        <f>'СВОД 2015'!E22+$E$1*1-'Февраль 2015'!D21</f>
        <v>1791.610000000001</v>
      </c>
      <c r="G22" s="60">
        <f>'СВОД 2015'!F22+$E$1*1-'Март 2015'!D21</f>
        <v>-1788.8499999999985</v>
      </c>
      <c r="H22" s="53">
        <f>'СВОД 2015'!G22+$E$1*1-'Апрель 2015'!D21</f>
        <v>1.3800000000014734</v>
      </c>
      <c r="I22" s="50">
        <f>'СВОД 2015'!H22+$E$1*1-'Май 2015'!D21</f>
        <v>1.3800000000014734</v>
      </c>
      <c r="J22" s="50">
        <f>'СВОД 2015'!I22+$E$1*1-'Июнь 2015'!D21</f>
        <v>1.3800000000014734</v>
      </c>
      <c r="K22" s="50">
        <f>'СВОД 2015'!J22+$E$1*1-'Июль 2015'!D21</f>
        <v>1.3800000000014734</v>
      </c>
      <c r="L22" s="50">
        <f>'СВОД 2015'!K22+$E$1*1-'Август 2015'!D21</f>
        <v>0.61000000000149157</v>
      </c>
      <c r="M22" s="50">
        <f>'СВОД 2015'!L22+$E$1*1-'Сентябрь 2015'!D21</f>
        <v>0.61000000000149157</v>
      </c>
      <c r="N22" s="4">
        <f>'СВОД 2015'!M22+$E$1*1-'Октябрь 2015'!D21</f>
        <v>-0.15999999999849024</v>
      </c>
      <c r="O22" s="4">
        <f>'СВОД 2015'!N22+$E$1*1-'Ноябрь 2015'!D21</f>
        <v>-0.15999999999849024</v>
      </c>
      <c r="P22" s="4">
        <f>'СВОД 2015'!O22+$E$1*1-'Декабрь 2015'!D21</f>
        <v>-1790.3899999999985</v>
      </c>
      <c r="Q22" s="14">
        <f t="shared" si="2"/>
        <v>21482.760000000002</v>
      </c>
      <c r="R22" s="14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4">
        <f t="shared" si="0"/>
        <v>-1790.3899999999921</v>
      </c>
      <c r="T22" s="37">
        <f t="shared" si="1"/>
        <v>6.3664629124104977E-12</v>
      </c>
    </row>
    <row r="23" spans="1:20" ht="15.95" customHeight="1" x14ac:dyDescent="0.25">
      <c r="A23" s="20" t="s">
        <v>40</v>
      </c>
      <c r="B23" s="2">
        <v>15</v>
      </c>
      <c r="C23" s="9"/>
      <c r="D23" s="59">
        <v>0</v>
      </c>
      <c r="E23" s="63">
        <f>'СВОД 2015'!D23+$E$1*1-'Январь 2015'!D22</f>
        <v>1790.23</v>
      </c>
      <c r="F23" s="60">
        <f>'СВОД 2015'!E23+$E$1*1-'Февраль 2015'!D22</f>
        <v>-3580.46</v>
      </c>
      <c r="G23" s="60">
        <f>'СВОД 2015'!F23+$E$1*1-'Март 2015'!D22</f>
        <v>-1790.23</v>
      </c>
      <c r="H23" s="60">
        <f>'СВОД 2015'!G23+$E$1*1-'Апрель 2015'!D22</f>
        <v>0</v>
      </c>
      <c r="I23" s="50">
        <f>'СВОД 2015'!H23+$E$1*1-'Май 2015'!D22</f>
        <v>1790.23</v>
      </c>
      <c r="J23" s="4">
        <f>'СВОД 2015'!I23+$E$1*1-'Июнь 2015'!D22</f>
        <v>0</v>
      </c>
      <c r="K23" s="4">
        <f>'СВОД 2015'!J23+$E$1*1-'Июль 2015'!D22</f>
        <v>0</v>
      </c>
      <c r="L23" s="50">
        <f>'СВОД 2015'!K23+$E$1*1-'Август 2015'!D22</f>
        <v>1790.23</v>
      </c>
      <c r="M23" s="4">
        <f>'СВОД 2015'!L23+$E$1*1-'Сентябрь 2015'!D22</f>
        <v>0</v>
      </c>
      <c r="N23" s="4">
        <f>'СВОД 2015'!M23+$E$1*1-'Октябрь 2015'!D22</f>
        <v>-3580.4599999999996</v>
      </c>
      <c r="O23" s="4">
        <f>'СВОД 2015'!N23+$E$1*1-'Ноябрь 2015'!D22</f>
        <v>-1790.2299999999996</v>
      </c>
      <c r="P23" s="50">
        <f>'СВОД 2015'!O23+$E$1*1-'Декабрь 2015'!D22</f>
        <v>4.5474735088646412E-13</v>
      </c>
      <c r="Q23" s="14">
        <f t="shared" si="2"/>
        <v>21482.760000000002</v>
      </c>
      <c r="R23" s="14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4">
        <f t="shared" si="0"/>
        <v>0</v>
      </c>
      <c r="T23" s="37">
        <f t="shared" si="1"/>
        <v>-4.5474735088646412E-13</v>
      </c>
    </row>
    <row r="24" spans="1:20" ht="15.95" customHeight="1" x14ac:dyDescent="0.25">
      <c r="A24" s="20" t="s">
        <v>41</v>
      </c>
      <c r="B24" s="2">
        <v>16</v>
      </c>
      <c r="C24" s="9"/>
      <c r="D24" s="59">
        <v>0</v>
      </c>
      <c r="E24" s="60">
        <f>'СВОД 2015'!D24+$E$1*1-'Январь 2015'!D23</f>
        <v>-1790.23</v>
      </c>
      <c r="F24" s="60">
        <f>'СВОД 2015'!E24+$E$1*1-'Февраль 2015'!D23</f>
        <v>0</v>
      </c>
      <c r="G24" s="60">
        <f>'СВОД 2015'!F24+$E$1*1-'Март 2015'!D23</f>
        <v>0</v>
      </c>
      <c r="H24" s="60">
        <f>'СВОД 2015'!G24+$E$1*1-'Апрель 2015'!D23</f>
        <v>-1790.23</v>
      </c>
      <c r="I24" s="4">
        <f>'СВОД 2015'!H24+$E$1*1-'Май 2015'!D23</f>
        <v>0</v>
      </c>
      <c r="J24" s="4">
        <f>'СВОД 2015'!I24+$E$1*1-'Июнь 2015'!D23</f>
        <v>0</v>
      </c>
      <c r="K24" s="4">
        <f>'СВОД 2015'!J24+$E$1*1-'Июль 2015'!D23</f>
        <v>0</v>
      </c>
      <c r="L24" s="50">
        <f>'СВОД 2015'!K24+$E$1*1-'Август 2015'!D23</f>
        <v>1790.23</v>
      </c>
      <c r="M24" s="50">
        <f>'СВОД 2015'!L24+$E$1*1-'Сентябрь 2015'!D23</f>
        <v>-1790.2299999999996</v>
      </c>
      <c r="N24" s="50">
        <f>'СВОД 2015'!M24+$E$1*1-'Октябрь 2015'!D23</f>
        <v>4.5474735088646412E-13</v>
      </c>
      <c r="O24" s="50">
        <f>'СВОД 2015'!N24+$E$1*1-'Ноябрь 2015'!D23</f>
        <v>1790.2300000000005</v>
      </c>
      <c r="P24" s="4">
        <f>'СВОД 2015'!O24+$E$1*1-'Декабрь 2015'!D23</f>
        <v>0</v>
      </c>
      <c r="Q24" s="14">
        <f t="shared" si="2"/>
        <v>21482.760000000002</v>
      </c>
      <c r="R24" s="14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4">
        <f t="shared" si="0"/>
        <v>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9">
        <v>-127.01000000000204</v>
      </c>
      <c r="E25" s="63">
        <f>'СВОД 2015'!D25+$E$1*1-'Январь 2015'!D24</f>
        <v>1663.219999999998</v>
      </c>
      <c r="F25" s="60">
        <f>'СВОД 2015'!E25+$E$1*1-'Февраль 2015'!D24</f>
        <v>-10254.550000000003</v>
      </c>
      <c r="G25" s="60">
        <f>'СВОД 2015'!F25+$E$1*1-'Март 2015'!D24</f>
        <v>-8464.3200000000033</v>
      </c>
      <c r="H25" s="60">
        <f>'СВОД 2015'!G25+$E$1*1-'Апрель 2015'!D24</f>
        <v>-12074.090000000004</v>
      </c>
      <c r="I25" s="4">
        <f>'СВОД 2015'!H25+$E$1*1-'Май 2015'!D24</f>
        <v>-10283.860000000004</v>
      </c>
      <c r="J25" s="4">
        <f>'СВОД 2015'!I25+$E$1*1-'Июнь 2015'!D24</f>
        <v>-8493.6300000000047</v>
      </c>
      <c r="K25" s="4">
        <f>'СВОД 2015'!J25+$E$1*1-'Июль 2015'!D24</f>
        <v>-6703.4000000000051</v>
      </c>
      <c r="L25" s="4">
        <f>'СВОД 2015'!K25+$E$1*1-'Август 2015'!D24</f>
        <v>-4913.1700000000055</v>
      </c>
      <c r="M25" s="4">
        <f>'СВОД 2015'!L25+$E$1*1-'Сентябрь 2015'!D24</f>
        <v>-3122.9400000000055</v>
      </c>
      <c r="N25" s="4">
        <f>'СВОД 2015'!M25+$E$1*1-'Октябрь 2015'!D24</f>
        <v>-1332.7100000000055</v>
      </c>
      <c r="O25" s="4">
        <f>'СВОД 2015'!N25+$E$1*1-'Ноябрь 2015'!D24</f>
        <v>457.51999999999452</v>
      </c>
      <c r="P25" s="4">
        <f>'СВОД 2015'!O25+$E$1*1-'Декабрь 2015'!D24</f>
        <v>2247.7499999999945</v>
      </c>
      <c r="Q25" s="14">
        <f t="shared" si="2"/>
        <v>21482.760000000002</v>
      </c>
      <c r="R25" s="14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4">
        <f t="shared" si="0"/>
        <v>2247.75</v>
      </c>
      <c r="T25" s="37">
        <f t="shared" si="1"/>
        <v>5.4569682106375694E-12</v>
      </c>
    </row>
    <row r="26" spans="1:20" ht="15.95" customHeight="1" x14ac:dyDescent="0.25">
      <c r="A26" s="20" t="s">
        <v>43</v>
      </c>
      <c r="B26" s="2">
        <v>17</v>
      </c>
      <c r="C26" s="9"/>
      <c r="D26" s="59">
        <v>-1789.9999999999964</v>
      </c>
      <c r="E26" s="53">
        <f>'СВОД 2015'!D26+$E$1*1-'Январь 2015'!D25</f>
        <v>0.23000000000365617</v>
      </c>
      <c r="F26" s="53">
        <f>'СВОД 2015'!E26+$E$1*1-'Февраль 2015'!D25</f>
        <v>0.23000000000365617</v>
      </c>
      <c r="G26" s="60">
        <f>'СВОД 2015'!F26+$E$1*1-'Март 2015'!D25</f>
        <v>-1789.9999999999964</v>
      </c>
      <c r="H26" s="60">
        <f>'СВОД 2015'!G26+$E$1*1-'Апрель 2015'!D25</f>
        <v>-1789.9999999999964</v>
      </c>
      <c r="I26" s="50">
        <f>'СВОД 2015'!H26+$E$1*1-'Май 2015'!D25</f>
        <v>0.23000000000365617</v>
      </c>
      <c r="J26" s="50">
        <f>'СВОД 2015'!I26+$E$1*1-'Июнь 2015'!D25</f>
        <v>0.23000000000365617</v>
      </c>
      <c r="K26" s="50">
        <f>'СВОД 2015'!J26+$E$1*1-'Июль 2015'!D25</f>
        <v>0.23000000000365617</v>
      </c>
      <c r="L26" s="50">
        <f>'СВОД 2015'!K26+$E$1*1-'Август 2015'!D25</f>
        <v>0.23000000000365617</v>
      </c>
      <c r="M26" s="4">
        <f>'СВОД 2015'!L26+$E$1*1-'Сентябрь 2015'!D25</f>
        <v>-1789.5399999999963</v>
      </c>
      <c r="N26" s="4">
        <f>'СВОД 2015'!M26+$E$1*1-'Октябрь 2015'!D25</f>
        <v>-1789.5399999999963</v>
      </c>
      <c r="O26" s="53">
        <f>'СВОД 2015'!N26+$E$1*1-'Ноябрь 2015'!D25</f>
        <v>0.69000000000369255</v>
      </c>
      <c r="P26" s="4">
        <f>'СВОД 2015'!O26+$E$1*1-'Декабрь 2015'!D25</f>
        <v>0.92000000000371074</v>
      </c>
      <c r="Q26" s="14">
        <f t="shared" si="2"/>
        <v>21482.760000000002</v>
      </c>
      <c r="R26" s="14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4">
        <f t="shared" si="0"/>
        <v>0.92000000000552973</v>
      </c>
      <c r="T26" s="37">
        <f t="shared" si="1"/>
        <v>1.8189894035458565E-12</v>
      </c>
    </row>
    <row r="27" spans="1:20" ht="15.95" customHeight="1" x14ac:dyDescent="0.25">
      <c r="A27" s="20" t="s">
        <v>44</v>
      </c>
      <c r="B27" s="2">
        <v>18</v>
      </c>
      <c r="C27" s="9"/>
      <c r="D27" s="62">
        <v>2254.369999999999</v>
      </c>
      <c r="E27" s="53">
        <f>'СВОД 2015'!D27+$E$1*1-'Январь 2015'!D26</f>
        <v>4044.599999999999</v>
      </c>
      <c r="F27" s="53">
        <f>'СВОД 2015'!E27+$E$1*1-'Февраль 2015'!D26</f>
        <v>5834.829999999999</v>
      </c>
      <c r="G27" s="53">
        <f>'СВОД 2015'!F27+$E$1*1-'Март 2015'!D26</f>
        <v>625.05999999999949</v>
      </c>
      <c r="H27" s="60">
        <f>'СВОД 2015'!G27+$E$1*1-'Апрель 2015'!D26</f>
        <v>-84.710000000000491</v>
      </c>
      <c r="I27" s="4">
        <f>'СВОД 2015'!H27+$E$1*1-'Май 2015'!D26</f>
        <v>-8294.48</v>
      </c>
      <c r="J27" s="4">
        <f>'СВОД 2015'!I27+$E$1*1-'Июнь 2015'!D26</f>
        <v>-6504.25</v>
      </c>
      <c r="K27" s="4">
        <f>'СВОД 2015'!J27+$E$1*1-'Июль 2015'!D26</f>
        <v>-4714.0200000000004</v>
      </c>
      <c r="L27" s="4">
        <f>'СВОД 2015'!K27+$E$1*1-'Август 2015'!D26</f>
        <v>-2923.7900000000004</v>
      </c>
      <c r="M27" s="4">
        <f>'СВОД 2015'!L27+$E$1*1-'Сентябрь 2015'!D26</f>
        <v>-1133.5600000000004</v>
      </c>
      <c r="N27" s="4">
        <f>'СВОД 2015'!M27+$E$1*1-'Октябрь 2015'!D26</f>
        <v>-5343.33</v>
      </c>
      <c r="O27" s="4">
        <f>'СВОД 2015'!N27+$E$1*1-'Ноябрь 2015'!D26</f>
        <v>-8553.1</v>
      </c>
      <c r="P27" s="4">
        <f>'СВОД 2015'!O27+$E$1*1-'Декабрь 2015'!D26</f>
        <v>-11512.87</v>
      </c>
      <c r="Q27" s="14">
        <f t="shared" si="2"/>
        <v>21482.760000000002</v>
      </c>
      <c r="R27" s="14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4">
        <f t="shared" si="0"/>
        <v>-11512.869999999999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59">
        <v>-3580.4600000000009</v>
      </c>
      <c r="E28" s="60">
        <f>'СВОД 2015'!D28+$E$1*1-'Январь 2015'!D27</f>
        <v>-1790.2300000000009</v>
      </c>
      <c r="F28" s="60">
        <f>'СВОД 2015'!E28+$E$1*1-'Февраль 2015'!D27</f>
        <v>-5370.6900000000005</v>
      </c>
      <c r="G28" s="60">
        <f>'СВОД 2015'!F28+$E$1*1-'Март 2015'!D27</f>
        <v>-3580.4600000000005</v>
      </c>
      <c r="H28" s="60">
        <f>'СВОД 2015'!G28+$E$1*1-'Апрель 2015'!D27</f>
        <v>-1790.2300000000005</v>
      </c>
      <c r="I28" s="4">
        <f>'СВОД 2015'!H28+$E$1*1-'Май 2015'!D27</f>
        <v>-4.5474735088646412E-13</v>
      </c>
      <c r="J28" s="4">
        <f>'СВОД 2015'!I28+$E$1*1-'Июнь 2015'!D27</f>
        <v>-3580.46</v>
      </c>
      <c r="K28" s="4">
        <f>'СВОД 2015'!J28+$E$1*1-'Июль 2015'!D27</f>
        <v>-1790.23</v>
      </c>
      <c r="L28" s="4">
        <f>'СВОД 2015'!K28+$E$1*1-'Август 2015'!D27</f>
        <v>0</v>
      </c>
      <c r="M28" s="4">
        <f>'СВОД 2015'!L28+$E$1*1-'Сентябрь 2015'!D27</f>
        <v>-3580.4599999999996</v>
      </c>
      <c r="N28" s="4">
        <f>'СВОД 2015'!M28+$E$1*1-'Октябрь 2015'!D27</f>
        <v>-1790.2299999999996</v>
      </c>
      <c r="O28" s="50">
        <f>'СВОД 2015'!N28+$E$1*1-'Ноябрь 2015'!D27</f>
        <v>4.5474735088646412E-13</v>
      </c>
      <c r="P28" s="4">
        <f>'СВОД 2015'!O28+$E$1*1-'Декабрь 2015'!D27</f>
        <v>-3580.4599999999991</v>
      </c>
      <c r="Q28" s="14">
        <f t="shared" si="2"/>
        <v>21482.760000000002</v>
      </c>
      <c r="R28" s="14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4">
        <f t="shared" si="0"/>
        <v>-3580.4599999999955</v>
      </c>
      <c r="T28" s="37">
        <f t="shared" si="1"/>
        <v>3.637978807091713E-12</v>
      </c>
    </row>
    <row r="29" spans="1:20" ht="15.95" customHeight="1" x14ac:dyDescent="0.25">
      <c r="A29" s="20" t="s">
        <v>46</v>
      </c>
      <c r="B29" s="2">
        <v>20</v>
      </c>
      <c r="C29" s="9"/>
      <c r="D29" s="59">
        <v>-3.637978807091713E-12</v>
      </c>
      <c r="E29" s="63">
        <f>'СВОД 2015'!D29+$E$1*1-'Январь 2015'!D28</f>
        <v>1790.2299999999964</v>
      </c>
      <c r="F29" s="60">
        <f>'СВОД 2015'!E29+$E$1*1-'Февраль 2015'!D28</f>
        <v>-1790.2300000000032</v>
      </c>
      <c r="G29" s="60">
        <f>'СВОД 2015'!F29+$E$1*1-'Март 2015'!D28</f>
        <v>-3.1832314562052488E-12</v>
      </c>
      <c r="H29" s="53">
        <f>'СВОД 2015'!G29+$E$1*1-'Апрель 2015'!D28</f>
        <v>1790.2299999999968</v>
      </c>
      <c r="I29" s="4">
        <f>'СВОД 2015'!H29+$E$1*1-'Май 2015'!D28</f>
        <v>-1790.2300000000027</v>
      </c>
      <c r="J29" s="4">
        <f>'СВОД 2015'!I29+$E$1*1-'Июнь 2015'!D28</f>
        <v>-2.7284841053187847E-12</v>
      </c>
      <c r="K29" s="4">
        <f>'СВОД 2015'!J29+$E$1*1-'Июль 2015'!D28</f>
        <v>-3580.4600000000023</v>
      </c>
      <c r="L29" s="4">
        <f>'СВОД 2015'!K29+$E$1*1-'Август 2015'!D28</f>
        <v>-1790.2300000000023</v>
      </c>
      <c r="M29" s="4">
        <f>'СВОД 2015'!L29+$E$1*1-'Сентябрь 2015'!D28</f>
        <v>-2.2737367544323206E-12</v>
      </c>
      <c r="N29" s="4">
        <f>'СВОД 2015'!M29+$E$1*1-'Октябрь 2015'!D28</f>
        <v>-2.2737367544323206E-12</v>
      </c>
      <c r="O29" s="50">
        <f>'СВОД 2015'!N29+$E$1*1-'Ноябрь 2015'!D28</f>
        <v>1790.2299999999977</v>
      </c>
      <c r="P29" s="4">
        <f>'СВОД 2015'!O29+$E$1*1-'Декабрь 2015'!D28</f>
        <v>1790.2299999999977</v>
      </c>
      <c r="Q29" s="14">
        <f t="shared" si="2"/>
        <v>21482.760000000002</v>
      </c>
      <c r="R29" s="14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4">
        <f t="shared" si="0"/>
        <v>1790.2299999999996</v>
      </c>
      <c r="T29" s="37">
        <f t="shared" si="1"/>
        <v>1.8189894035458565E-12</v>
      </c>
    </row>
    <row r="30" spans="1:20" ht="15.95" customHeight="1" x14ac:dyDescent="0.25">
      <c r="A30" s="20" t="s">
        <v>47</v>
      </c>
      <c r="B30" s="2">
        <v>21</v>
      </c>
      <c r="C30" s="9"/>
      <c r="D30" s="61">
        <v>3982.7699999999968</v>
      </c>
      <c r="E30" s="63">
        <f>'СВОД 2015'!D30+$E$1*1-'Январь 2015'!D29</f>
        <v>5772.9999999999964</v>
      </c>
      <c r="F30" s="63">
        <f>'СВОД 2015'!E30+$E$1*1-'Февраль 2015'!D29</f>
        <v>3663.2299999999959</v>
      </c>
      <c r="G30" s="53">
        <f>'СВОД 2015'!F30+$E$1*1-'Март 2015'!D29</f>
        <v>453.45999999999549</v>
      </c>
      <c r="H30" s="53">
        <f>'СВОД 2015'!G30+$E$1*1-'Апрель 2015'!D29</f>
        <v>2243.6899999999955</v>
      </c>
      <c r="I30" s="50">
        <f>'СВОД 2015'!H30+$E$1*1-'Май 2015'!D29</f>
        <v>33.919999999995525</v>
      </c>
      <c r="J30" s="50">
        <f>'СВОД 2015'!I30+$E$1*1-'Июнь 2015'!D29</f>
        <v>1824.1499999999955</v>
      </c>
      <c r="K30" s="50">
        <f>'СВОД 2015'!J30+$E$1*1-'Июль 2015'!D29</f>
        <v>1614.3799999999956</v>
      </c>
      <c r="L30" s="4">
        <f>'СВОД 2015'!K30+$E$1*1-'Август 2015'!D29</f>
        <v>-2945.3900000000044</v>
      </c>
      <c r="M30" s="4">
        <f>'СВОД 2015'!L30+$E$1*1-'Сентябрь 2015'!D29</f>
        <v>-1155.1600000000044</v>
      </c>
      <c r="N30" s="4">
        <f>'СВОД 2015'!M30+$E$1*1-'Октябрь 2015'!D29</f>
        <v>-1364.9300000000044</v>
      </c>
      <c r="O30" s="4">
        <f>'СВОД 2015'!N30+$E$1*1-'Ноябрь 2015'!D29</f>
        <v>425.29999999999563</v>
      </c>
      <c r="P30" s="4">
        <f>'СВОД 2015'!O30+$E$1*1-'Декабрь 2015'!D29</f>
        <v>2215.5299999999957</v>
      </c>
      <c r="Q30" s="14">
        <f t="shared" si="2"/>
        <v>21482.760000000002</v>
      </c>
      <c r="R30" s="14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4">
        <f t="shared" si="0"/>
        <v>2215.5299999999988</v>
      </c>
      <c r="T30" s="37">
        <f t="shared" si="1"/>
        <v>0</v>
      </c>
    </row>
    <row r="31" spans="1:20" ht="15.95" customHeight="1" x14ac:dyDescent="0.25">
      <c r="A31" s="20" t="s">
        <v>48</v>
      </c>
      <c r="B31" s="2">
        <v>22</v>
      </c>
      <c r="C31" s="9"/>
      <c r="D31" s="61">
        <v>1980.2299999999996</v>
      </c>
      <c r="E31" s="63">
        <f>'СВОД 2015'!D31+$E$1*1-'Январь 2015'!D30</f>
        <v>1880.2299999999996</v>
      </c>
      <c r="F31" s="63">
        <f>'СВОД 2015'!E31+$E$1*1-'Февраль 2015'!D30</f>
        <v>1880.2299999999996</v>
      </c>
      <c r="G31" s="53">
        <f>'СВОД 2015'!F31+$E$1*1-'Март 2015'!D30</f>
        <v>1880.2299999999996</v>
      </c>
      <c r="H31" s="53">
        <f>'СВОД 2015'!G31+$E$1*1-'Апрель 2015'!D30</f>
        <v>1880.2299999999996</v>
      </c>
      <c r="I31" s="50">
        <f>'СВОД 2015'!H31+$E$1*1-'Май 2015'!D30</f>
        <v>1880.2299999999996</v>
      </c>
      <c r="J31" s="50">
        <f>'СВОД 2015'!I31+$E$1*1-'Июнь 2015'!D30</f>
        <v>1880.2299999999996</v>
      </c>
      <c r="K31" s="50">
        <f>'СВОД 2015'!J31+$E$1*1-'Июль 2015'!D30</f>
        <v>1880.2299999999996</v>
      </c>
      <c r="L31" s="50">
        <f>'СВОД 2015'!K31+$E$1*1-'Август 2015'!D30</f>
        <v>1880.2299999999996</v>
      </c>
      <c r="M31" s="50">
        <f>'СВОД 2015'!L31+$E$1*1-'Сентябрь 2015'!D30</f>
        <v>1880.4599999999996</v>
      </c>
      <c r="N31" s="50">
        <f>'СВОД 2015'!M31+$E$1*1-'Октябрь 2015'!D30</f>
        <v>1880.6899999999996</v>
      </c>
      <c r="O31" s="50">
        <f>'СВОД 2015'!N31+$E$1*1-'Ноябрь 2015'!D30</f>
        <v>1790.9199999999996</v>
      </c>
      <c r="P31" s="4">
        <f>'СВОД 2015'!O31+$E$1*1-'Декабрь 2015'!D30</f>
        <v>1.1499999999996362</v>
      </c>
      <c r="Q31" s="14">
        <f t="shared" si="2"/>
        <v>21482.760000000002</v>
      </c>
      <c r="R31" s="14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4">
        <f t="shared" si="0"/>
        <v>1.1500000000050932</v>
      </c>
      <c r="T31" s="37">
        <f t="shared" si="1"/>
        <v>5.4569682106375694E-12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9">
        <v>-3217.2400000000016</v>
      </c>
      <c r="E32" s="60">
        <f>'СВОД 2015'!D32+$E$1*1-'Январь 2015'!D31</f>
        <v>-1427.0100000000016</v>
      </c>
      <c r="F32" s="60">
        <f>'СВОД 2015'!E32+$E$1*1-'Февраль 2015'!D31</f>
        <v>-1636.7800000000016</v>
      </c>
      <c r="G32" s="60">
        <f>'СВОД 2015'!F32+$E$1*1-'Март 2015'!D31</f>
        <v>-1846.5500000000015</v>
      </c>
      <c r="H32" s="60">
        <f>'СВОД 2015'!G32+$E$1*1-'Апрель 2015'!D31</f>
        <v>-2056.3200000000015</v>
      </c>
      <c r="I32" s="4">
        <f>'СВОД 2015'!H32+$E$1*1-'Май 2015'!D31</f>
        <v>-2266.0900000000015</v>
      </c>
      <c r="J32" s="4">
        <f>'СВОД 2015'!I32+$E$1*1-'Июнь 2015'!D31</f>
        <v>-2475.8600000000015</v>
      </c>
      <c r="K32" s="4">
        <f>'СВОД 2015'!J32+$E$1*1-'Июль 2015'!D31</f>
        <v>-685.63000000000147</v>
      </c>
      <c r="L32" s="4">
        <f>'СВОД 2015'!K32+$E$1*1-'Август 2015'!D31</f>
        <v>-895.40000000000146</v>
      </c>
      <c r="M32" s="4">
        <f>'СВОД 2015'!L32+$E$1*1-'Сентябрь 2015'!D31</f>
        <v>-1105.1700000000014</v>
      </c>
      <c r="N32" s="4">
        <f>'СВОД 2015'!M32+$E$1*1-'Октябрь 2015'!D31</f>
        <v>-1314.9400000000014</v>
      </c>
      <c r="O32" s="4">
        <f>'СВОД 2015'!N32+$E$1*1-'Ноябрь 2015'!D31</f>
        <v>-2524.7100000000014</v>
      </c>
      <c r="P32" s="4">
        <f>'СВОД 2015'!O32+$E$1*1-'Декабрь 2015'!D31</f>
        <v>-734.48000000000138</v>
      </c>
      <c r="Q32" s="14">
        <f t="shared" si="2"/>
        <v>21482.760000000002</v>
      </c>
      <c r="R32" s="14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4">
        <f t="shared" si="0"/>
        <v>-734.47999999999956</v>
      </c>
      <c r="T32" s="37">
        <f t="shared" si="1"/>
        <v>1.8189894035458565E-12</v>
      </c>
    </row>
    <row r="33" spans="1:20" ht="15.95" customHeight="1" x14ac:dyDescent="0.25">
      <c r="A33" s="20" t="s">
        <v>50</v>
      </c>
      <c r="B33" s="2">
        <v>23</v>
      </c>
      <c r="C33" s="9"/>
      <c r="D33" s="61">
        <v>1354.1399999999994</v>
      </c>
      <c r="E33" s="63">
        <f>'СВОД 2015'!D33+$E$1*1-'Январь 2015'!D32</f>
        <v>1244.3699999999994</v>
      </c>
      <c r="F33" s="63">
        <f>'СВОД 2015'!E33+$E$1*1-'Февраль 2015'!D32</f>
        <v>1034.5999999999995</v>
      </c>
      <c r="G33" s="63">
        <f>'СВОД 2015'!F33+$E$1*1-'Март 2015'!D32</f>
        <v>1034.8299999999995</v>
      </c>
      <c r="H33" s="53">
        <f>'СВОД 2015'!G33+$E$1*1-'Апрель 2015'!D32</f>
        <v>1035.0599999999995</v>
      </c>
      <c r="I33" s="50">
        <f>'СВОД 2015'!H33+$E$1*1-'Май 2015'!D32</f>
        <v>1035.2899999999995</v>
      </c>
      <c r="J33" s="50">
        <f>'СВОД 2015'!I33+$E$1*1-'Июнь 2015'!D32</f>
        <v>825.51999999999953</v>
      </c>
      <c r="K33" s="50">
        <f>'СВОД 2015'!J33+$E$1*1-'Июль 2015'!D32</f>
        <v>615.74999999999955</v>
      </c>
      <c r="L33" s="50">
        <f>'СВОД 2015'!K33+$E$1*1-'Август 2015'!D32</f>
        <v>405.97999999999956</v>
      </c>
      <c r="M33" s="50">
        <f>'СВОД 2015'!L33+$E$1*1-'Сентябрь 2015'!D32</f>
        <v>296.20999999999958</v>
      </c>
      <c r="N33" s="50">
        <f>'СВОД 2015'!M33+$E$1*1-'Октябрь 2015'!D32</f>
        <v>86.4399999999996</v>
      </c>
      <c r="O33" s="4">
        <f>'СВОД 2015'!N33+$E$1*1-'Ноябрь 2015'!D32</f>
        <v>-123.33000000000038</v>
      </c>
      <c r="P33" s="4">
        <f>'СВОД 2015'!O33+$E$1*1-'Декабрь 2015'!D32</f>
        <v>-2233.1000000000004</v>
      </c>
      <c r="Q33" s="14">
        <f t="shared" si="2"/>
        <v>21482.760000000002</v>
      </c>
      <c r="R33" s="14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4">
        <f t="shared" si="0"/>
        <v>-2233.0999999999985</v>
      </c>
      <c r="T33" s="37">
        <f t="shared" si="1"/>
        <v>0</v>
      </c>
    </row>
    <row r="34" spans="1:20" ht="15.95" customHeight="1" x14ac:dyDescent="0.25">
      <c r="A34" s="20" t="s">
        <v>51</v>
      </c>
      <c r="B34" s="2">
        <v>23</v>
      </c>
      <c r="C34" s="2" t="s">
        <v>21</v>
      </c>
      <c r="D34" s="59">
        <v>32214.37</v>
      </c>
      <c r="E34" s="60">
        <f>'СВОД 2015'!D34+$E$1*1-'Январь 2015'!D33</f>
        <v>34004.6</v>
      </c>
      <c r="F34" s="60">
        <f>'СВОД 2015'!E34+$E$1*1-'Февраль 2015'!D33</f>
        <v>35794.83</v>
      </c>
      <c r="G34" s="60">
        <f>'СВОД 2015'!F34+$E$1*1-'Март 2015'!D33</f>
        <v>37585.060000000005</v>
      </c>
      <c r="H34" s="60">
        <f>'СВОД 2015'!G34+$E$1*1-'Апрель 2015'!D33</f>
        <v>39375.290000000008</v>
      </c>
      <c r="I34" s="4">
        <f>'СВОД 2015'!H34+$E$1*1-'Май 2015'!D33</f>
        <v>41165.520000000011</v>
      </c>
      <c r="J34" s="4">
        <f>'СВОД 2015'!I34+$E$1*1-'Июнь 2015'!D33</f>
        <v>42955.750000000015</v>
      </c>
      <c r="K34" s="4">
        <f>'СВОД 2015'!J34+$E$1*1-'Июль 2015'!D33</f>
        <v>44745.980000000018</v>
      </c>
      <c r="L34" s="4">
        <f>'СВОД 2015'!K34+$E$1*1-'Август 2015'!D33</f>
        <v>46536.210000000021</v>
      </c>
      <c r="M34" s="4">
        <f>'СВОД 2015'!L34+$E$1*1-'Сентябрь 2015'!D33</f>
        <v>48326.440000000024</v>
      </c>
      <c r="N34" s="4">
        <f>'СВОД 2015'!M34+$E$1*1-'Октябрь 2015'!D33</f>
        <v>50116.670000000027</v>
      </c>
      <c r="O34" s="4">
        <f>'СВОД 2015'!N34+$E$1*1-'Ноябрь 2015'!D33</f>
        <v>29906.900000000031</v>
      </c>
      <c r="P34" s="4">
        <f>'СВОД 2015'!O34+$E$1*1-'Декабрь 2015'!D33</f>
        <v>31697.13000000003</v>
      </c>
      <c r="Q34" s="14">
        <f t="shared" si="2"/>
        <v>21482.760000000002</v>
      </c>
      <c r="R34" s="14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4">
        <f t="shared" si="0"/>
        <v>31697.130000000005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62">
        <v>300.00000000000364</v>
      </c>
      <c r="E35" s="53">
        <f>'СВОД 2015'!D35+$E$1*1-'Январь 2015'!D34</f>
        <v>300.00000000000364</v>
      </c>
      <c r="F35" s="53">
        <f>'СВОД 2015'!E35+$E$1*1-'Февраль 2015'!D34</f>
        <v>300.00000000000364</v>
      </c>
      <c r="G35" s="53">
        <f>'СВОД 2015'!F35+$E$1*1-'Март 2015'!D34</f>
        <v>3.637978807091713E-12</v>
      </c>
      <c r="H35" s="53">
        <f>'СВОД 2015'!G35+$E$1*1-'Апрель 2015'!D34</f>
        <v>1790.2300000000037</v>
      </c>
      <c r="I35" s="50">
        <f>'СВОД 2015'!H35+$E$1*1-'Май 2015'!D34</f>
        <v>3.637978807091713E-12</v>
      </c>
      <c r="J35" s="50">
        <f>'СВОД 2015'!I35+$E$1*1-'Июнь 2015'!D34</f>
        <v>3.637978807091713E-12</v>
      </c>
      <c r="K35" s="50">
        <f>'СВОД 2015'!J35+$E$1*1-'Июль 2015'!D34</f>
        <v>3.637978807091713E-12</v>
      </c>
      <c r="L35" s="50">
        <f>'СВОД 2015'!K35+$E$1*1-'Август 2015'!D34</f>
        <v>3.637978807091713E-12</v>
      </c>
      <c r="M35" s="50">
        <f>'СВОД 2015'!L35+$E$1*1-'Сентябрь 2015'!D34</f>
        <v>3.637978807091713E-12</v>
      </c>
      <c r="N35" s="50">
        <f>'СВОД 2015'!M35+$E$1*1-'Октябрь 2015'!D34</f>
        <v>1790.2300000000037</v>
      </c>
      <c r="O35" s="4">
        <f>'СВОД 2015'!N35+$E$1*1-'Ноябрь 2015'!D34</f>
        <v>-2765.1999999999962</v>
      </c>
      <c r="P35" s="4">
        <f>'СВОД 2015'!O35+$E$1*1-'Декабрь 2015'!D34</f>
        <v>-2765.1999999999962</v>
      </c>
      <c r="Q35" s="14">
        <f t="shared" si="2"/>
        <v>21482.760000000002</v>
      </c>
      <c r="R35" s="14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4">
        <f t="shared" si="0"/>
        <v>-2765.1999999999935</v>
      </c>
      <c r="T35" s="37">
        <f t="shared" ref="T35:T66" si="3">S35-P35</f>
        <v>0</v>
      </c>
    </row>
    <row r="36" spans="1:20" ht="15.95" customHeight="1" x14ac:dyDescent="0.25">
      <c r="A36" s="20" t="s">
        <v>53</v>
      </c>
      <c r="B36" s="2">
        <v>25</v>
      </c>
      <c r="C36" s="9"/>
      <c r="D36" s="61">
        <v>8292.5299999999988</v>
      </c>
      <c r="E36" s="63">
        <f>'СВОД 2015'!D36+$E$1*1-'Январь 2015'!D35</f>
        <v>10082.759999999998</v>
      </c>
      <c r="F36" s="63">
        <f>'СВОД 2015'!E36+$E$1*1-'Февраль 2015'!D35</f>
        <v>11872.989999999998</v>
      </c>
      <c r="G36" s="60">
        <f>'СВОД 2015'!F36+$E$1*1-'Март 2015'!D35</f>
        <v>-4336.7800000000025</v>
      </c>
      <c r="H36" s="60">
        <f>'СВОД 2015'!G36+$E$1*1-'Апрель 2015'!D35</f>
        <v>-2546.5500000000025</v>
      </c>
      <c r="I36" s="4">
        <f>'СВОД 2015'!H36+$E$1*1-'Май 2015'!D35</f>
        <v>-756.32000000000244</v>
      </c>
      <c r="J36" s="50">
        <f>'СВОД 2015'!I36+$E$1*1-'Июнь 2015'!D35</f>
        <v>1033.9099999999976</v>
      </c>
      <c r="K36" s="50">
        <f>'СВОД 2015'!J36+$E$1*1-'Июль 2015'!D35</f>
        <v>24.139999999997599</v>
      </c>
      <c r="L36" s="50">
        <f>'СВОД 2015'!K36+$E$1*1-'Август 2015'!D35</f>
        <v>1814.3699999999976</v>
      </c>
      <c r="M36" s="50">
        <f>'СВОД 2015'!L36+$E$1*1-'Сентябрь 2015'!D35</f>
        <v>737.60999999999785</v>
      </c>
      <c r="N36" s="4">
        <f>'СВОД 2015'!M36+$E$1*1-'Октябрь 2015'!D35</f>
        <v>527.83999999999787</v>
      </c>
      <c r="O36" s="4">
        <f>'СВОД 2015'!N36+$E$1*1-'Ноябрь 2015'!D35</f>
        <v>2318.0699999999979</v>
      </c>
      <c r="P36" s="4">
        <f>'СВОД 2015'!O36+$E$1*1-'Декабрь 2015'!D35</f>
        <v>4108.2999999999975</v>
      </c>
      <c r="Q36" s="14">
        <f t="shared" si="2"/>
        <v>21482.760000000002</v>
      </c>
      <c r="R36" s="14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4">
        <f t="shared" si="0"/>
        <v>4108.3000000000029</v>
      </c>
      <c r="T36" s="37">
        <f t="shared" si="3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62">
        <v>7101.1499999999978</v>
      </c>
      <c r="E37" s="53">
        <f>'СВОД 2015'!D37+$E$1*1-'Январь 2015'!D36</f>
        <v>8891.3799999999974</v>
      </c>
      <c r="F37" s="53">
        <f>'СВОД 2015'!E37+$E$1*1-'Февраль 2015'!D36</f>
        <v>10681.609999999997</v>
      </c>
      <c r="G37" s="53">
        <f>'СВОД 2015'!F37+$E$1*1-'Март 2015'!D36</f>
        <v>12471.839999999997</v>
      </c>
      <c r="H37" s="53">
        <f>'СВОД 2015'!G37+$E$1*1-'Апрель 2015'!D36</f>
        <v>14262.069999999996</v>
      </c>
      <c r="I37" s="50">
        <f>'СВОД 2015'!H37+$E$1*1-'Май 2015'!D36</f>
        <v>16052.299999999996</v>
      </c>
      <c r="J37" s="50">
        <f>'СВОД 2015'!I37+$E$1*1-'Июнь 2015'!D36</f>
        <v>1790.2299999999959</v>
      </c>
      <c r="K37" s="50">
        <f>'СВОД 2015'!J37+$E$1*1-'Июль 2015'!D36</f>
        <v>3580.4599999999959</v>
      </c>
      <c r="L37" s="4">
        <f>'СВОД 2015'!K37+$E$1*1-'Август 2015'!D36</f>
        <v>0</v>
      </c>
      <c r="M37" s="50">
        <f>'СВОД 2015'!L37+$E$1*1-'Сентябрь 2015'!D36</f>
        <v>1790.23</v>
      </c>
      <c r="N37" s="50">
        <f>'СВОД 2015'!M37+$E$1*1-'Октябрь 2015'!D36</f>
        <v>3580.46</v>
      </c>
      <c r="O37" s="4">
        <f>'СВОД 2015'!N37+$E$1*1-'Ноябрь 2015'!D36</f>
        <v>5370.6900000000005</v>
      </c>
      <c r="P37" s="4">
        <f>'СВОД 2015'!O37+$E$1*1-'Декабрь 2015'!D36</f>
        <v>3360.92</v>
      </c>
      <c r="Q37" s="14">
        <f t="shared" si="2"/>
        <v>21482.760000000002</v>
      </c>
      <c r="R37" s="14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4">
        <f t="shared" si="0"/>
        <v>3360.9200000000019</v>
      </c>
      <c r="T37" s="37">
        <f t="shared" si="3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1">
        <v>1490.2299999999996</v>
      </c>
      <c r="E38" s="60">
        <f>'СВОД 2015'!D38+$E$1*1-'Январь 2015'!D37</f>
        <v>-300.00000000000045</v>
      </c>
      <c r="F38" s="60">
        <f>'СВОД 2015'!E38+$E$1*1-'Февраль 2015'!D37</f>
        <v>-300.00000000000045</v>
      </c>
      <c r="G38" s="60">
        <f>'СВОД 2015'!F38+$E$1*1-'Март 2015'!D37</f>
        <v>-300.00000000000045</v>
      </c>
      <c r="H38" s="60">
        <f>'СВОД 2015'!G38+$E$1*1-'Апрель 2015'!D37</f>
        <v>-300.00000000000045</v>
      </c>
      <c r="I38" s="4">
        <f>'СВОД 2015'!H38+$E$1*1-'Май 2015'!D37</f>
        <v>-2090.2300000000005</v>
      </c>
      <c r="J38" s="4">
        <f>'СВОД 2015'!I38+$E$1*1-'Июнь 2015'!D37</f>
        <v>-2090.2300000000005</v>
      </c>
      <c r="K38" s="4">
        <f>'СВОД 2015'!J38+$E$1*1-'Июль 2015'!D37</f>
        <v>-300.00000000000045</v>
      </c>
      <c r="L38" s="4">
        <f>'СВОД 2015'!K38+$E$1*1-'Август 2015'!D37</f>
        <v>-300.00000000000045</v>
      </c>
      <c r="M38" s="50">
        <f>'СВОД 2015'!L38+$E$1*1-'Сентябрь 2015'!D37</f>
        <v>1490.2299999999996</v>
      </c>
      <c r="N38" s="4">
        <f>'СВОД 2015'!M38+$E$1*1-'Октябрь 2015'!D37</f>
        <v>-300.00000000000045</v>
      </c>
      <c r="O38" s="4">
        <f>'СВОД 2015'!N38+$E$1*1-'Ноябрь 2015'!D37</f>
        <v>-300.00000000000045</v>
      </c>
      <c r="P38" s="4">
        <f>'СВОД 2015'!O38+$E$1*1-'Декабрь 2015'!D37</f>
        <v>-300.00000000000045</v>
      </c>
      <c r="Q38" s="14">
        <f t="shared" si="2"/>
        <v>21482.760000000002</v>
      </c>
      <c r="R38" s="14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4">
        <f t="shared" si="0"/>
        <v>-299.99999999999636</v>
      </c>
      <c r="T38" s="37">
        <f t="shared" si="3"/>
        <v>4.0927261579781771E-12</v>
      </c>
    </row>
    <row r="39" spans="1:20" ht="15.95" customHeight="1" x14ac:dyDescent="0.25">
      <c r="A39" s="20" t="s">
        <v>56</v>
      </c>
      <c r="B39" s="2">
        <v>28</v>
      </c>
      <c r="C39" s="9"/>
      <c r="D39" s="59">
        <v>-80.460000000002765</v>
      </c>
      <c r="E39" s="53">
        <f>'СВОД 2015'!D39+$E$1*1-'Январь 2015'!D38</f>
        <v>1709.7699999999973</v>
      </c>
      <c r="F39" s="53">
        <f>'СВОД 2015'!E39+$E$1*1-'Февраль 2015'!D38</f>
        <v>3499.9999999999973</v>
      </c>
      <c r="G39" s="60">
        <f>'СВОД 2015'!F39+$E$1*1-'Март 2015'!D38</f>
        <v>-700.00000000000182</v>
      </c>
      <c r="H39" s="60">
        <f>'СВОД 2015'!G39+$E$1*1-'Апрель 2015'!D38</f>
        <v>-700.00000000000182</v>
      </c>
      <c r="I39" s="4">
        <f>'СВОД 2015'!H39+$E$1*1-'Май 2015'!D38</f>
        <v>-700.00000000000182</v>
      </c>
      <c r="J39" s="4">
        <f>'СВОД 2015'!I39+$E$1*1-'Июнь 2015'!D38</f>
        <v>-700.00000000000182</v>
      </c>
      <c r="K39" s="4">
        <f>'СВОД 2015'!J39+$E$1*1-'Июль 2015'!D38</f>
        <v>-700.00000000000182</v>
      </c>
      <c r="L39" s="4">
        <f>'СВОД 2015'!K39+$E$1*1-'Август 2015'!D38</f>
        <v>-700.00000000000182</v>
      </c>
      <c r="M39" s="4">
        <f>'СВОД 2015'!L39+$E$1*1-'Сентябрь 2015'!D38</f>
        <v>-700.00000000000182</v>
      </c>
      <c r="N39" s="4">
        <f>'СВОД 2015'!M39+$E$1*1-'Октябрь 2015'!D38</f>
        <v>-700.00000000000182</v>
      </c>
      <c r="O39" s="4">
        <f>'СВОД 2015'!N39+$E$1*1-'Ноябрь 2015'!D38</f>
        <v>-700.00000000000182</v>
      </c>
      <c r="P39" s="4">
        <f>'СВОД 2015'!O39+$E$1*1-'Декабрь 2015'!D38</f>
        <v>-700.00000000000182</v>
      </c>
      <c r="Q39" s="14">
        <f t="shared" si="2"/>
        <v>21482.760000000002</v>
      </c>
      <c r="R39" s="14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4">
        <f t="shared" si="0"/>
        <v>-699.99999999999636</v>
      </c>
      <c r="T39" s="37">
        <f t="shared" si="3"/>
        <v>5.4569682106375694E-12</v>
      </c>
    </row>
    <row r="40" spans="1:20" ht="15.95" customHeight="1" x14ac:dyDescent="0.25">
      <c r="A40" s="20" t="s">
        <v>57</v>
      </c>
      <c r="B40" s="2">
        <v>29</v>
      </c>
      <c r="C40" s="9"/>
      <c r="D40" s="59">
        <v>-37.470000000001164</v>
      </c>
      <c r="E40" s="63">
        <f>'СВОД 2015'!D40+$E$1*1-'Январь 2015'!D39</f>
        <v>1752.7599999999989</v>
      </c>
      <c r="F40" s="63">
        <f>'СВОД 2015'!E40+$E$1*1-'Февраль 2015'!D39</f>
        <v>3542.9899999999989</v>
      </c>
      <c r="G40" s="63">
        <f>'СВОД 2015'!F40+$E$1*1-'Март 2015'!D39</f>
        <v>1433.2199999999993</v>
      </c>
      <c r="H40" s="60">
        <f>'СВОД 2015'!G40+$E$1*1-'Апрель 2015'!D39</f>
        <v>-366.55000000000064</v>
      </c>
      <c r="I40" s="51">
        <f>'СВОД 2015'!H40+$E$1*1-'Май 2015'!D39</f>
        <v>1423.6799999999994</v>
      </c>
      <c r="J40" s="50">
        <f>'СВОД 2015'!I40+$E$1*1-'Июнь 2015'!D39</f>
        <v>1423.9099999999994</v>
      </c>
      <c r="K40" s="4">
        <f>'СВОД 2015'!J40+$E$1*1-'Июль 2015'!D39</f>
        <v>-0.86000000000058208</v>
      </c>
      <c r="L40" s="4">
        <f>'СВОД 2015'!K40+$E$1*1-'Август 2015'!D39</f>
        <v>-0.63000000000056389</v>
      </c>
      <c r="M40" s="4">
        <f>'СВОД 2015'!L40+$E$1*1-'Сентябрь 2015'!D39</f>
        <v>-0.4000000000005457</v>
      </c>
      <c r="N40" s="50">
        <f>'СВОД 2015'!M40+$E$1*1-'Октябрь 2015'!D39</f>
        <v>1789.8299999999995</v>
      </c>
      <c r="O40" s="50">
        <f>'СВОД 2015'!N40+$E$1*1-'Ноябрь 2015'!D39</f>
        <v>5.9999999999490683E-2</v>
      </c>
      <c r="P40" s="4">
        <f>'СВОД 2015'!O40+$E$1*1-'Декабрь 2015'!D39</f>
        <v>0.28999999999950887</v>
      </c>
      <c r="Q40" s="14">
        <f t="shared" si="2"/>
        <v>21482.760000000002</v>
      </c>
      <c r="R40" s="14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4">
        <f t="shared" si="0"/>
        <v>0.29000000000087311</v>
      </c>
      <c r="T40" s="37">
        <f t="shared" si="3"/>
        <v>1.3642420526593924E-12</v>
      </c>
    </row>
    <row r="41" spans="1:20" ht="15.95" customHeight="1" x14ac:dyDescent="0.25">
      <c r="A41" s="20" t="s">
        <v>58</v>
      </c>
      <c r="B41" s="2">
        <v>30</v>
      </c>
      <c r="C41" s="9"/>
      <c r="D41" s="62">
        <v>5370.6899999999987</v>
      </c>
      <c r="E41" s="53">
        <f>'СВОД 2015'!D41+$E$1*1-'Январь 2015'!D40</f>
        <v>1790.2299999999987</v>
      </c>
      <c r="F41" s="53">
        <f>'СВОД 2015'!E41+$E$1*1-'Февраль 2015'!D40</f>
        <v>3580.4599999999987</v>
      </c>
      <c r="G41" s="53">
        <f>'СВОД 2015'!F41+$E$1*1-'Март 2015'!D40</f>
        <v>5370.6899999999987</v>
      </c>
      <c r="H41" s="53">
        <f>'СВОД 2015'!G41+$E$1*1-'Апрель 2015'!D40</f>
        <v>7160.9199999999983</v>
      </c>
      <c r="I41" s="50">
        <f>'СВОД 2015'!H41+$E$1*1-'Май 2015'!D40</f>
        <v>8951.1499999999978</v>
      </c>
      <c r="J41" s="50">
        <f>'СВОД 2015'!I41+$E$1*1-'Июнь 2015'!D40</f>
        <v>10741.379999999997</v>
      </c>
      <c r="K41" s="4">
        <f>'СВОД 2015'!J41+$E$1*1-'Июль 2015'!D40</f>
        <v>0</v>
      </c>
      <c r="L41" s="4">
        <f>'СВОД 2015'!K41+$E$1*1-'Август 2015'!D40</f>
        <v>1790.23</v>
      </c>
      <c r="M41" s="4">
        <f>'СВОД 2015'!L41+$E$1*1-'Сентябрь 2015'!D40</f>
        <v>3580.46</v>
      </c>
      <c r="N41" s="4">
        <f>'СВОД 2015'!M41+$E$1*1-'Октябрь 2015'!D40</f>
        <v>5370.6900000000005</v>
      </c>
      <c r="O41" s="4">
        <f>'СВОД 2015'!N41+$E$1*1-'Ноябрь 2015'!D40</f>
        <v>7160.92</v>
      </c>
      <c r="P41" s="4">
        <f>'СВОД 2015'!O41+$E$1*1-'Декабрь 2015'!D40</f>
        <v>8951.15</v>
      </c>
      <c r="Q41" s="14">
        <f t="shared" si="2"/>
        <v>21482.760000000002</v>
      </c>
      <c r="R41" s="14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4">
        <f t="shared" si="0"/>
        <v>8951.1500000000015</v>
      </c>
      <c r="T41" s="37">
        <f t="shared" si="3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2">
        <v>10741.379999999997</v>
      </c>
      <c r="E42" s="53">
        <f>'СВОД 2015'!D42+$E$1*1-'Январь 2015'!D41</f>
        <v>1790.2299999999977</v>
      </c>
      <c r="F42" s="53">
        <f>'СВОД 2015'!E42+$E$1*1-'Февраль 2015'!D41</f>
        <v>3580.4599999999978</v>
      </c>
      <c r="G42" s="53">
        <f>'СВОД 2015'!F42+$E$1*1-'Март 2015'!D41</f>
        <v>5370.6899999999978</v>
      </c>
      <c r="H42" s="53">
        <f>'СВОД 2015'!G42+$E$1*1-'Апрель 2015'!D41</f>
        <v>3235.9199999999983</v>
      </c>
      <c r="I42" s="50">
        <f>'СВОД 2015'!H42+$E$1*1-'Май 2015'!D41</f>
        <v>126.14999999999782</v>
      </c>
      <c r="J42" s="50">
        <f>'СВОД 2015'!I42+$E$1*1-'Июнь 2015'!D41</f>
        <v>1916.3799999999978</v>
      </c>
      <c r="K42" s="50">
        <f>'СВОД 2015'!J42+$E$1*1-'Июль 2015'!D41</f>
        <v>3706.6099999999979</v>
      </c>
      <c r="L42" s="50">
        <f>'СВОД 2015'!K42+$E$1*1-'Август 2015'!D41</f>
        <v>5496.8399999999983</v>
      </c>
      <c r="M42" s="50">
        <f>'СВОД 2015'!L42+$E$1*1-'Сентябрь 2015'!D41</f>
        <v>2287.0699999999979</v>
      </c>
      <c r="N42" s="50">
        <f>'СВОД 2015'!M42+$E$1*1-'Октябрь 2015'!D41</f>
        <v>4077.2999999999979</v>
      </c>
      <c r="O42" s="4">
        <f>'СВОД 2015'!N42+$E$1*1-'Ноябрь 2015'!D41</f>
        <v>2867.5299999999979</v>
      </c>
      <c r="P42" s="4">
        <f>'СВОД 2015'!O42+$E$1*1-'Декабрь 2015'!D41</f>
        <v>2857.7599999999984</v>
      </c>
      <c r="Q42" s="14">
        <f t="shared" si="2"/>
        <v>21482.760000000002</v>
      </c>
      <c r="R42" s="14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4">
        <f t="shared" si="0"/>
        <v>2857.760000000002</v>
      </c>
      <c r="T42" s="37">
        <f t="shared" si="3"/>
        <v>3.637978807091713E-12</v>
      </c>
    </row>
    <row r="43" spans="1:20" ht="15.95" customHeight="1" x14ac:dyDescent="0.25">
      <c r="A43" s="20" t="s">
        <v>60</v>
      </c>
      <c r="B43" s="2">
        <v>31</v>
      </c>
      <c r="C43" s="9"/>
      <c r="D43" s="59">
        <v>-67.780000000002474</v>
      </c>
      <c r="E43" s="60">
        <f>'СВОД 2015'!D43+$E$1*1-'Январь 2015'!D42</f>
        <v>-77.550000000002456</v>
      </c>
      <c r="F43" s="53">
        <f>'СВОД 2015'!E43+$E$1*1-'Февраль 2015'!D42</f>
        <v>1712.6799999999976</v>
      </c>
      <c r="G43" s="60">
        <f>'СВОД 2015'!F43+$E$1*1-'Март 2015'!D42</f>
        <v>-97.090000000002419</v>
      </c>
      <c r="H43" s="53">
        <f>'СВОД 2015'!G43+$E$1*1-'Апрель 2015'!D42</f>
        <v>1693.1399999999976</v>
      </c>
      <c r="I43" s="4">
        <f>'СВОД 2015'!H43+$E$1*1-'Май 2015'!D42</f>
        <v>-116.63000000000238</v>
      </c>
      <c r="J43" s="4">
        <f>'СВОД 2015'!I43+$E$1*1-'Июнь 2015'!D42</f>
        <v>-126.40000000000236</v>
      </c>
      <c r="K43" s="4">
        <f>'СВОД 2015'!J43+$E$1*1-'Июль 2015'!D42</f>
        <v>-136.17000000000235</v>
      </c>
      <c r="L43" s="4">
        <f>'СВОД 2015'!K43+$E$1*1-'Август 2015'!D42</f>
        <v>-145.94000000000233</v>
      </c>
      <c r="M43" s="4">
        <f>'СВОД 2015'!L43+$E$1*1-'Сентябрь 2015'!D42</f>
        <v>-155.71000000000231</v>
      </c>
      <c r="N43" s="4">
        <f>'СВОД 2015'!M43+$E$1*1-'Октябрь 2015'!D42</f>
        <v>-165.48000000000229</v>
      </c>
      <c r="O43" s="4">
        <f>'СВОД 2015'!N43+$E$1*1-'Ноябрь 2015'!D42</f>
        <v>-175.25000000000227</v>
      </c>
      <c r="P43" s="4">
        <f>'СВОД 2015'!O43+$E$1*1-'Декабрь 2015'!D42</f>
        <v>-185.02000000000226</v>
      </c>
      <c r="Q43" s="14">
        <f t="shared" si="2"/>
        <v>21482.760000000002</v>
      </c>
      <c r="R43" s="14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4">
        <f t="shared" si="0"/>
        <v>-185.02000000000044</v>
      </c>
      <c r="T43" s="37">
        <f t="shared" si="3"/>
        <v>1.8189894035458565E-12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9">
        <v>-1790.2299999999996</v>
      </c>
      <c r="E44" s="53">
        <f>'СВОД 2015'!D44+$E$1*1-'Январь 2015'!D43</f>
        <v>-1790.2299999999996</v>
      </c>
      <c r="F44" s="63">
        <f>'СВОД 2015'!E44+$E$1*1-'Февраль 2015'!D43</f>
        <v>-1790.2299999999996</v>
      </c>
      <c r="G44" s="53">
        <f>'СВОД 2015'!F44+$E$1*1-'Март 2015'!D43</f>
        <v>-1790.2299999999996</v>
      </c>
      <c r="H44" s="53">
        <f>'СВОД 2015'!G44+$E$1*1-'Апрель 2015'!D43</f>
        <v>-1789.9999999999995</v>
      </c>
      <c r="I44" s="4">
        <f>'СВОД 2015'!H44+$E$1*1-'Май 2015'!D43</f>
        <v>-1789.9999999999995</v>
      </c>
      <c r="J44" s="4">
        <f>'СВОД 2015'!I44+$E$1*1-'Июнь 2015'!D43</f>
        <v>-1789.9999999999995</v>
      </c>
      <c r="K44" s="4">
        <f>'СВОД 2015'!J44+$E$1*1-'Июль 2015'!D43</f>
        <v>-1789.9999999999995</v>
      </c>
      <c r="L44" s="4">
        <f>'СВОД 2015'!K44+$E$1*1-'Август 2015'!D43</f>
        <v>-1789.9999999999995</v>
      </c>
      <c r="M44" s="4">
        <f>'СВОД 2015'!L44+$E$1*1-'Сентябрь 2015'!D43</f>
        <v>-1789.9999999999995</v>
      </c>
      <c r="N44" s="4">
        <f>'СВОД 2015'!M44+$E$1*1-'Октябрь 2015'!D43</f>
        <v>-1789.9999999999995</v>
      </c>
      <c r="O44" s="4">
        <f>'СВОД 2015'!N44+$E$1*1-'Ноябрь 2015'!D43</f>
        <v>-1790.7699999999995</v>
      </c>
      <c r="P44" s="4">
        <f>'СВОД 2015'!O44+$E$1*1-'Декабрь 2015'!D43</f>
        <v>-1791.5399999999995</v>
      </c>
      <c r="Q44" s="14">
        <f t="shared" ref="Q44:Q75" si="4">1790.23*12</f>
        <v>21482.760000000002</v>
      </c>
      <c r="R44" s="14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4">
        <f t="shared" si="0"/>
        <v>-1791.5399999999972</v>
      </c>
      <c r="T44" s="37">
        <f t="shared" si="3"/>
        <v>2.2737367544323206E-12</v>
      </c>
    </row>
    <row r="45" spans="1:20" ht="15.95" customHeight="1" x14ac:dyDescent="0.25">
      <c r="A45" s="20" t="s">
        <v>62</v>
      </c>
      <c r="B45" s="2">
        <v>32</v>
      </c>
      <c r="C45" s="9"/>
      <c r="D45" s="59">
        <v>0</v>
      </c>
      <c r="E45" s="60">
        <f>'СВОД 2015'!D45+$E$1*1-'Январь 2015'!D44</f>
        <v>-8951.15</v>
      </c>
      <c r="F45" s="60">
        <f>'СВОД 2015'!E45+$E$1*1-'Февраль 2015'!D44</f>
        <v>-7160.92</v>
      </c>
      <c r="G45" s="60">
        <f>'СВОД 2015'!F45+$E$1*1-'Март 2015'!D44</f>
        <v>-5370.6900000000005</v>
      </c>
      <c r="H45" s="60">
        <f>'СВОД 2015'!G45+$E$1*1-'Апрель 2015'!D44</f>
        <v>-3580.4600000000005</v>
      </c>
      <c r="I45" s="4">
        <f>'СВОД 2015'!H45+$E$1*1-'Май 2015'!D44</f>
        <v>-1790.2300000000005</v>
      </c>
      <c r="J45" s="4">
        <f>'СВОД 2015'!I45+$E$1*1-'Июнь 2015'!D44</f>
        <v>-10741.38</v>
      </c>
      <c r="K45" s="4">
        <f>'СВОД 2015'!J45+$E$1*1-'Июль 2015'!D44</f>
        <v>-8951.15</v>
      </c>
      <c r="L45" s="4">
        <f>'СВОД 2015'!K45+$E$1*1-'Август 2015'!D44</f>
        <v>-7160.92</v>
      </c>
      <c r="M45" s="4">
        <f>'СВОД 2015'!L45+$E$1*1-'Сентябрь 2015'!D44</f>
        <v>-5370.6900000000005</v>
      </c>
      <c r="N45" s="4">
        <f>'СВОД 2015'!M45+$E$1*1-'Октябрь 2015'!D44</f>
        <v>-3580.4600000000005</v>
      </c>
      <c r="O45" s="4">
        <f>'СВОД 2015'!N45+$E$1*1-'Ноябрь 2015'!D44</f>
        <v>-1790.2300000000005</v>
      </c>
      <c r="P45" s="4">
        <f>'СВОД 2015'!O45+$E$1*1-'Декабрь 2015'!D44</f>
        <v>-4.5474735088646412E-13</v>
      </c>
      <c r="Q45" s="14">
        <f t="shared" si="4"/>
        <v>21482.760000000002</v>
      </c>
      <c r="R45" s="14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4">
        <f t="shared" si="0"/>
        <v>0</v>
      </c>
      <c r="T45" s="37">
        <f t="shared" si="3"/>
        <v>4.5474735088646412E-13</v>
      </c>
    </row>
    <row r="46" spans="1:20" ht="15.95" customHeight="1" x14ac:dyDescent="0.25">
      <c r="A46" s="20" t="s">
        <v>63</v>
      </c>
      <c r="B46" s="2">
        <v>33</v>
      </c>
      <c r="C46" s="9"/>
      <c r="D46" s="61">
        <v>8951.1500000000015</v>
      </c>
      <c r="E46" s="63">
        <f>'СВОД 2015'!D46+$E$1*1-'Январь 2015'!D45</f>
        <v>10741.380000000001</v>
      </c>
      <c r="F46" s="63">
        <f>'СВОД 2015'!E46+$E$1*1-'Февраль 2015'!D45</f>
        <v>1790.2300000000014</v>
      </c>
      <c r="G46" s="63">
        <f>'СВОД 2015'!F46+$E$1*1-'Март 2015'!D45</f>
        <v>1790.2300000000014</v>
      </c>
      <c r="H46" s="60">
        <f>'СВОД 2015'!G46+$E$1*1-'Апрель 2015'!D45</f>
        <v>0</v>
      </c>
      <c r="I46" s="50">
        <f>'СВОД 2015'!H46+$E$1*1-'Май 2015'!D45</f>
        <v>1790.23</v>
      </c>
      <c r="J46" s="50">
        <f>'СВОД 2015'!I46+$E$1*1-'Июнь 2015'!D45</f>
        <v>1790.23</v>
      </c>
      <c r="K46" s="50">
        <f>'СВОД 2015'!J46+$E$1*1-'Июль 2015'!D45</f>
        <v>1790.23</v>
      </c>
      <c r="L46" s="50">
        <f>'СВОД 2015'!K46+$E$1*1-'Август 2015'!D45</f>
        <v>1790.23</v>
      </c>
      <c r="M46" s="4">
        <f>'СВОД 2015'!L46+$E$1*1-'Сентябрь 2015'!D45</f>
        <v>0</v>
      </c>
      <c r="N46" s="4">
        <f>'СВОД 2015'!M46+$E$1*1-'Октябрь 2015'!D45</f>
        <v>0</v>
      </c>
      <c r="O46" s="4">
        <f>'СВОД 2015'!N46+$E$1*1-'Ноябрь 2015'!D45</f>
        <v>0</v>
      </c>
      <c r="P46" s="4">
        <f>'СВОД 2015'!O46+$E$1*1-'Декабрь 2015'!D45</f>
        <v>-1790.23</v>
      </c>
      <c r="Q46" s="14">
        <f t="shared" si="4"/>
        <v>21482.760000000002</v>
      </c>
      <c r="R46" s="14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4">
        <f t="shared" si="0"/>
        <v>-1790.2299999999923</v>
      </c>
      <c r="T46" s="37">
        <f t="shared" si="3"/>
        <v>7.73070496506989E-12</v>
      </c>
    </row>
    <row r="47" spans="1:20" ht="15.95" customHeight="1" x14ac:dyDescent="0.25">
      <c r="A47" s="20" t="s">
        <v>64</v>
      </c>
      <c r="B47" s="2">
        <v>34</v>
      </c>
      <c r="C47" s="9"/>
      <c r="D47" s="59">
        <v>0</v>
      </c>
      <c r="E47" s="60">
        <f>'СВОД 2015'!D47+$E$1*1-'Январь 2015'!D46</f>
        <v>0</v>
      </c>
      <c r="F47" s="60">
        <f>'СВОД 2015'!E47+$E$1*1-'Февраль 2015'!D46</f>
        <v>0</v>
      </c>
      <c r="G47" s="60">
        <f>'СВОД 2015'!F47+$E$1*1-'Март 2015'!D46</f>
        <v>0</v>
      </c>
      <c r="H47" s="60">
        <f>'СВОД 2015'!G47+$E$1*1-'Апрель 2015'!D46</f>
        <v>0</v>
      </c>
      <c r="I47" s="4">
        <f>'СВОД 2015'!H47+$E$1*1-'Май 2015'!D46</f>
        <v>0</v>
      </c>
      <c r="J47" s="4">
        <f>'СВОД 2015'!I47+$E$1*1-'Июнь 2015'!D46</f>
        <v>0</v>
      </c>
      <c r="K47" s="50">
        <f>'СВОД 2015'!J47+$E$1*1-'Июль 2015'!D46</f>
        <v>1790.23</v>
      </c>
      <c r="L47" s="4">
        <f>'СВОД 2015'!K47+$E$1*1-'Август 2015'!D46</f>
        <v>0</v>
      </c>
      <c r="M47" s="50">
        <f>'СВОД 2015'!L47+$E$1*1-'Сентябрь 2015'!D46</f>
        <v>1790.23</v>
      </c>
      <c r="N47" s="4">
        <f>'СВОД 2015'!M47+$E$1*1-'Октябрь 2015'!D46</f>
        <v>-1790.2300000000005</v>
      </c>
      <c r="O47" s="4">
        <f>'СВОД 2015'!N47+$E$1*1-'Ноябрь 2015'!D46</f>
        <v>-4.5474735088646412E-13</v>
      </c>
      <c r="P47" s="4">
        <f>'СВОД 2015'!O47+$E$1*1-'Декабрь 2015'!D46</f>
        <v>1790.2299999999996</v>
      </c>
      <c r="Q47" s="14">
        <f t="shared" si="4"/>
        <v>21482.760000000002</v>
      </c>
      <c r="R47" s="14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4">
        <f t="shared" si="0"/>
        <v>1790.2300000000032</v>
      </c>
      <c r="T47" s="37">
        <f t="shared" si="3"/>
        <v>3.637978807091713E-12</v>
      </c>
    </row>
    <row r="48" spans="1:20" ht="15.95" customHeight="1" x14ac:dyDescent="0.25">
      <c r="A48" s="20" t="s">
        <v>65</v>
      </c>
      <c r="B48" s="2">
        <v>35</v>
      </c>
      <c r="C48" s="9"/>
      <c r="D48" s="59">
        <v>-2766.09</v>
      </c>
      <c r="E48" s="60">
        <f>'СВОД 2015'!D48+$E$1*1-'Январь 2015'!D47</f>
        <v>-975.86000000000013</v>
      </c>
      <c r="F48" s="53">
        <f>'СВОД 2015'!E48+$E$1*1-'Февраль 2015'!D47</f>
        <v>814.36999999999989</v>
      </c>
      <c r="G48" s="53">
        <f>'СВОД 2015'!F48+$E$1*1-'Март 2015'!D47</f>
        <v>2604.6</v>
      </c>
      <c r="H48" s="53">
        <f>'СВОД 2015'!G48+$E$1*1-'Апрель 2015'!D47</f>
        <v>4394.83</v>
      </c>
      <c r="I48" s="50">
        <f>'СВОД 2015'!H48+$E$1*1-'Май 2015'!D47</f>
        <v>6185.0599999999995</v>
      </c>
      <c r="J48" s="50">
        <f>'СВОД 2015'!I48+$E$1*1-'Июнь 2015'!D47</f>
        <v>7975.2899999999991</v>
      </c>
      <c r="K48" s="4">
        <f>'СВОД 2015'!J48+$E$1*1-'Июль 2015'!D47</f>
        <v>-34.480000000001382</v>
      </c>
      <c r="L48" s="4">
        <f>'СВОД 2015'!K48+$E$1*1-'Август 2015'!D47</f>
        <v>1755.7499999999986</v>
      </c>
      <c r="M48" s="4">
        <f>'СВОД 2015'!L48+$E$1*1-'Сентябрь 2015'!D47</f>
        <v>3545.9799999999987</v>
      </c>
      <c r="N48" s="4">
        <f>'СВОД 2015'!M48+$E$1*1-'Октябрь 2015'!D47</f>
        <v>5336.2099999999991</v>
      </c>
      <c r="O48" s="4">
        <f>'СВОД 2015'!N48+$E$1*1-'Ноябрь 2015'!D47</f>
        <v>7126.4399999999987</v>
      </c>
      <c r="P48" s="4">
        <f>'СВОД 2015'!O48+$E$1*1-'Декабрь 2015'!D47</f>
        <v>8916.6699999999983</v>
      </c>
      <c r="Q48" s="14">
        <f t="shared" si="4"/>
        <v>21482.760000000002</v>
      </c>
      <c r="R48" s="14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4">
        <f t="shared" si="0"/>
        <v>8916.6700000000019</v>
      </c>
      <c r="T48" s="37">
        <f t="shared" si="3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61">
        <v>0.59000000000014552</v>
      </c>
      <c r="E49" s="63">
        <f>'СВОД 2015'!D49+$E$1*1-'Январь 2015'!D48</f>
        <v>0.59000000000014552</v>
      </c>
      <c r="F49" s="63">
        <f>'СВОД 2015'!E49+$E$1*1-'Февраль 2015'!D48</f>
        <v>0.59000000000014552</v>
      </c>
      <c r="G49" s="53">
        <f>'СВОД 2015'!F49+$E$1*1-'Март 2015'!D48</f>
        <v>0.59000000000014552</v>
      </c>
      <c r="H49" s="53">
        <f>'СВОД 2015'!G49+$E$1*1-'Апрель 2015'!D48</f>
        <v>0.59000000000014552</v>
      </c>
      <c r="I49" s="50">
        <f>'СВОД 2015'!H49+$E$1*1-'Май 2015'!D48</f>
        <v>0.59000000000014552</v>
      </c>
      <c r="J49" s="50">
        <f>'СВОД 2015'!I49+$E$1*1-'Июнь 2015'!D48</f>
        <v>1790.8200000000002</v>
      </c>
      <c r="K49" s="50">
        <f>'СВОД 2015'!J49+$E$1*1-'Июль 2015'!D48</f>
        <v>1790.8200000000002</v>
      </c>
      <c r="L49" s="50">
        <f>'СВОД 2015'!K49+$E$1*1-'Август 2015'!D48</f>
        <v>0.59000000000014552</v>
      </c>
      <c r="M49" s="50">
        <f>'СВОД 2015'!L49+$E$1*1-'Сентябрь 2015'!D48</f>
        <v>0.59000000000014552</v>
      </c>
      <c r="N49" s="50">
        <f>'СВОД 2015'!M49+$E$1*1-'Октябрь 2015'!D48</f>
        <v>0.59000000000014552</v>
      </c>
      <c r="O49" s="50">
        <f>'СВОД 2015'!N49+$E$1*1-'Ноябрь 2015'!D48</f>
        <v>0.59000000000014552</v>
      </c>
      <c r="P49" s="4">
        <f>'СВОД 2015'!O49+$E$1*1-'Декабрь 2015'!D48</f>
        <v>0.59000000000014552</v>
      </c>
      <c r="Q49" s="14">
        <f t="shared" si="4"/>
        <v>21482.760000000002</v>
      </c>
      <c r="R49" s="14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4">
        <f t="shared" si="0"/>
        <v>0.5900000000037835</v>
      </c>
      <c r="T49" s="37">
        <f t="shared" si="3"/>
        <v>3.637978807091713E-12</v>
      </c>
    </row>
    <row r="50" spans="1:20" ht="15.95" customHeight="1" x14ac:dyDescent="0.25">
      <c r="A50" s="20" t="s">
        <v>67</v>
      </c>
      <c r="B50" s="2">
        <v>37</v>
      </c>
      <c r="C50" s="9"/>
      <c r="D50" s="59">
        <v>-0.3900000000030559</v>
      </c>
      <c r="E50" s="53">
        <f>'СВОД 2015'!D50+$E$1*1-'Январь 2015'!D49</f>
        <v>1789.839999999997</v>
      </c>
      <c r="F50" s="53">
        <f>'СВОД 2015'!E50+$E$1*1-'Февраль 2015'!D49</f>
        <v>3580.069999999997</v>
      </c>
      <c r="G50" s="60">
        <f>'СВОД 2015'!F50+$E$1*1-'Март 2015'!D49</f>
        <v>-629.70000000000255</v>
      </c>
      <c r="H50" s="60">
        <f>'СВОД 2015'!G50+$E$1*1-'Апрель 2015'!D49</f>
        <v>-1839.4700000000025</v>
      </c>
      <c r="I50" s="4">
        <f>'СВОД 2015'!H50+$E$1*1-'Май 2015'!D49</f>
        <v>-49.24000000000251</v>
      </c>
      <c r="J50" s="4">
        <f>'СВОД 2015'!I50+$E$1*1-'Июнь 2015'!D49</f>
        <v>-3759.0100000000025</v>
      </c>
      <c r="K50" s="4">
        <f>'СВОД 2015'!J50+$E$1*1-'Июль 2015'!D49</f>
        <v>-1968.7800000000025</v>
      </c>
      <c r="L50" s="4">
        <f>'СВОД 2015'!K50+$E$1*1-'Август 2015'!D49</f>
        <v>-178.55000000000246</v>
      </c>
      <c r="M50" s="50">
        <f>'СВОД 2015'!L50+$E$1*1-'Сентябрь 2015'!D49</f>
        <v>1611.6799999999976</v>
      </c>
      <c r="N50" s="4">
        <f>'СВОД 2015'!M50+$E$1*1-'Октябрь 2015'!D49</f>
        <v>-3598.0900000000024</v>
      </c>
      <c r="O50" s="4">
        <f>'СВОД 2015'!N50+$E$1*1-'Ноябрь 2015'!D49</f>
        <v>-1807.8600000000024</v>
      </c>
      <c r="P50" s="4">
        <f>'СВОД 2015'!O50+$E$1*1-'Декабрь 2015'!D49</f>
        <v>-17.630000000002383</v>
      </c>
      <c r="Q50" s="14">
        <f t="shared" si="4"/>
        <v>21482.760000000002</v>
      </c>
      <c r="R50" s="14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4">
        <f t="shared" si="0"/>
        <v>-17.630000000001019</v>
      </c>
      <c r="T50" s="37">
        <f t="shared" si="3"/>
        <v>1.3642420526593924E-12</v>
      </c>
    </row>
    <row r="51" spans="1:20" ht="15.95" customHeight="1" x14ac:dyDescent="0.25">
      <c r="A51" s="20" t="s">
        <v>68</v>
      </c>
      <c r="B51" s="2">
        <v>38</v>
      </c>
      <c r="C51" s="9"/>
      <c r="D51" s="59">
        <v>-1907.010000000002</v>
      </c>
      <c r="E51" s="60">
        <f>'СВОД 2015'!D51+$E$1*1-'Январь 2015'!D50</f>
        <v>-116.78000000000202</v>
      </c>
      <c r="F51" s="53">
        <f>'СВОД 2015'!E51+$E$1*1-'Февраль 2015'!D50</f>
        <v>1673.449999999998</v>
      </c>
      <c r="G51" s="60">
        <f>'СВОД 2015'!F51+$E$1*1-'Март 2015'!D50</f>
        <v>-536.32000000000198</v>
      </c>
      <c r="H51" s="53">
        <f>'СВОД 2015'!G51+$E$1*1-'Апрель 2015'!D50</f>
        <v>1253.909999999998</v>
      </c>
      <c r="I51" s="51">
        <f>'СВОД 2015'!H51+$E$1*1-'Май 2015'!D50</f>
        <v>3044.1399999999981</v>
      </c>
      <c r="J51" s="4">
        <f>'СВОД 2015'!I51+$E$1*1-'Июнь 2015'!D50</f>
        <v>-2165.6300000000019</v>
      </c>
      <c r="K51" s="4">
        <f>'СВОД 2015'!J51+$E$1*1-'Июль 2015'!D50</f>
        <v>-375.40000000000191</v>
      </c>
      <c r="L51" s="4">
        <f>'СВОД 2015'!K51+$E$1*1-'Август 2015'!D50</f>
        <v>-3585.1700000000019</v>
      </c>
      <c r="M51" s="4">
        <f>'СВОД 2015'!L51+$E$1*1-'Сентябрь 2015'!D50</f>
        <v>-1794.9400000000019</v>
      </c>
      <c r="N51" s="4">
        <f>'СВОД 2015'!M51+$E$1*1-'Октябрь 2015'!D50</f>
        <v>-4004.7100000000019</v>
      </c>
      <c r="O51" s="4">
        <f>'СВОД 2015'!N51+$E$1*1-'Ноябрь 2015'!D50</f>
        <v>-2214.4800000000018</v>
      </c>
      <c r="P51" s="4">
        <f>'СВОД 2015'!O51+$E$1*1-'Декабрь 2015'!D50</f>
        <v>-424.25000000000182</v>
      </c>
      <c r="Q51" s="14">
        <f t="shared" si="4"/>
        <v>21482.760000000002</v>
      </c>
      <c r="R51" s="14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4">
        <f t="shared" si="0"/>
        <v>-424.25</v>
      </c>
      <c r="T51" s="37">
        <f t="shared" si="3"/>
        <v>1.8189894035458565E-12</v>
      </c>
    </row>
    <row r="52" spans="1:20" ht="15.95" customHeight="1" x14ac:dyDescent="0.25">
      <c r="A52" s="20" t="s">
        <v>69</v>
      </c>
      <c r="B52" s="2">
        <v>39</v>
      </c>
      <c r="C52" s="9"/>
      <c r="D52" s="61">
        <v>21.840000000000146</v>
      </c>
      <c r="E52" s="60">
        <f>'СВОД 2015'!D52+$E$1*1-'Январь 2015'!D51</f>
        <v>-1787.9299999999998</v>
      </c>
      <c r="F52" s="63">
        <f>'СВОД 2015'!E52+$E$1*1-'Февраль 2015'!D51</f>
        <v>2.3000000000001819</v>
      </c>
      <c r="G52" s="60">
        <f>'СВОД 2015'!F52+$E$1*1-'Март 2015'!D51</f>
        <v>-7.4699999999997999</v>
      </c>
      <c r="H52" s="60">
        <f>'СВОД 2015'!G52+$E$1*1-'Апрель 2015'!D51</f>
        <v>-17.239999999999782</v>
      </c>
      <c r="I52" s="4">
        <f>'СВОД 2015'!H52+$E$1*1-'Май 2015'!D51</f>
        <v>-1827.0099999999998</v>
      </c>
      <c r="J52" s="4">
        <f>'СВОД 2015'!I52+$E$1*1-'Июнь 2015'!D51</f>
        <v>-1836.7799999999997</v>
      </c>
      <c r="K52" s="4">
        <f>'СВОД 2015'!J52+$E$1*1-'Июль 2015'!D51</f>
        <v>-1846.5499999999997</v>
      </c>
      <c r="L52" s="4">
        <f>'СВОД 2015'!K52+$E$1*1-'Август 2015'!D51</f>
        <v>-56.319999999999709</v>
      </c>
      <c r="M52" s="4">
        <f>'СВОД 2015'!L52+$E$1*1-'Сентябрь 2015'!D51</f>
        <v>-66.089999999999691</v>
      </c>
      <c r="N52" s="4">
        <f>'СВОД 2015'!M52+$E$1*1-'Октябрь 2015'!D51</f>
        <v>-1875.8599999999997</v>
      </c>
      <c r="O52" s="4">
        <f>'СВОД 2015'!N52+$E$1*1-'Ноябрь 2015'!D51</f>
        <v>-1885.6299999999997</v>
      </c>
      <c r="P52" s="4">
        <f>'СВОД 2015'!O52+$E$1*1-'Декабрь 2015'!D51</f>
        <v>-95.399999999999636</v>
      </c>
      <c r="Q52" s="14">
        <f t="shared" si="4"/>
        <v>21482.760000000002</v>
      </c>
      <c r="R52" s="14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4">
        <f t="shared" si="0"/>
        <v>-95.399999999997817</v>
      </c>
      <c r="T52" s="37">
        <f t="shared" si="3"/>
        <v>1.8189894035458565E-12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9">
        <v>-3580.4599999999991</v>
      </c>
      <c r="E53" s="60">
        <f>'СВОД 2015'!D53+$E$1*1-'Январь 2015'!D52</f>
        <v>-1790.2299999999991</v>
      </c>
      <c r="F53" s="53">
        <f>'СВОД 2015'!E53+$E$1*1-'Февраль 2015'!D52</f>
        <v>9.0949470177292824E-13</v>
      </c>
      <c r="G53" s="60">
        <f>'СВОД 2015'!F53+$E$1*1-'Март 2015'!D52</f>
        <v>-3580.4599999999987</v>
      </c>
      <c r="H53" s="60">
        <f>'СВОД 2015'!G53+$E$1*1-'Апрель 2015'!D52</f>
        <v>-1790.2299999999987</v>
      </c>
      <c r="I53" s="50">
        <f>'СВОД 2015'!H53+$E$1*1-'Май 2015'!D52</f>
        <v>1.3642420526593924E-12</v>
      </c>
      <c r="J53" s="4">
        <f>'СВОД 2015'!I53+$E$1*1-'Июнь 2015'!D52</f>
        <v>-3580.4599999999982</v>
      </c>
      <c r="K53" s="4">
        <f>'СВОД 2015'!J53+$E$1*1-'Июль 2015'!D52</f>
        <v>-1790.2299999999982</v>
      </c>
      <c r="L53" s="50">
        <f>'СВОД 2015'!K53+$E$1*1-'Август 2015'!D52</f>
        <v>1.8189894035458565E-12</v>
      </c>
      <c r="M53" s="4">
        <f>'СВОД 2015'!L53+$E$1*1-'Сентябрь 2015'!D52</f>
        <v>-3580.4599999999978</v>
      </c>
      <c r="N53" s="4">
        <f>'СВОД 2015'!M53+$E$1*1-'Октябрь 2015'!D52</f>
        <v>-1790.2299999999977</v>
      </c>
      <c r="O53" s="50">
        <f>'СВОД 2015'!N53+$E$1*1-'Ноябрь 2015'!D52</f>
        <v>2.2737367544323206E-12</v>
      </c>
      <c r="P53" s="4">
        <f>'СВОД 2015'!O53+$E$1*1-'Декабрь 2015'!D52</f>
        <v>-3580.4599999999973</v>
      </c>
      <c r="Q53" s="14">
        <f t="shared" si="4"/>
        <v>21482.760000000002</v>
      </c>
      <c r="R53" s="14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4">
        <f t="shared" si="0"/>
        <v>-3580.4599999999955</v>
      </c>
      <c r="T53" s="37">
        <f t="shared" si="3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1">
        <v>4982.7599999999984</v>
      </c>
      <c r="E54" s="63">
        <f>'СВОД 2015'!D54+$E$1*1-'Январь 2015'!D53</f>
        <v>6772.989999999998</v>
      </c>
      <c r="F54" s="63">
        <f>'СВОД 2015'!E54+$E$1*1-'Февраль 2015'!D53</f>
        <v>8563.2199999999975</v>
      </c>
      <c r="G54" s="63">
        <f>'СВОД 2015'!F54+$E$1*1-'Март 2015'!D53</f>
        <v>10353.449999999997</v>
      </c>
      <c r="H54" s="60">
        <f>'СВОД 2015'!G54+$E$1*1-'Апрель 2015'!D53</f>
        <v>0</v>
      </c>
      <c r="I54" s="50">
        <f>'СВОД 2015'!H54+$E$1*1-'Май 2015'!D53</f>
        <v>1790.23</v>
      </c>
      <c r="J54" s="4">
        <f>'СВОД 2015'!I54+$E$1*1-'Июнь 2015'!D53</f>
        <v>0</v>
      </c>
      <c r="K54" s="50">
        <f>'СВОД 2015'!J54+$E$1*1-'Июль 2015'!D53</f>
        <v>1790.23</v>
      </c>
      <c r="L54" s="4">
        <f>'СВОД 2015'!K54+$E$1*1-'Август 2015'!D53</f>
        <v>0</v>
      </c>
      <c r="M54" s="50">
        <f>'СВОД 2015'!L54+$E$1*1-'Сентябрь 2015'!D53</f>
        <v>1790.23</v>
      </c>
      <c r="N54" s="4">
        <f>'СВОД 2015'!M54+$E$1*1-'Октябрь 2015'!D53</f>
        <v>0</v>
      </c>
      <c r="O54" s="50">
        <f>'СВОД 2015'!N54+$E$1*1-'Ноябрь 2015'!D53</f>
        <v>1790.23</v>
      </c>
      <c r="P54" s="4">
        <f>'СВОД 2015'!O54+$E$1*1-'Декабрь 2015'!D53</f>
        <v>0</v>
      </c>
      <c r="Q54" s="14">
        <f t="shared" si="4"/>
        <v>21482.760000000002</v>
      </c>
      <c r="R54" s="14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4">
        <f t="shared" si="0"/>
        <v>0</v>
      </c>
      <c r="T54" s="37">
        <f t="shared" si="3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2">
        <v>10253.449999999997</v>
      </c>
      <c r="E55" s="53">
        <f>'СВОД 2015'!D55+$E$1*1-'Январь 2015'!D54</f>
        <v>12043.679999999997</v>
      </c>
      <c r="F55" s="53">
        <f>'СВОД 2015'!E55+$E$1*1-'Февраль 2015'!D54</f>
        <v>13833.909999999996</v>
      </c>
      <c r="G55" s="53">
        <f>'СВОД 2015'!F55+$E$1*1-'Март 2015'!D54</f>
        <v>15624.139999999996</v>
      </c>
      <c r="H55" s="53">
        <f>'СВОД 2015'!G55+$E$1*1-'Апрель 2015'!D54</f>
        <v>17414.369999999995</v>
      </c>
      <c r="I55" s="50">
        <f>'СВОД 2015'!H55+$E$1*1-'Май 2015'!D54</f>
        <v>19204.599999999995</v>
      </c>
      <c r="J55" s="50">
        <f>'СВОД 2015'!I55+$E$1*1-'Июнь 2015'!D54</f>
        <v>20994.829999999994</v>
      </c>
      <c r="K55" s="50">
        <f>'СВОД 2015'!J55+$E$1*1-'Июль 2015'!D54</f>
        <v>22785.059999999994</v>
      </c>
      <c r="L55" s="4">
        <f>'СВОД 2015'!K55+$E$1*1-'Август 2015'!D54</f>
        <v>-324.7100000000064</v>
      </c>
      <c r="M55" s="50">
        <f>'СВОД 2015'!L55+$E$1*1-'Сентябрь 2015'!D54</f>
        <v>1465.5199999999936</v>
      </c>
      <c r="N55" s="4">
        <f>'СВОД 2015'!M55+$E$1*1-'Октябрь 2015'!D54</f>
        <v>-1524.2500000000064</v>
      </c>
      <c r="O55" s="4">
        <f>'СВОД 2015'!N55+$E$1*1-'Ноябрь 2015'!D54</f>
        <v>265.97999999999365</v>
      </c>
      <c r="P55" s="4">
        <f>'СВОД 2015'!O55+$E$1*1-'Декабрь 2015'!D54</f>
        <v>2056.2099999999937</v>
      </c>
      <c r="Q55" s="14">
        <f t="shared" si="4"/>
        <v>21482.760000000002</v>
      </c>
      <c r="R55" s="14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4">
        <f t="shared" si="0"/>
        <v>2056.2099999999991</v>
      </c>
      <c r="T55" s="37">
        <f t="shared" si="3"/>
        <v>5.4569682106375694E-12</v>
      </c>
    </row>
    <row r="56" spans="1:20" ht="15.95" customHeight="1" x14ac:dyDescent="0.25">
      <c r="A56" s="20" t="s">
        <v>73</v>
      </c>
      <c r="B56" s="2">
        <v>41</v>
      </c>
      <c r="C56" s="9"/>
      <c r="D56" s="62">
        <v>3561.6100000000006</v>
      </c>
      <c r="E56" s="53">
        <f>'СВОД 2015'!D56+$E$1*1-'Январь 2015'!D55</f>
        <v>5351.84</v>
      </c>
      <c r="F56" s="53">
        <f>'СВОД 2015'!E56+$E$1*1-'Февраль 2015'!D55</f>
        <v>2142.0699999999997</v>
      </c>
      <c r="G56" s="53">
        <f>'СВОД 2015'!F56+$E$1*1-'Март 2015'!D55</f>
        <v>3932.2999999999997</v>
      </c>
      <c r="H56" s="53">
        <f>'СВОД 2015'!G56+$E$1*1-'Апрель 2015'!D55</f>
        <v>5722.53</v>
      </c>
      <c r="I56" s="50">
        <f>'СВОД 2015'!H56+$E$1*1-'Май 2015'!D55</f>
        <v>2512.7600000000002</v>
      </c>
      <c r="J56" s="50">
        <f>'СВОД 2015'!I56+$E$1*1-'Июнь 2015'!D55</f>
        <v>802.98999999999978</v>
      </c>
      <c r="K56" s="50">
        <f>'СВОД 2015'!J56+$E$1*1-'Июль 2015'!D55</f>
        <v>2593.2199999999998</v>
      </c>
      <c r="L56" s="50">
        <f>'СВОД 2015'!K56+$E$1*1-'Август 2015'!D55</f>
        <v>4383.45</v>
      </c>
      <c r="M56" s="50">
        <f>'СВОД 2015'!L56+$E$1*1-'Сентябрь 2015'!D55</f>
        <v>6173.68</v>
      </c>
      <c r="N56" s="50">
        <f>'СВОД 2015'!M56+$E$1*1-'Октябрь 2015'!D55</f>
        <v>1963.9099999999999</v>
      </c>
      <c r="O56" s="50">
        <f>'СВОД 2015'!N56+$E$1*1-'Ноябрь 2015'!D55</f>
        <v>3754.14</v>
      </c>
      <c r="P56" s="4">
        <f>'СВОД 2015'!O56+$E$1*1-'Декабрь 2015'!D55</f>
        <v>-155.63000000000011</v>
      </c>
      <c r="Q56" s="14">
        <f t="shared" si="4"/>
        <v>21482.760000000002</v>
      </c>
      <c r="R56" s="14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4">
        <f t="shared" si="0"/>
        <v>-155.62999999999738</v>
      </c>
      <c r="T56" s="37">
        <f t="shared" si="3"/>
        <v>2.7284841053187847E-12</v>
      </c>
    </row>
    <row r="57" spans="1:20" ht="15.95" customHeight="1" x14ac:dyDescent="0.25">
      <c r="A57" s="20" t="s">
        <v>74</v>
      </c>
      <c r="B57" s="2">
        <v>42</v>
      </c>
      <c r="C57" s="9"/>
      <c r="D57" s="59">
        <v>0</v>
      </c>
      <c r="E57" s="60">
        <f>'СВОД 2015'!D57+$E$1*1-'Январь 2015'!D56</f>
        <v>-1790.23</v>
      </c>
      <c r="F57" s="60">
        <f>'СВОД 2015'!E57+$E$1*1-'Февраль 2015'!D56</f>
        <v>0</v>
      </c>
      <c r="G57" s="60">
        <f>'СВОД 2015'!F57+$E$1*1-'Март 2015'!D56</f>
        <v>-1790.23</v>
      </c>
      <c r="H57" s="60">
        <f>'СВОД 2015'!G57+$E$1*1-'Апрель 2015'!D56</f>
        <v>0</v>
      </c>
      <c r="I57" s="50">
        <f>'СВОД 2015'!H57+$E$1*1-'Май 2015'!D56</f>
        <v>1790.23</v>
      </c>
      <c r="J57" s="50">
        <f>'СВОД 2015'!I57+$E$1*1-'Июнь 2015'!D56</f>
        <v>3580.46</v>
      </c>
      <c r="K57" s="4">
        <f>'СВОД 2015'!J57+$E$1*1-'Июль 2015'!D56</f>
        <v>-3580.4599999999991</v>
      </c>
      <c r="L57" s="4">
        <f>'СВОД 2015'!K57+$E$1*1-'Август 2015'!D56</f>
        <v>-1790.2299999999991</v>
      </c>
      <c r="M57" s="50">
        <f>'СВОД 2015'!L57+$E$1*1-'Сентябрь 2015'!D56</f>
        <v>-5370.6899999999987</v>
      </c>
      <c r="N57" s="4">
        <f>'СВОД 2015'!M57+$E$1*1-'Октябрь 2015'!D56</f>
        <v>-3580.4599999999987</v>
      </c>
      <c r="O57" s="4">
        <f>'СВОД 2015'!N57+$E$1*1-'Ноябрь 2015'!D56</f>
        <v>-1790.2299999999987</v>
      </c>
      <c r="P57" s="50">
        <f>'СВОД 2015'!O57+$E$1*1-'Декабрь 2015'!D56</f>
        <v>1.3642420526593924E-12</v>
      </c>
      <c r="Q57" s="14">
        <f t="shared" si="4"/>
        <v>21482.760000000002</v>
      </c>
      <c r="R57" s="14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4">
        <f t="shared" si="0"/>
        <v>0</v>
      </c>
      <c r="T57" s="37">
        <f t="shared" si="3"/>
        <v>-1.3642420526593924E-12</v>
      </c>
    </row>
    <row r="58" spans="1:20" ht="15.95" customHeight="1" x14ac:dyDescent="0.25">
      <c r="A58" s="20" t="s">
        <v>75</v>
      </c>
      <c r="B58" s="2">
        <v>43</v>
      </c>
      <c r="C58" s="9"/>
      <c r="D58" s="61">
        <v>17214.37</v>
      </c>
      <c r="E58" s="63">
        <f>'СВОД 2015'!D58+$E$1*1-'Январь 2015'!D57</f>
        <v>17004.599999999999</v>
      </c>
      <c r="F58" s="63">
        <f>'СВОД 2015'!E58+$E$1*1-'Февраль 2015'!D57</f>
        <v>18794.829999999998</v>
      </c>
      <c r="G58" s="60">
        <f>'СВОД 2015'!F58+$E$1*1-'Март 2015'!D57</f>
        <v>-414.94000000000233</v>
      </c>
      <c r="H58" s="53">
        <f>'СВОД 2015'!G58+$E$1*1-'Апрель 2015'!D57</f>
        <v>1375.2899999999977</v>
      </c>
      <c r="I58" s="50">
        <f>'СВОД 2015'!H58+$E$1*1-'Май 2015'!D57</f>
        <v>3165.5199999999977</v>
      </c>
      <c r="J58" s="50">
        <f>'СВОД 2015'!I58+$E$1*1-'Июнь 2015'!D57</f>
        <v>1790.2299999999982</v>
      </c>
      <c r="K58" s="50">
        <f>'СВОД 2015'!J58+$E$1*1-'Июль 2015'!D57</f>
        <v>3580.4599999999982</v>
      </c>
      <c r="L58" s="4">
        <f>'СВОД 2015'!K58+$E$1*1-'Август 2015'!D57</f>
        <v>0</v>
      </c>
      <c r="M58" s="50">
        <f>'СВОД 2015'!L58+$E$1*1-'Сентябрь 2015'!D57</f>
        <v>1790.23</v>
      </c>
      <c r="N58" s="50">
        <f>'СВОД 2015'!M58+$E$1*1-'Октябрь 2015'!D57</f>
        <v>3580.46</v>
      </c>
      <c r="O58" s="4">
        <f>'СВОД 2015'!N58+$E$1*1-'Ноябрь 2015'!D57</f>
        <v>-1790.2299999999996</v>
      </c>
      <c r="P58" s="50">
        <f>'СВОД 2015'!O58+$E$1*1-'Декабрь 2015'!D57</f>
        <v>4.5474735088646412E-13</v>
      </c>
      <c r="Q58" s="14">
        <f t="shared" si="4"/>
        <v>21482.760000000002</v>
      </c>
      <c r="R58" s="14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4">
        <f t="shared" si="0"/>
        <v>0</v>
      </c>
      <c r="T58" s="37">
        <f t="shared" si="3"/>
        <v>-4.5474735088646412E-13</v>
      </c>
    </row>
    <row r="59" spans="1:20" ht="15.95" customHeight="1" x14ac:dyDescent="0.25">
      <c r="A59" s="20" t="s">
        <v>76</v>
      </c>
      <c r="B59" s="2">
        <v>44</v>
      </c>
      <c r="C59" s="9"/>
      <c r="D59" s="62">
        <v>3951.1499999999996</v>
      </c>
      <c r="E59" s="53">
        <f>'СВОД 2015'!D59+$E$1*1-'Январь 2015'!D58</f>
        <v>3241.3799999999992</v>
      </c>
      <c r="F59" s="53">
        <f>'СВОД 2015'!E59+$E$1*1-'Февраль 2015'!D58</f>
        <v>1031.6099999999988</v>
      </c>
      <c r="G59" s="53">
        <f>'СВОД 2015'!F59+$E$1*1-'Март 2015'!D58</f>
        <v>2821.8399999999988</v>
      </c>
      <c r="H59" s="60">
        <f>'СВОД 2015'!G59+$E$1*1-'Апрель 2015'!D58</f>
        <v>-287.9300000000012</v>
      </c>
      <c r="I59" s="50">
        <f>'СВОД 2015'!H59+$E$1*1-'Май 2015'!D58</f>
        <v>1502.2999999999988</v>
      </c>
      <c r="J59" s="50">
        <f>'СВОД 2015'!I59+$E$1*1-'Июнь 2015'!D58</f>
        <v>3292.5299999999988</v>
      </c>
      <c r="K59" s="50">
        <f>'СВОД 2015'!J59+$E$1*1-'Июль 2015'!D58</f>
        <v>5082.7599999999984</v>
      </c>
      <c r="L59" s="50">
        <f>'СВОД 2015'!K59+$E$1*1-'Август 2015'!D58</f>
        <v>1372.989999999998</v>
      </c>
      <c r="M59" s="4">
        <f>'СВОД 2015'!L59+$E$1*1-'Сентябрь 2015'!D58</f>
        <v>-1586.780000000002</v>
      </c>
      <c r="N59" s="50">
        <f>'СВОД 2015'!M59+$E$1*1-'Октябрь 2015'!D58</f>
        <v>203.449999999998</v>
      </c>
      <c r="O59" s="50">
        <f>'СВОД 2015'!N59+$E$1*1-'Ноябрь 2015'!D58</f>
        <v>1993.679999999998</v>
      </c>
      <c r="P59" s="4">
        <f>'СВОД 2015'!O59+$E$1*1-'Декабрь 2015'!D58</f>
        <v>33.909999999998035</v>
      </c>
      <c r="Q59" s="14">
        <f t="shared" si="4"/>
        <v>21482.760000000002</v>
      </c>
      <c r="R59" s="14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4">
        <f t="shared" si="0"/>
        <v>33.910000000003492</v>
      </c>
      <c r="T59" s="37">
        <f t="shared" si="3"/>
        <v>5.4569682106375694E-12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9">
        <v>0</v>
      </c>
      <c r="E60" s="60">
        <f>'СВОД 2015'!D60+$E$1*1-'Январь 2015'!D59</f>
        <v>0</v>
      </c>
      <c r="F60" s="53">
        <f>'СВОД 2015'!E60+$E$1*1-'Февраль 2015'!D59</f>
        <v>1790.23</v>
      </c>
      <c r="G60" s="60">
        <f>'СВОД 2015'!F60+$E$1*1-'Март 2015'!D59</f>
        <v>-2109.7699999999995</v>
      </c>
      <c r="H60" s="60">
        <f>'СВОД 2015'!G60+$E$1*1-'Апрель 2015'!D59</f>
        <v>-319.53999999999951</v>
      </c>
      <c r="I60" s="4">
        <f>'СВОД 2015'!H60+$E$1*1-'Май 2015'!D59</f>
        <v>-319.53999999999951</v>
      </c>
      <c r="J60" s="50">
        <f>'СВОД 2015'!I60+$E$1*1-'Июнь 2015'!D59</f>
        <v>73.500000000000455</v>
      </c>
      <c r="K60" s="50">
        <f>'СВОД 2015'!J60+$E$1*1-'Июль 2015'!D59</f>
        <v>73.500000000000455</v>
      </c>
      <c r="L60" s="50">
        <f>'СВОД 2015'!K60+$E$1*1-'Август 2015'!D59</f>
        <v>73.500000000000455</v>
      </c>
      <c r="M60" s="50">
        <f>'СВОД 2015'!L60+$E$1*1-'Сентябрь 2015'!D59</f>
        <v>73.500000000000455</v>
      </c>
      <c r="N60" s="50">
        <f>'СВОД 2015'!M60+$E$1*1-'Октябрь 2015'!D59</f>
        <v>73.500000000000455</v>
      </c>
      <c r="O60" s="4">
        <f>'СВОД 2015'!N60+$E$1*1-'Ноябрь 2015'!D59</f>
        <v>-1716.7299999999996</v>
      </c>
      <c r="P60" s="4">
        <f>'СВОД 2015'!O60+$E$1*1-'Декабрь 2015'!D59</f>
        <v>73.500000000000455</v>
      </c>
      <c r="Q60" s="14">
        <f t="shared" si="4"/>
        <v>21482.760000000002</v>
      </c>
      <c r="R60" s="14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4">
        <f t="shared" si="0"/>
        <v>73.500000000003638</v>
      </c>
      <c r="T60" s="37">
        <f t="shared" si="3"/>
        <v>3.1832314562052488E-12</v>
      </c>
    </row>
    <row r="61" spans="1:20" ht="15.95" customHeight="1" x14ac:dyDescent="0.25">
      <c r="A61" s="20" t="s">
        <v>78</v>
      </c>
      <c r="B61" s="2">
        <v>45</v>
      </c>
      <c r="C61" s="9"/>
      <c r="D61" s="62">
        <v>21053.449999999997</v>
      </c>
      <c r="E61" s="53">
        <f>'СВОД 2015'!D61+$E$1*1-'Январь 2015'!D60</f>
        <v>22843.679999999997</v>
      </c>
      <c r="F61" s="53">
        <f>'СВОД 2015'!E61+$E$1*1-'Февраль 2015'!D60</f>
        <v>24633.909999999996</v>
      </c>
      <c r="G61" s="60">
        <f>'СВОД 2015'!F61+$E$1*1-'Март 2015'!D60</f>
        <v>16424.139999999996</v>
      </c>
      <c r="H61" s="60">
        <f>'СВОД 2015'!G61+$E$1*1-'Апрель 2015'!D60</f>
        <v>18214.369999999995</v>
      </c>
      <c r="I61" s="4">
        <f>'СВОД 2015'!H61+$E$1*1-'Май 2015'!D60</f>
        <v>20004.599999999995</v>
      </c>
      <c r="J61" s="4">
        <f>'СВОД 2015'!I61+$E$1*1-'Июнь 2015'!D60</f>
        <v>21794.829999999994</v>
      </c>
      <c r="K61" s="4">
        <f>'СВОД 2015'!J61+$E$1*1-'Июль 2015'!D60</f>
        <v>23585.059999999994</v>
      </c>
      <c r="L61" s="4">
        <f>'СВОД 2015'!K61+$E$1*1-'Август 2015'!D60</f>
        <v>25375.289999999994</v>
      </c>
      <c r="M61" s="4">
        <f>'СВОД 2015'!L61+$E$1*1-'Сентябрь 2015'!D60</f>
        <v>27165.519999999993</v>
      </c>
      <c r="N61" s="4">
        <f>'СВОД 2015'!M61+$E$1*1-'Октябрь 2015'!D60</f>
        <v>13955.749999999993</v>
      </c>
      <c r="O61" s="4">
        <f>'СВОД 2015'!N61+$E$1*1-'Ноябрь 2015'!D60</f>
        <v>15745.979999999992</v>
      </c>
      <c r="P61" s="4">
        <f>'СВОД 2015'!O61+$E$1*1-'Декабрь 2015'!D60</f>
        <v>17536.209999999992</v>
      </c>
      <c r="Q61" s="14">
        <f t="shared" si="4"/>
        <v>21482.760000000002</v>
      </c>
      <c r="R61" s="14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4">
        <f t="shared" si="0"/>
        <v>17536.21</v>
      </c>
      <c r="T61" s="37">
        <f t="shared" si="3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9">
        <v>-5370.6899999999987</v>
      </c>
      <c r="E62" s="60">
        <f>'СВОД 2015'!D62+$E$1*1-'Январь 2015'!D61</f>
        <v>-3580.4599999999987</v>
      </c>
      <c r="F62" s="60">
        <f>'СВОД 2015'!E62+$E$1*1-'Февраль 2015'!D61</f>
        <v>-1790.2299999999987</v>
      </c>
      <c r="G62" s="53">
        <f>'СВОД 2015'!F62+$E$1*1-'Март 2015'!D61</f>
        <v>1.3642420526593924E-12</v>
      </c>
      <c r="H62" s="53">
        <f>'СВОД 2015'!G62+$E$1*1-'Апрель 2015'!D61</f>
        <v>1790.2300000000014</v>
      </c>
      <c r="I62" s="50">
        <f>'СВОД 2015'!H62+$E$1*1-'Май 2015'!D61</f>
        <v>3580.4600000000014</v>
      </c>
      <c r="J62" s="50">
        <f>'СВОД 2015'!I62+$E$1*1-'Июнь 2015'!D61</f>
        <v>5370.6900000000014</v>
      </c>
      <c r="K62" s="50">
        <f>'СВОД 2015'!J62+$E$1*1-'Июль 2015'!D61</f>
        <v>7160.9200000000019</v>
      </c>
      <c r="L62" s="4">
        <f>'СВОД 2015'!K62+$E$1*1-'Август 2015'!D61</f>
        <v>-12531.609999999997</v>
      </c>
      <c r="M62" s="4">
        <f>'СВОД 2015'!L62+$E$1*1-'Сентябрь 2015'!D61</f>
        <v>-10741.379999999997</v>
      </c>
      <c r="N62" s="4">
        <f>'СВОД 2015'!M62+$E$1*1-'Октябрь 2015'!D61</f>
        <v>-8951.1499999999978</v>
      </c>
      <c r="O62" s="4">
        <f>'СВОД 2015'!N62+$E$1*1-'Ноябрь 2015'!D61</f>
        <v>-7160.9199999999983</v>
      </c>
      <c r="P62" s="4">
        <f>'СВОД 2015'!O62+$E$1*1-'Декабрь 2015'!D61</f>
        <v>-5370.6899999999987</v>
      </c>
      <c r="Q62" s="14">
        <f t="shared" si="4"/>
        <v>21482.760000000002</v>
      </c>
      <c r="R62" s="14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4">
        <f t="shared" si="0"/>
        <v>-5370.6899999999951</v>
      </c>
      <c r="T62" s="37">
        <f t="shared" si="3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61">
        <v>3472.989999999998</v>
      </c>
      <c r="E63" s="63">
        <f>'СВОД 2015'!D63+$E$1*1-'Январь 2015'!D62</f>
        <v>1663.2199999999975</v>
      </c>
      <c r="F63" s="60">
        <f>'СВОД 2015'!E63+$E$1*1-'Февраль 2015'!D62</f>
        <v>-146.55000000000246</v>
      </c>
      <c r="G63" s="60">
        <f>'СВОД 2015'!F63+$E$1*1-'Март 2015'!D62</f>
        <v>-1956.3200000000024</v>
      </c>
      <c r="H63" s="60">
        <f>'СВОД 2015'!G63+$E$1*1-'Апрель 2015'!D62</f>
        <v>-166.09000000000242</v>
      </c>
      <c r="I63" s="4">
        <f>'СВОД 2015'!H63+$E$1*1-'Май 2015'!D62</f>
        <v>-175.8600000000024</v>
      </c>
      <c r="J63" s="4">
        <f>'СВОД 2015'!I63+$E$1*1-'Июнь 2015'!D62</f>
        <v>-1985.6300000000024</v>
      </c>
      <c r="K63" s="4">
        <f>'СВОД 2015'!J63+$E$1*1-'Июль 2015'!D62</f>
        <v>-195.40000000000236</v>
      </c>
      <c r="L63" s="50">
        <f>'СВОД 2015'!K63+$E$1*1-'Август 2015'!D62</f>
        <v>1594.8299999999977</v>
      </c>
      <c r="M63" s="50">
        <f>'СВОД 2015'!L63+$E$1*1-'Сентябрь 2015'!D62</f>
        <v>1585.0599999999977</v>
      </c>
      <c r="N63" s="4">
        <f>'СВОД 2015'!M63+$E$1*1-'Октябрь 2015'!D62</f>
        <v>-224.71000000000231</v>
      </c>
      <c r="O63" s="4">
        <f>'СВОД 2015'!N63+$E$1*1-'Ноябрь 2015'!D62</f>
        <v>1565.5199999999977</v>
      </c>
      <c r="P63" s="4">
        <f>'СВОД 2015'!O63+$E$1*1-'Декабрь 2015'!D62</f>
        <v>3355.7499999999977</v>
      </c>
      <c r="Q63" s="14">
        <f t="shared" si="4"/>
        <v>21482.760000000002</v>
      </c>
      <c r="R63" s="14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4">
        <f t="shared" si="0"/>
        <v>3355.75</v>
      </c>
      <c r="T63" s="37">
        <f t="shared" si="3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9">
        <v>0</v>
      </c>
      <c r="E64" s="60">
        <f>'СВОД 2015'!D64+$E$1*1-'Январь 2015'!D63</f>
        <v>-19692.53</v>
      </c>
      <c r="F64" s="60">
        <f>'СВОД 2015'!E64+$E$1*1-'Февраль 2015'!D63</f>
        <v>-17902.3</v>
      </c>
      <c r="G64" s="60">
        <f>'СВОД 2015'!F64+$E$1*1-'Март 2015'!D63</f>
        <v>-16112.07</v>
      </c>
      <c r="H64" s="60">
        <f>'СВОД 2015'!G64+$E$1*1-'Апрель 2015'!D63</f>
        <v>-14321.84</v>
      </c>
      <c r="I64" s="4">
        <f>'СВОД 2015'!H64+$E$1*1-'Май 2015'!D63</f>
        <v>-12531.61</v>
      </c>
      <c r="J64" s="4">
        <f>'СВОД 2015'!I64+$E$1*1-'Июнь 2015'!D63</f>
        <v>-10741.380000000001</v>
      </c>
      <c r="K64" s="4">
        <f>'СВОД 2015'!J64+$E$1*1-'Июль 2015'!D63</f>
        <v>-8951.1500000000015</v>
      </c>
      <c r="L64" s="4">
        <f>'СВОД 2015'!K64+$E$1*1-'Август 2015'!D63</f>
        <v>-7160.9200000000019</v>
      </c>
      <c r="M64" s="4">
        <f>'СВОД 2015'!L64+$E$1*1-'Сентябрь 2015'!D63</f>
        <v>-5370.6900000000023</v>
      </c>
      <c r="N64" s="4">
        <f>'СВОД 2015'!M64+$E$1*1-'Октябрь 2015'!D63</f>
        <v>-3580.4600000000023</v>
      </c>
      <c r="O64" s="4">
        <f>'СВОД 2015'!N64+$E$1*1-'Ноябрь 2015'!D63</f>
        <v>-1790.2300000000023</v>
      </c>
      <c r="P64" s="4">
        <f>'СВОД 2015'!O64+$E$1*1-'Декабрь 2015'!D63</f>
        <v>-2.2737367544323206E-12</v>
      </c>
      <c r="Q64" s="14">
        <f t="shared" si="4"/>
        <v>21482.760000000002</v>
      </c>
      <c r="R64" s="14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4">
        <f t="shared" si="0"/>
        <v>0</v>
      </c>
      <c r="T64" s="37">
        <f t="shared" si="3"/>
        <v>2.2737367544323206E-12</v>
      </c>
    </row>
    <row r="65" spans="1:20" ht="15.95" customHeight="1" x14ac:dyDescent="0.25">
      <c r="A65" s="20" t="s">
        <v>82</v>
      </c>
      <c r="B65" s="2">
        <v>49</v>
      </c>
      <c r="C65" s="9"/>
      <c r="D65" s="59">
        <v>-6517.2400000000016</v>
      </c>
      <c r="E65" s="60">
        <f>'СВОД 2015'!D65+$E$1*1-'Январь 2015'!D64</f>
        <v>-4727.010000000002</v>
      </c>
      <c r="F65" s="60">
        <f>'СВОД 2015'!E65+$E$1*1-'Февраль 2015'!D64</f>
        <v>-12936.780000000002</v>
      </c>
      <c r="G65" s="60">
        <f>'СВОД 2015'!F65+$E$1*1-'Март 2015'!D64</f>
        <v>-11146.550000000003</v>
      </c>
      <c r="H65" s="60">
        <f>'СВОД 2015'!G65+$E$1*1-'Апрель 2015'!D64</f>
        <v>-9356.3200000000033</v>
      </c>
      <c r="I65" s="4">
        <f>'СВОД 2015'!H65+$E$1*1-'Май 2015'!D64</f>
        <v>-7566.0900000000038</v>
      </c>
      <c r="J65" s="4">
        <f>'СВОД 2015'!I65+$E$1*1-'Июнь 2015'!D64</f>
        <v>-5775.8600000000042</v>
      </c>
      <c r="K65" s="4">
        <f>'СВОД 2015'!J65+$E$1*1-'Июль 2015'!D64</f>
        <v>-3985.6300000000042</v>
      </c>
      <c r="L65" s="4">
        <f>'СВОД 2015'!K65+$E$1*1-'Август 2015'!D64</f>
        <v>-2195.4000000000042</v>
      </c>
      <c r="M65" s="4">
        <f>'СВОД 2015'!L65+$E$1*1-'Сентябрь 2015'!D64</f>
        <v>-12405.170000000004</v>
      </c>
      <c r="N65" s="4">
        <f>'СВОД 2015'!M65+$E$1*1-'Октябрь 2015'!D64</f>
        <v>-10614.940000000004</v>
      </c>
      <c r="O65" s="4">
        <f>'СВОД 2015'!N65+$E$1*1-'Ноябрь 2015'!D64</f>
        <v>-8824.7100000000046</v>
      </c>
      <c r="P65" s="4">
        <f>'СВОД 2015'!O65+$E$1*1-'Декабрь 2015'!D64</f>
        <v>-7034.480000000005</v>
      </c>
      <c r="Q65" s="14">
        <f t="shared" si="4"/>
        <v>21482.760000000002</v>
      </c>
      <c r="R65" s="14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4">
        <f t="shared" si="0"/>
        <v>-7034.48</v>
      </c>
      <c r="T65" s="37">
        <f t="shared" si="3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9">
        <v>-1.8189894035458565E-12</v>
      </c>
      <c r="E66" s="63">
        <f>'СВОД 2015'!D66+$E$1*1-'Январь 2015'!D65</f>
        <v>1790.2299999999982</v>
      </c>
      <c r="F66" s="60">
        <f>'СВОД 2015'!E66+$E$1*1-'Февраль 2015'!D65</f>
        <v>-1819.5400000000018</v>
      </c>
      <c r="G66" s="60">
        <f>'СВОД 2015'!F66+$E$1*1-'Март 2015'!D65</f>
        <v>-29.310000000001764</v>
      </c>
      <c r="H66" s="60">
        <f>'СВОД 2015'!G66+$E$1*1-'Апрель 2015'!D65</f>
        <v>-3139.0800000000017</v>
      </c>
      <c r="I66" s="4">
        <f>'СВОД 2015'!H66+$E$1*1-'Май 2015'!D65</f>
        <v>-1348.8500000000017</v>
      </c>
      <c r="J66" s="50">
        <f>'СВОД 2015'!I66+$E$1*1-'Июнь 2015'!D65</f>
        <v>441.37999999999829</v>
      </c>
      <c r="K66" s="50">
        <f>'СВОД 2015'!J66+$E$1*1-'Июль 2015'!D65</f>
        <v>281.60999999999831</v>
      </c>
      <c r="L66" s="4">
        <f>'СВОД 2015'!K66+$E$1*1-'Август 2015'!D65</f>
        <v>-74.160000000001673</v>
      </c>
      <c r="M66" s="4">
        <f>'СВОД 2015'!L66+$E$1*1-'Сентябрь 2015'!D65</f>
        <v>-3053.9300000000017</v>
      </c>
      <c r="N66" s="4">
        <f>'СВОД 2015'!M66+$E$1*1-'Октябрь 2015'!D65</f>
        <v>-1263.7000000000016</v>
      </c>
      <c r="O66" s="50">
        <f>'СВОД 2015'!N66+$E$1*1-'Ноябрь 2015'!D65</f>
        <v>66.529999999998381</v>
      </c>
      <c r="P66" s="4">
        <f>'СВОД 2015'!O66+$E$1*1-'Декабрь 2015'!D65</f>
        <v>-93.240000000001601</v>
      </c>
      <c r="Q66" s="14">
        <f t="shared" si="4"/>
        <v>21482.760000000002</v>
      </c>
      <c r="R66" s="14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4">
        <f t="shared" si="0"/>
        <v>-93.239999999997963</v>
      </c>
      <c r="T66" s="37">
        <f t="shared" si="3"/>
        <v>3.637978807091713E-12</v>
      </c>
    </row>
    <row r="67" spans="1:20" ht="15.95" customHeight="1" x14ac:dyDescent="0.25">
      <c r="A67" s="20" t="s">
        <v>84</v>
      </c>
      <c r="B67" s="2">
        <v>51</v>
      </c>
      <c r="C67" s="9"/>
      <c r="D67" s="62">
        <v>21214.37</v>
      </c>
      <c r="E67" s="53">
        <f>'СВОД 2015'!D67+$E$1*1-'Январь 2015'!D66</f>
        <v>23004.6</v>
      </c>
      <c r="F67" s="53">
        <f>'СВОД 2015'!E67+$E$1*1-'Февраль 2015'!D66</f>
        <v>24794.829999999998</v>
      </c>
      <c r="G67" s="53">
        <f>'СВОД 2015'!F67+$E$1*1-'Март 2015'!D66</f>
        <v>26585.059999999998</v>
      </c>
      <c r="H67" s="60">
        <f>'СВОД 2015'!G67+$E$1*1-'Апрель 2015'!D66</f>
        <v>1760.2899999999972</v>
      </c>
      <c r="I67" s="4">
        <f>'СВОД 2015'!H67+$E$1*1-'Май 2015'!D66</f>
        <v>3550.5199999999973</v>
      </c>
      <c r="J67" s="4">
        <f>'СВОД 2015'!I67+$E$1*1-'Июнь 2015'!D66</f>
        <v>5340.7499999999973</v>
      </c>
      <c r="K67" s="4">
        <f>'СВОД 2015'!J67+$E$1*1-'Июль 2015'!D66</f>
        <v>7130.9799999999977</v>
      </c>
      <c r="L67" s="4">
        <f>'СВОД 2015'!K67+$E$1*1-'Август 2015'!D66</f>
        <v>8921.2099999999973</v>
      </c>
      <c r="M67" s="4">
        <f>'СВОД 2015'!L67+$E$1*1-'Сентябрь 2015'!D66</f>
        <v>10711.439999999997</v>
      </c>
      <c r="N67" s="4">
        <f>'СВОД 2015'!M67+$E$1*1-'Октябрь 2015'!D66</f>
        <v>12501.669999999996</v>
      </c>
      <c r="O67" s="4">
        <f>'СВОД 2015'!N67+$E$1*1-'Ноябрь 2015'!D66</f>
        <v>14291.899999999996</v>
      </c>
      <c r="P67" s="4">
        <f>'СВОД 2015'!O67+$E$1*1-'Декабрь 2015'!D66</f>
        <v>16082.129999999996</v>
      </c>
      <c r="Q67" s="14">
        <f t="shared" si="4"/>
        <v>21482.760000000002</v>
      </c>
      <c r="R67" s="14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4">
        <f t="shared" ref="S67:S130" si="5">Q67+D67-R67</f>
        <v>16082.130000000005</v>
      </c>
      <c r="T67" s="37">
        <f t="shared" ref="T67:T98" si="6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1">
        <v>253.44999999999709</v>
      </c>
      <c r="E68" s="63">
        <f>'СВОД 2015'!D68+$E$1*1-'Январь 2015'!D67</f>
        <v>2043.6799999999971</v>
      </c>
      <c r="F68" s="63">
        <f>'СВОД 2015'!E68+$E$1*1-'Февраль 2015'!D67</f>
        <v>3833.9099999999971</v>
      </c>
      <c r="G68" s="53">
        <f>'СВОД 2015'!F68+$E$1*1-'Март 2015'!D67</f>
        <v>624.1399999999976</v>
      </c>
      <c r="H68" s="53">
        <f>'СВОД 2015'!G68+$E$1*1-'Апрель 2015'!D67</f>
        <v>2414.3699999999976</v>
      </c>
      <c r="I68" s="50">
        <f>'СВОД 2015'!H68+$E$1*1-'Май 2015'!D67</f>
        <v>1204.5999999999976</v>
      </c>
      <c r="J68" s="50">
        <f>'СВОД 2015'!I68+$E$1*1-'Июнь 2015'!D67</f>
        <v>2994.8299999999977</v>
      </c>
      <c r="K68" s="50">
        <f>'СВОД 2015'!J68+$E$1*1-'Июль 2015'!D67</f>
        <v>2785.0599999999977</v>
      </c>
      <c r="L68" s="4">
        <f>'СВОД 2015'!K68+$E$1*1-'Август 2015'!D67</f>
        <v>-174.71000000000276</v>
      </c>
      <c r="M68" s="50">
        <f>'СВОД 2015'!L68+$E$1*1-'Сентябрь 2015'!D67</f>
        <v>1615.5199999999973</v>
      </c>
      <c r="N68" s="4">
        <f>'СВОД 2015'!M68+$E$1*1-'Октябрь 2015'!D67</f>
        <v>-394.25000000000273</v>
      </c>
      <c r="O68" s="50">
        <f>'СВОД 2015'!N68+$E$1*1-'Ноябрь 2015'!D67</f>
        <v>1395.9799999999973</v>
      </c>
      <c r="P68" s="4">
        <f>'СВОД 2015'!O68+$E$1*1-'Декабрь 2015'!D67</f>
        <v>-63.790000000002692</v>
      </c>
      <c r="Q68" s="14">
        <f t="shared" si="4"/>
        <v>21482.760000000002</v>
      </c>
      <c r="R68" s="14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4">
        <f t="shared" si="5"/>
        <v>-63.790000000000873</v>
      </c>
      <c r="T68" s="37">
        <f t="shared" si="6"/>
        <v>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1">
        <v>8563.2199999999975</v>
      </c>
      <c r="E69" s="60">
        <f>'СВОД 2015'!D69+$E$1*1-'Январь 2015'!D68</f>
        <v>-146.55000000000291</v>
      </c>
      <c r="F69" s="53">
        <f>'СВОД 2015'!E69+$E$1*1-'Февраль 2015'!D68</f>
        <v>1643.6799999999971</v>
      </c>
      <c r="G69" s="53">
        <f>'СВОД 2015'!F69+$E$1*1-'Март 2015'!D68</f>
        <v>3433.9099999999971</v>
      </c>
      <c r="H69" s="53">
        <f>'СВОД 2015'!G69+$E$1*1-'Апрель 2015'!D68</f>
        <v>5224.1399999999976</v>
      </c>
      <c r="I69" s="50">
        <f>'СВОД 2015'!H69+$E$1*1-'Май 2015'!D68</f>
        <v>7014.3699999999972</v>
      </c>
      <c r="J69" s="4">
        <f>'СВОД 2015'!I69+$E$1*1-'Июнь 2015'!D68</f>
        <v>-1195.4000000000033</v>
      </c>
      <c r="K69" s="4">
        <f>'СВОД 2015'!J69+$E$1*1-'Июль 2015'!D68</f>
        <v>-9405.1700000000037</v>
      </c>
      <c r="L69" s="4">
        <f>'СВОД 2015'!K69+$E$1*1-'Август 2015'!D68</f>
        <v>-7614.9400000000041</v>
      </c>
      <c r="M69" s="4">
        <f>'СВОД 2015'!L69+$E$1*1-'Сентябрь 2015'!D68</f>
        <v>-11824.710000000005</v>
      </c>
      <c r="N69" s="4">
        <f>'СВОД 2015'!M69+$E$1*1-'Октябрь 2015'!D68</f>
        <v>-10034.480000000005</v>
      </c>
      <c r="O69" s="4">
        <f>'СВОД 2015'!N69+$E$1*1-'Ноябрь 2015'!D68</f>
        <v>-8244.2500000000055</v>
      </c>
      <c r="P69" s="4">
        <f>'СВОД 2015'!O69+$E$1*1-'Декабрь 2015'!D68</f>
        <v>-6454.0200000000059</v>
      </c>
      <c r="Q69" s="14">
        <f t="shared" si="4"/>
        <v>21482.760000000002</v>
      </c>
      <c r="R69" s="14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4">
        <f t="shared" si="5"/>
        <v>-6454.02</v>
      </c>
      <c r="T69" s="37">
        <f t="shared" si="6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9">
        <v>-368.38999999999942</v>
      </c>
      <c r="E70" s="60">
        <f>'СВОД 2015'!D70+$E$1*1-'Январь 2015'!D69</f>
        <v>-378.1599999999994</v>
      </c>
      <c r="F70" s="53">
        <f>'СВОД 2015'!E70+$E$1*1-'Февраль 2015'!D69</f>
        <v>1412.0700000000006</v>
      </c>
      <c r="G70" s="53">
        <f>'СВОД 2015'!F70+$E$1*1-'Март 2015'!D69</f>
        <v>-2197.6999999999994</v>
      </c>
      <c r="H70" s="53">
        <f>'СВОД 2015'!G70+$E$1*1-'Апрель 2015'!D69</f>
        <v>-407.46999999999935</v>
      </c>
      <c r="I70" s="50">
        <f>'СВОД 2015'!H70+$E$1*1-'Май 2015'!D69</f>
        <v>1382.7600000000007</v>
      </c>
      <c r="J70" s="4">
        <f>'СВОД 2015'!I70+$E$1*1-'Июнь 2015'!D69</f>
        <v>-2727.0099999999993</v>
      </c>
      <c r="K70" s="4">
        <f>'СВОД 2015'!J70+$E$1*1-'Июль 2015'!D69</f>
        <v>-936.77999999999929</v>
      </c>
      <c r="L70" s="4">
        <f>'СВОД 2015'!K70+$E$1*1-'Август 2015'!D69</f>
        <v>-646.54999999999927</v>
      </c>
      <c r="M70" s="50">
        <f>'СВОД 2015'!L70+$E$1*1-'Сентябрь 2015'!D69</f>
        <v>1143.6800000000007</v>
      </c>
      <c r="N70" s="50">
        <f>'СВОД 2015'!M70+$E$1*1-'Октябрь 2015'!D69</f>
        <v>233.91000000000076</v>
      </c>
      <c r="O70" s="50">
        <f>'СВОД 2015'!N70+$E$1*1-'Ноябрь 2015'!D69</f>
        <v>2024.1400000000008</v>
      </c>
      <c r="P70" s="4">
        <f>'СВОД 2015'!O70+$E$1*1-'Декабрь 2015'!D69</f>
        <v>-5.6299999999991996</v>
      </c>
      <c r="Q70" s="14">
        <f t="shared" si="4"/>
        <v>21482.760000000002</v>
      </c>
      <c r="R70" s="14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4">
        <f t="shared" si="5"/>
        <v>-5.6299999999973807</v>
      </c>
      <c r="T70" s="37">
        <f t="shared" si="6"/>
        <v>1.8189894035458565E-12</v>
      </c>
    </row>
    <row r="71" spans="1:20" ht="15.95" customHeight="1" x14ac:dyDescent="0.25">
      <c r="A71" s="20" t="s">
        <v>88</v>
      </c>
      <c r="B71" s="2">
        <v>55</v>
      </c>
      <c r="C71" s="9"/>
      <c r="D71" s="59">
        <v>-2090.2299999999996</v>
      </c>
      <c r="E71" s="60">
        <f>'СВОД 2015'!D71+$E$1*1-'Январь 2015'!D70</f>
        <v>-3880.4599999999996</v>
      </c>
      <c r="F71" s="60">
        <f>'СВОД 2015'!E71+$E$1*1-'Февраль 2015'!D70</f>
        <v>-2090.2299999999996</v>
      </c>
      <c r="G71" s="60">
        <f>'СВОД 2015'!F71+$E$1*1-'Март 2015'!D70</f>
        <v>-3880.4599999999996</v>
      </c>
      <c r="H71" s="60">
        <f>'СВОД 2015'!G71+$E$1*1-'Апрель 2015'!D70</f>
        <v>-2090.2299999999996</v>
      </c>
      <c r="I71" s="4">
        <f>'СВОД 2015'!H71+$E$1*1-'Май 2015'!D70</f>
        <v>-299.99999999999955</v>
      </c>
      <c r="J71" s="4">
        <f>'СВОД 2015'!I71+$E$1*1-'Июнь 2015'!D70</f>
        <v>-2090.2299999999996</v>
      </c>
      <c r="K71" s="4">
        <f>'СВОД 2015'!J71+$E$1*1-'Июль 2015'!D70</f>
        <v>-3880.4599999999996</v>
      </c>
      <c r="L71" s="4">
        <f>'СВОД 2015'!K71+$E$1*1-'Август 2015'!D70</f>
        <v>-2090.2299999999996</v>
      </c>
      <c r="M71" s="4">
        <f>'СВОД 2015'!L71+$E$1*1-'Сентябрь 2015'!D70</f>
        <v>-3880.4599999999996</v>
      </c>
      <c r="N71" s="4">
        <f>'СВОД 2015'!M71+$E$1*1-'Октябрь 2015'!D70</f>
        <v>-2090.2299999999996</v>
      </c>
      <c r="O71" s="4">
        <f>'СВОД 2015'!N71+$E$1*1-'Ноябрь 2015'!D70</f>
        <v>-299.99999999999955</v>
      </c>
      <c r="P71" s="4">
        <f>'СВОД 2015'!O71+$E$1*1-'Декабрь 2015'!D70</f>
        <v>-2090.2299999999996</v>
      </c>
      <c r="Q71" s="14">
        <f t="shared" si="4"/>
        <v>21482.760000000002</v>
      </c>
      <c r="R71" s="14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4">
        <f t="shared" si="5"/>
        <v>-2090.2299999999959</v>
      </c>
      <c r="T71" s="37">
        <f t="shared" si="6"/>
        <v>3.637978807091713E-12</v>
      </c>
    </row>
    <row r="72" spans="1:20" ht="15.95" customHeight="1" x14ac:dyDescent="0.25">
      <c r="A72" s="20" t="s">
        <v>89</v>
      </c>
      <c r="B72" s="2">
        <v>56</v>
      </c>
      <c r="C72" s="9"/>
      <c r="D72" s="59">
        <v>-1.8189894035458565E-12</v>
      </c>
      <c r="E72" s="53">
        <f>'СВОД 2015'!D72+$E$1*1-'Январь 2015'!D71</f>
        <v>1790.2299999999982</v>
      </c>
      <c r="F72" s="53">
        <f>'СВОД 2015'!E72+$E$1*1-'Февраль 2015'!D71</f>
        <v>3580.4599999999982</v>
      </c>
      <c r="G72" s="53">
        <f>'СВОД 2015'!F72+$E$1*1-'Март 2015'!D71</f>
        <v>5370.6899999999987</v>
      </c>
      <c r="H72" s="53">
        <f>'СВОД 2015'!G72+$E$1*1-'Апрель 2015'!D71</f>
        <v>7160.9199999999983</v>
      </c>
      <c r="I72" s="4">
        <f>'СВОД 2015'!H72+$E$1*1-'Май 2015'!D71</f>
        <v>0</v>
      </c>
      <c r="J72" s="4">
        <f>'СВОД 2015'!I72+$E$1*1-'Июнь 2015'!D71</f>
        <v>-1790.23</v>
      </c>
      <c r="K72" s="4">
        <f>'СВОД 2015'!J72+$E$1*1-'Июль 2015'!D71</f>
        <v>0</v>
      </c>
      <c r="L72" s="50">
        <f>'СВОД 2015'!K72+$E$1*1-'Август 2015'!D71</f>
        <v>1790.23</v>
      </c>
      <c r="M72" s="50">
        <f>'СВОД 2015'!L72+$E$1*1-'Сентябрь 2015'!D71</f>
        <v>3580.46</v>
      </c>
      <c r="N72" s="50">
        <f>'СВОД 2015'!M72+$E$1*1-'Октябрь 2015'!D71</f>
        <v>3580.4600000000005</v>
      </c>
      <c r="O72" s="4">
        <f>'СВОД 2015'!N72+$E$1*1-'Ноябрь 2015'!D71</f>
        <v>3580.4600000000005</v>
      </c>
      <c r="P72" s="4">
        <f>'СВОД 2015'!O72+$E$1*1-'Декабрь 2015'!D71</f>
        <v>3580.4600000000005</v>
      </c>
      <c r="Q72" s="14">
        <f t="shared" si="4"/>
        <v>21482.760000000002</v>
      </c>
      <c r="R72" s="14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4">
        <f t="shared" si="5"/>
        <v>3580.4600000000028</v>
      </c>
      <c r="T72" s="37">
        <f t="shared" si="6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9">
        <v>-1.8189894035458565E-12</v>
      </c>
      <c r="E73" s="60">
        <f>'СВОД 2015'!D73+$E$1*1-'Январь 2015'!D72</f>
        <v>-1790.2300000000018</v>
      </c>
      <c r="F73" s="60">
        <f>'СВОД 2015'!E73+$E$1*1-'Февраль 2015'!D72</f>
        <v>-1.8189894035458565E-12</v>
      </c>
      <c r="G73" s="60">
        <f>'СВОД 2015'!F73+$E$1*1-'Март 2015'!D72</f>
        <v>-1790.2300000000018</v>
      </c>
      <c r="H73" s="60">
        <f>'СВОД 2015'!G73+$E$1*1-'Апрель 2015'!D72</f>
        <v>-3580.4600000000019</v>
      </c>
      <c r="I73" s="4">
        <f>'СВОД 2015'!H73+$E$1*1-'Май 2015'!D72</f>
        <v>-5370.6900000000023</v>
      </c>
      <c r="J73" s="4">
        <f>'СВОД 2015'!I73+$E$1*1-'Июнь 2015'!D72</f>
        <v>-3580.4600000000023</v>
      </c>
      <c r="K73" s="4">
        <f>'СВОД 2015'!J73+$E$1*1-'Июль 2015'!D72</f>
        <v>-1790.2300000000023</v>
      </c>
      <c r="L73" s="4">
        <f>'СВОД 2015'!K73+$E$1*1-'Август 2015'!D72</f>
        <v>-3580.4600000000023</v>
      </c>
      <c r="M73" s="4">
        <f>'СВОД 2015'!L73+$E$1*1-'Сентябрь 2015'!D72</f>
        <v>-1790.2300000000023</v>
      </c>
      <c r="N73" s="4">
        <f>'СВОД 2015'!M73+$E$1*1-'Октябрь 2015'!D72</f>
        <v>-3580.4600000000023</v>
      </c>
      <c r="O73" s="4">
        <f>'СВОД 2015'!N73+$E$1*1-'Ноябрь 2015'!D72</f>
        <v>-1790.2300000000023</v>
      </c>
      <c r="P73" s="4">
        <f>'СВОД 2015'!O73+$E$1*1-'Декабрь 2015'!D72</f>
        <v>-2.2737367544323206E-12</v>
      </c>
      <c r="Q73" s="14">
        <f t="shared" si="4"/>
        <v>21482.760000000002</v>
      </c>
      <c r="R73" s="14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4">
        <f t="shared" si="5"/>
        <v>0</v>
      </c>
      <c r="T73" s="37">
        <f t="shared" si="6"/>
        <v>2.2737367544323206E-12</v>
      </c>
    </row>
    <row r="74" spans="1:20" ht="15.95" customHeight="1" x14ac:dyDescent="0.25">
      <c r="A74" s="20" t="s">
        <v>91</v>
      </c>
      <c r="B74" s="2">
        <v>58</v>
      </c>
      <c r="C74" s="9"/>
      <c r="D74" s="61">
        <v>1702.2999999999993</v>
      </c>
      <c r="E74" s="63">
        <f>'СВОД 2015'!D74+$E$1*1-'Январь 2015'!D73</f>
        <v>-3507.4700000000007</v>
      </c>
      <c r="F74" s="60">
        <f>'СВОД 2015'!E74+$E$1*1-'Февраль 2015'!D73</f>
        <v>-1717.2400000000007</v>
      </c>
      <c r="G74" s="53">
        <f>'СВОД 2015'!F74+$E$1*1-'Март 2015'!D73</f>
        <v>72.989999999999327</v>
      </c>
      <c r="H74" s="53">
        <f>'СВОД 2015'!G74+$E$1*1-'Апрель 2015'!D73</f>
        <v>1863.2199999999993</v>
      </c>
      <c r="I74" s="4">
        <f>'СВОД 2015'!H74+$E$1*1-'Май 2015'!D73</f>
        <v>-1246.5500000000006</v>
      </c>
      <c r="J74" s="50">
        <f>'СВОД 2015'!I74+$E$1*1-'Июнь 2015'!D73</f>
        <v>543.67999999999938</v>
      </c>
      <c r="K74" s="50">
        <f>'СВОД 2015'!J74+$E$1*1-'Июль 2015'!D73</f>
        <v>2333.9099999999994</v>
      </c>
      <c r="L74" s="50">
        <f>'СВОД 2015'!K74+$E$1*1-'Август 2015'!D73</f>
        <v>4124.1399999999994</v>
      </c>
      <c r="M74" s="4">
        <f>'СВОД 2015'!L74+$E$1*1-'Сентябрь 2015'!D73</f>
        <v>-2085.630000000001</v>
      </c>
      <c r="N74" s="4">
        <f>'СВОД 2015'!M74+$E$1*1-'Октябрь 2015'!D73</f>
        <v>-295.400000000001</v>
      </c>
      <c r="O74" s="4">
        <f>'СВОД 2015'!N74+$E$1*1-'Ноябрь 2015'!D73</f>
        <v>1494.829999999999</v>
      </c>
      <c r="P74" s="4">
        <f>'СВОД 2015'!O74+$E$1*1-'Декабрь 2015'!D73</f>
        <v>3285.059999999999</v>
      </c>
      <c r="Q74" s="14">
        <f t="shared" si="4"/>
        <v>21482.760000000002</v>
      </c>
      <c r="R74" s="14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4">
        <f t="shared" si="5"/>
        <v>3285.0600000000013</v>
      </c>
      <c r="T74" s="37">
        <f t="shared" si="6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1">
        <v>0.22999999999774445</v>
      </c>
      <c r="E75" s="63">
        <f>'СВОД 2015'!D75+$E$1*1-'Январь 2015'!D74</f>
        <v>1790.4599999999978</v>
      </c>
      <c r="F75" s="60">
        <f>'СВОД 2015'!E75+$E$1*1-'Февраль 2015'!D74</f>
        <v>-1790.0000000000018</v>
      </c>
      <c r="G75" s="53">
        <f>'СВОД 2015'!F75+$E$1*1-'Март 2015'!D74</f>
        <v>0.2299999999981992</v>
      </c>
      <c r="H75" s="53">
        <f>'СВОД 2015'!G75+$E$1*1-'Апрель 2015'!D74</f>
        <v>1790.4599999999982</v>
      </c>
      <c r="I75" s="4">
        <f>'СВОД 2015'!H75+$E$1*1-'Май 2015'!D74</f>
        <v>-1790.0000000000014</v>
      </c>
      <c r="J75" s="4">
        <f>'СВОД 2015'!I75+$E$1*1-'Июнь 2015'!D74</f>
        <v>-5399.7700000000013</v>
      </c>
      <c r="K75" s="4">
        <f>'СВОД 2015'!J75+$E$1*1-'Июль 2015'!D74</f>
        <v>-3609.5400000000013</v>
      </c>
      <c r="L75" s="4">
        <f>'СВОД 2015'!K75+$E$1*1-'Август 2015'!D74</f>
        <v>-1819.3100000000013</v>
      </c>
      <c r="M75" s="4">
        <f>'СВОД 2015'!L75+$E$1*1-'Сентябрь 2015'!D74</f>
        <v>-29.080000000001291</v>
      </c>
      <c r="N75" s="4">
        <f>'СВОД 2015'!M75+$E$1*1-'Октябрь 2015'!D74</f>
        <v>-1838.8500000000013</v>
      </c>
      <c r="O75" s="4">
        <f>'СВОД 2015'!N75+$E$1*1-'Ноябрь 2015'!D74</f>
        <v>-1838.6200000000013</v>
      </c>
      <c r="P75" s="4">
        <f>'СВОД 2015'!O75+$E$1*1-'Декабрь 2015'!D74</f>
        <v>-48.390000000001237</v>
      </c>
      <c r="Q75" s="14">
        <f t="shared" si="4"/>
        <v>21482.760000000002</v>
      </c>
      <c r="R75" s="14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4">
        <f t="shared" si="5"/>
        <v>-48.389999999999418</v>
      </c>
      <c r="T75" s="37">
        <f t="shared" si="6"/>
        <v>1.8189894035458565E-12</v>
      </c>
    </row>
    <row r="76" spans="1:20" ht="15.95" customHeight="1" x14ac:dyDescent="0.25">
      <c r="A76" s="20" t="s">
        <v>93</v>
      </c>
      <c r="B76" s="2">
        <v>60</v>
      </c>
      <c r="C76" s="9"/>
      <c r="D76" s="62">
        <v>1790.23</v>
      </c>
      <c r="E76" s="53">
        <f>'СВОД 2015'!D76+$E$1*1-'Январь 2015'!D75</f>
        <v>3580.46</v>
      </c>
      <c r="F76" s="53">
        <f>'СВОД 2015'!E76+$E$1*1-'Февраль 2015'!D75</f>
        <v>5370.6900000000005</v>
      </c>
      <c r="G76" s="53">
        <f>'СВОД 2015'!F76+$E$1*1-'Март 2015'!D75</f>
        <v>7160.92</v>
      </c>
      <c r="H76" s="60">
        <f>'СВОД 2015'!G76+$E$1*1-'Апрель 2015'!D75</f>
        <v>0</v>
      </c>
      <c r="I76" s="50">
        <f>'СВОД 2015'!H76+$E$1*1-'Май 2015'!D75</f>
        <v>1790.23</v>
      </c>
      <c r="J76" s="50">
        <f>'СВОД 2015'!I76+$E$1*1-'Июнь 2015'!D75</f>
        <v>1780.46</v>
      </c>
      <c r="K76" s="50">
        <f>'СВОД 2015'!J76+$E$1*1-'Июль 2015'!D75</f>
        <v>1780.69</v>
      </c>
      <c r="L76" s="50">
        <f>'СВОД 2015'!K76+$E$1*1-'Август 2015'!D75</f>
        <v>0.92000000000007276</v>
      </c>
      <c r="M76" s="4">
        <f>'СВОД 2015'!L76+$E$1*1-'Сентябрь 2015'!D75</f>
        <v>0</v>
      </c>
      <c r="N76" s="50">
        <f>'СВОД 2015'!M76+$E$1*1-'Октябрь 2015'!D75</f>
        <v>1790.23</v>
      </c>
      <c r="O76" s="50">
        <f>'СВОД 2015'!N76+$E$1*1-'Ноябрь 2015'!D75</f>
        <v>1690.46</v>
      </c>
      <c r="P76" s="4">
        <f>'СВОД 2015'!O76+$E$1*1-'Декабрь 2015'!D75</f>
        <v>1580.69</v>
      </c>
      <c r="Q76" s="14">
        <f t="shared" ref="Q76:Q81" si="7">1790.23*12</f>
        <v>21482.760000000002</v>
      </c>
      <c r="R76" s="14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4">
        <f t="shared" si="5"/>
        <v>1580.6900000000023</v>
      </c>
      <c r="T76" s="37">
        <f t="shared" si="6"/>
        <v>2.2737367544323206E-12</v>
      </c>
    </row>
    <row r="77" spans="1:20" ht="15.95" customHeight="1" x14ac:dyDescent="0.25">
      <c r="A77" s="20" t="s">
        <v>94</v>
      </c>
      <c r="B77" s="2">
        <v>61</v>
      </c>
      <c r="C77" s="9"/>
      <c r="D77" s="62">
        <v>3580.46</v>
      </c>
      <c r="E77" s="53">
        <f>'СВОД 2015'!D77+$E$1*1-'Январь 2015'!D76</f>
        <v>5370.6900000000005</v>
      </c>
      <c r="F77" s="53">
        <f>'СВОД 2015'!E77+$E$1*1-'Февраль 2015'!D76</f>
        <v>7160.92</v>
      </c>
      <c r="G77" s="53">
        <f>'СВОД 2015'!F77+$E$1*1-'Март 2015'!D76</f>
        <v>8951.15</v>
      </c>
      <c r="H77" s="53">
        <f>'СВОД 2015'!G77+$E$1*1-'Апрель 2015'!D76</f>
        <v>10741.38</v>
      </c>
      <c r="I77" s="50">
        <f>'СВОД 2015'!H77+$E$1*1-'Май 2015'!D76</f>
        <v>1031.6099999999988</v>
      </c>
      <c r="J77" s="50">
        <f>'СВОД 2015'!I77+$E$1*1-'Июнь 2015'!D76</f>
        <v>821.83999999999878</v>
      </c>
      <c r="K77" s="50">
        <f>'СВОД 2015'!J77+$E$1*1-'Июль 2015'!D76</f>
        <v>2612.0699999999988</v>
      </c>
      <c r="L77" s="50">
        <f>'СВОД 2015'!K77+$E$1*1-'Август 2015'!D76</f>
        <v>4402.2999999999993</v>
      </c>
      <c r="M77" s="4">
        <f>'СВОД 2015'!L77+$E$1*1-'Сентябрь 2015'!D76</f>
        <v>292.52999999999884</v>
      </c>
      <c r="N77" s="4">
        <f>'СВОД 2015'!M77+$E$1*1-'Октябрь 2015'!D76</f>
        <v>2082.7599999999989</v>
      </c>
      <c r="O77" s="4">
        <f>'СВОД 2015'!N77+$E$1*1-'Ноябрь 2015'!D76</f>
        <v>3872.9899999999989</v>
      </c>
      <c r="P77" s="4">
        <f>'СВОД 2015'!O77+$E$1*1-'Декабрь 2015'!D76</f>
        <v>5663.2199999999993</v>
      </c>
      <c r="Q77" s="14">
        <f t="shared" si="7"/>
        <v>21482.760000000002</v>
      </c>
      <c r="R77" s="14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4">
        <f t="shared" si="5"/>
        <v>5663.2200000000012</v>
      </c>
      <c r="T77" s="37">
        <f t="shared" si="6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9">
        <v>0</v>
      </c>
      <c r="E78" s="60">
        <f>'СВОД 2015'!D78+$E$1*1-'Январь 2015'!D77</f>
        <v>0</v>
      </c>
      <c r="F78" s="53">
        <f>'СВОД 2015'!E78+$E$1*1-'Февраль 2015'!D77</f>
        <v>1790.23</v>
      </c>
      <c r="G78" s="60">
        <f>'СВОД 2015'!F78+$E$1*1-'Март 2015'!D77</f>
        <v>0</v>
      </c>
      <c r="H78" s="53">
        <f>'СВОД 2015'!G78+$E$1*1-'Апрель 2015'!D77</f>
        <v>1790.23</v>
      </c>
      <c r="I78" s="50">
        <f>'СВОД 2015'!H78+$E$1*1-'Май 2015'!D77</f>
        <v>1790.23</v>
      </c>
      <c r="J78" s="4">
        <f>'СВОД 2015'!I78+$E$1*1-'Июнь 2015'!D77</f>
        <v>0</v>
      </c>
      <c r="K78" s="50">
        <f>'СВОД 2015'!J78+$E$1*1-'Июль 2015'!D77</f>
        <v>1790.23</v>
      </c>
      <c r="L78" s="4">
        <f>'СВОД 2015'!K78+$E$1*1-'Август 2015'!D77</f>
        <v>0</v>
      </c>
      <c r="M78" s="50">
        <f>'СВОД 2015'!L78+$E$1*1-'Сентябрь 2015'!D77</f>
        <v>1790.23</v>
      </c>
      <c r="N78" s="50">
        <f>'СВОД 2015'!M78+$E$1*1-'Октябрь 2015'!D77</f>
        <v>3580.46</v>
      </c>
      <c r="O78" s="4">
        <f>'СВОД 2015'!N78+$E$1*1-'Ноябрь 2015'!D77</f>
        <v>1790.2300000000005</v>
      </c>
      <c r="P78" s="4">
        <f>'СВОД 2015'!O78+$E$1*1-'Декабрь 2015'!D77</f>
        <v>3580.4600000000005</v>
      </c>
      <c r="Q78" s="14">
        <f t="shared" si="7"/>
        <v>21482.760000000002</v>
      </c>
      <c r="R78" s="14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4">
        <f t="shared" si="5"/>
        <v>3580.4600000000028</v>
      </c>
      <c r="T78" s="37">
        <f t="shared" si="6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9">
        <v>-9.7700000000004366</v>
      </c>
      <c r="E79" s="60">
        <f>'СВОД 2015'!D79+$E$1*1-'Январь 2015'!D78</f>
        <v>-9.5400000000004184</v>
      </c>
      <c r="F79" s="60">
        <f>'СВОД 2015'!E79+$E$1*1-'Февраль 2015'!D78</f>
        <v>-1800.3100000000004</v>
      </c>
      <c r="G79" s="60">
        <f>'СВОД 2015'!F79+$E$1*1-'Март 2015'!D78</f>
        <v>-10.080000000000382</v>
      </c>
      <c r="H79" s="60">
        <f>'СВОД 2015'!G79+$E$1*1-'Апрель 2015'!D78</f>
        <v>-9.8500000000003638</v>
      </c>
      <c r="I79" s="4">
        <f>'СВОД 2015'!H79+$E$1*1-'Май 2015'!D78</f>
        <v>-9.6200000000003456</v>
      </c>
      <c r="J79" s="4">
        <f>'СВОД 2015'!I79+$E$1*1-'Июнь 2015'!D78</f>
        <v>-9.3900000000003274</v>
      </c>
      <c r="K79" s="4">
        <f>'СВОД 2015'!J79+$E$1*1-'Июль 2015'!D78</f>
        <v>-9.1600000000003092</v>
      </c>
      <c r="L79" s="4">
        <f>'СВОД 2015'!K79+$E$1*1-'Август 2015'!D78</f>
        <v>-8.930000000000291</v>
      </c>
      <c r="M79" s="4">
        <f>'СВОД 2015'!L79+$E$1*1-'Сентябрь 2015'!D78</f>
        <v>-1798.7000000000003</v>
      </c>
      <c r="N79" s="4">
        <f>'СВОД 2015'!M79+$E$1*1-'Октябрь 2015'!D78</f>
        <v>-8.4700000000002547</v>
      </c>
      <c r="O79" s="4">
        <f>'СВОД 2015'!N79+$E$1*1-'Ноябрь 2015'!D78</f>
        <v>-1798.2400000000002</v>
      </c>
      <c r="P79" s="4">
        <f>'СВОД 2015'!O79+$E$1*1-'Декабрь 2015'!D78</f>
        <v>-8.0100000000002183</v>
      </c>
      <c r="Q79" s="14">
        <f t="shared" si="7"/>
        <v>21482.760000000002</v>
      </c>
      <c r="R79" s="14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4">
        <f t="shared" si="5"/>
        <v>-8.0099999999983993</v>
      </c>
      <c r="T79" s="37">
        <f t="shared" si="6"/>
        <v>1.8189894035458565E-12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9">
        <v>-1790.2300000000014</v>
      </c>
      <c r="E80" s="60">
        <f>'СВОД 2015'!D80+$E$1*1-'Январь 2015'!D79</f>
        <v>-1.3642420526593924E-12</v>
      </c>
      <c r="F80" s="53">
        <f>'СВОД 2015'!E80+$E$1*1-'Февраль 2015'!D79</f>
        <v>1790.2299999999987</v>
      </c>
      <c r="G80" s="60">
        <f>'СВОД 2015'!F80+$E$1*1-'Март 2015'!D79</f>
        <v>0</v>
      </c>
      <c r="H80" s="53">
        <f>'СВОД 2015'!G80+$E$1*1-'Апрель 2015'!D79</f>
        <v>1790.23</v>
      </c>
      <c r="I80" s="4">
        <f>'СВОД 2015'!H80+$E$1*1-'Май 2015'!D79</f>
        <v>0</v>
      </c>
      <c r="J80" s="50">
        <f>'СВОД 2015'!I80+$E$1*1-'Июнь 2015'!D79</f>
        <v>1790.23</v>
      </c>
      <c r="K80" s="4">
        <f>'СВОД 2015'!J80+$E$1*1-'Июль 2015'!D79</f>
        <v>-3580.46</v>
      </c>
      <c r="L80" s="4">
        <f>'СВОД 2015'!K80+$E$1*1-'Август 2015'!D79</f>
        <v>-1790.23</v>
      </c>
      <c r="M80" s="4">
        <f>'СВОД 2015'!L80+$E$1*1-'Сентябрь 2015'!D79</f>
        <v>0</v>
      </c>
      <c r="N80" s="50">
        <f>'СВОД 2015'!M80+$E$1*1-'Октябрь 2015'!D79</f>
        <v>1790.23</v>
      </c>
      <c r="O80" s="4">
        <f>'СВОД 2015'!N80+$E$1*1-'Ноябрь 2015'!D79</f>
        <v>0</v>
      </c>
      <c r="P80" s="4">
        <f>'СВОД 2015'!O80+$E$1*1-'Декабрь 2015'!D79</f>
        <v>-1790.23</v>
      </c>
      <c r="Q80" s="14">
        <f t="shared" si="7"/>
        <v>21482.760000000002</v>
      </c>
      <c r="R80" s="14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4">
        <f t="shared" si="5"/>
        <v>-1790.2299999999996</v>
      </c>
      <c r="T80" s="37">
        <f t="shared" si="6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59">
        <v>3580.46</v>
      </c>
      <c r="E81" s="60">
        <f>'СВОД 2015'!D81+$E$1*1-'Январь 2015'!D80</f>
        <v>5370.6900000000005</v>
      </c>
      <c r="F81" s="60">
        <f>'СВОД 2015'!E81+$E$1*1-'Февраль 2015'!D80</f>
        <v>7160.92</v>
      </c>
      <c r="G81" s="60">
        <f>'СВОД 2015'!F81+$E$1*1-'Март 2015'!D80</f>
        <v>8951.15</v>
      </c>
      <c r="H81" s="60">
        <f>'СВОД 2015'!G81+$E$1*1-'Апрель 2015'!D80</f>
        <v>10741.38</v>
      </c>
      <c r="I81" s="4">
        <f>'СВОД 2015'!H81+$E$1*1-'Май 2015'!D80</f>
        <v>12531.609999999999</v>
      </c>
      <c r="J81" s="4">
        <f>'СВОД 2015'!I81+$E$1*1-'Июнь 2015'!D80</f>
        <v>14321.839999999998</v>
      </c>
      <c r="K81" s="4">
        <f>'СВОД 2015'!J81+$E$1*1-'Июль 2015'!D80</f>
        <v>16112.069999999998</v>
      </c>
      <c r="L81" s="4">
        <f>'СВОД 2015'!K81+$E$1*1-'Август 2015'!D80</f>
        <v>17902.3</v>
      </c>
      <c r="M81" s="4">
        <f>'СВОД 2015'!L81+$E$1*1-'Сентябрь 2015'!D80</f>
        <v>19692.53</v>
      </c>
      <c r="N81" s="4">
        <f>'СВОД 2015'!M81+$E$1*1-'Октябрь 2015'!D80</f>
        <v>21482.76</v>
      </c>
      <c r="O81" s="4">
        <f>'СВОД 2015'!N81+$E$1*1-'Ноябрь 2015'!D80</f>
        <v>23272.989999999998</v>
      </c>
      <c r="P81" s="4">
        <f>'СВОД 2015'!O81+$E$1*1-'Декабрь 2015'!D80</f>
        <v>25063.219999999998</v>
      </c>
      <c r="Q81" s="14">
        <f t="shared" si="7"/>
        <v>21482.760000000002</v>
      </c>
      <c r="R81" s="14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4">
        <f t="shared" si="5"/>
        <v>25063.22</v>
      </c>
      <c r="T81" s="37">
        <f t="shared" si="6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52">
        <v>0</v>
      </c>
      <c r="E82" s="45"/>
      <c r="F82" s="45"/>
      <c r="G82" s="52"/>
      <c r="H82" s="45"/>
      <c r="I82" s="45"/>
      <c r="J82" s="52"/>
      <c r="K82" s="50">
        <f>'СВОД 2015'!J82+$E$1*1-'Июль 2015'!D81</f>
        <v>1790.23</v>
      </c>
      <c r="L82" s="50">
        <f>'СВОД 2015'!K82+$E$1*1-'Август 2015'!D81</f>
        <v>3580.46</v>
      </c>
      <c r="M82" s="50">
        <f>'СВОД 2015'!L82+$E$1*1-'Сентябрь 2015'!D81</f>
        <v>5370.6900000000005</v>
      </c>
      <c r="N82" s="50">
        <f>'СВОД 2015'!M82+$E$1*1-'Октябрь 2015'!D81</f>
        <v>7160.92</v>
      </c>
      <c r="O82" s="50">
        <f>'СВОД 2015'!N82+$E$1*1-'Ноябрь 2015'!D81</f>
        <v>8951.15</v>
      </c>
      <c r="P82" s="4">
        <f>'СВОД 2015'!O82+$E$1*1-'Декабрь 2015'!D81</f>
        <v>-0.62000000000080036</v>
      </c>
      <c r="Q82" s="14">
        <f>1790.23*6</f>
        <v>10741.380000000001</v>
      </c>
      <c r="R82" s="14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4">
        <f t="shared" si="5"/>
        <v>-0.61999999999898137</v>
      </c>
      <c r="T82">
        <f t="shared" si="6"/>
        <v>1.8189894035458565E-12</v>
      </c>
    </row>
    <row r="83" spans="1:20" ht="15.95" customHeight="1" x14ac:dyDescent="0.25">
      <c r="A83" s="20" t="s">
        <v>100</v>
      </c>
      <c r="B83" s="2">
        <v>65</v>
      </c>
      <c r="C83" s="9"/>
      <c r="D83" s="59">
        <v>0</v>
      </c>
      <c r="E83" s="53">
        <f>'СВОД 2015'!D83+$E$1*1-'Январь 2015'!D82</f>
        <v>1790.23</v>
      </c>
      <c r="F83" s="53">
        <f>'СВОД 2015'!E83+$E$1*1-'Февраль 2015'!D82</f>
        <v>3580.46</v>
      </c>
      <c r="G83" s="60">
        <f>'СВОД 2015'!F83+$E$1*1-'Март 2015'!D82</f>
        <v>0</v>
      </c>
      <c r="H83" s="60">
        <f>'СВОД 2015'!G83+$E$1*1-'Апрель 2015'!D82</f>
        <v>0</v>
      </c>
      <c r="I83" s="4">
        <f>'СВОД 2015'!H83+$E$1*1-'Май 2015'!D82</f>
        <v>0</v>
      </c>
      <c r="J83" s="50">
        <f>'СВОД 2015'!I83+$E$1*1-'Июнь 2015'!D82</f>
        <v>1790.23</v>
      </c>
      <c r="K83" s="4">
        <f>'СВОД 2015'!J83+$E$1*1-'Июль 2015'!D82</f>
        <v>0</v>
      </c>
      <c r="L83" s="4">
        <f>'СВОД 2015'!K83+$E$1*1-'Август 2015'!D82</f>
        <v>0</v>
      </c>
      <c r="M83" s="50">
        <f>'СВОД 2015'!L83+$E$1*1-'Сентябрь 2015'!D82</f>
        <v>1790.23</v>
      </c>
      <c r="N83" s="50">
        <f>'СВОД 2015'!M83+$E$1*1-'Октябрь 2015'!D82</f>
        <v>1790.23</v>
      </c>
      <c r="O83" s="4">
        <f>'СВОД 2015'!N83+$E$1*1-'Ноябрь 2015'!D82</f>
        <v>0</v>
      </c>
      <c r="P83" s="4">
        <f>'СВОД 2015'!O83+$E$1*1-'Декабрь 2015'!D82</f>
        <v>0</v>
      </c>
      <c r="Q83" s="14">
        <f>1790.23*12</f>
        <v>21482.760000000002</v>
      </c>
      <c r="R83" s="14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4">
        <f t="shared" si="5"/>
        <v>0</v>
      </c>
      <c r="T83" s="37">
        <f t="shared" si="6"/>
        <v>0</v>
      </c>
    </row>
    <row r="84" spans="1:20" ht="15.95" customHeight="1" x14ac:dyDescent="0.25">
      <c r="A84" s="20" t="s">
        <v>101</v>
      </c>
      <c r="B84" s="2">
        <v>66</v>
      </c>
      <c r="C84" s="9"/>
      <c r="D84" s="62">
        <v>1790.92</v>
      </c>
      <c r="E84" s="53">
        <f>'СВОД 2015'!D84+$E$1*1-'Январь 2015'!D83</f>
        <v>3581.15</v>
      </c>
      <c r="F84" s="53">
        <f>'СВОД 2015'!E84+$E$1*1-'Февраль 2015'!D83</f>
        <v>5371.38</v>
      </c>
      <c r="G84" s="53">
        <f>'СВОД 2015'!F84+$E$1*1-'Март 2015'!D83</f>
        <v>7161.6100000000006</v>
      </c>
      <c r="H84" s="60">
        <f>'СВОД 2015'!G84+$E$1*1-'Апрель 2015'!D83</f>
        <v>-48.159999999999854</v>
      </c>
      <c r="I84" s="50">
        <f>'СВОД 2015'!H84+$E$1*1-'Май 2015'!D83</f>
        <v>1742.0700000000002</v>
      </c>
      <c r="J84" s="50">
        <f>'СВОД 2015'!I84+$E$1*1-'Июнь 2015'!D83</f>
        <v>3532.3</v>
      </c>
      <c r="K84" s="4">
        <f>'СВОД 2015'!J84+$E$1*1-'Июль 2015'!D83</f>
        <v>-4677.4699999999993</v>
      </c>
      <c r="L84" s="4">
        <f>'СВОД 2015'!K84+$E$1*1-'Август 2015'!D83</f>
        <v>-2887.2399999999993</v>
      </c>
      <c r="M84" s="4">
        <f>'СВОД 2015'!L84+$E$1*1-'Сентябрь 2015'!D83</f>
        <v>-1097.0099999999993</v>
      </c>
      <c r="N84" s="50">
        <f>'СВОД 2015'!M84+$E$1*1-'Октябрь 2015'!D83</f>
        <v>693.22000000000071</v>
      </c>
      <c r="O84" s="4">
        <f>'СВОД 2015'!N84+$E$1*1-'Ноябрь 2015'!D83</f>
        <v>-1116.5499999999993</v>
      </c>
      <c r="P84" s="4">
        <f>'СВОД 2015'!O84+$E$1*1-'Декабрь 2015'!D83</f>
        <v>673.68000000000075</v>
      </c>
      <c r="Q84" s="14">
        <f>1790.23*12</f>
        <v>21482.760000000002</v>
      </c>
      <c r="R84" s="14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4">
        <f t="shared" si="5"/>
        <v>673.68000000000029</v>
      </c>
      <c r="T84" s="37">
        <f t="shared" si="6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2">
        <v>-7160.9199999999992</v>
      </c>
      <c r="E85" s="53">
        <f>'СВОД 2015'!D85+$E$1*1-'Январь 2015'!D84</f>
        <v>-5370.6899999999987</v>
      </c>
      <c r="F85" s="53">
        <f>'СВОД 2015'!E85+$E$1*1-'Февраль 2015'!D84</f>
        <v>-3580.4599999999987</v>
      </c>
      <c r="G85" s="53">
        <f>'СВОД 2015'!F85+$E$1*1-'Март 2015'!D84</f>
        <v>-1790.2299999999987</v>
      </c>
      <c r="H85" s="53">
        <f>'СВОД 2015'!G85+$E$1*1-'Апрель 2015'!D84</f>
        <v>1.3642420526593924E-12</v>
      </c>
      <c r="I85" s="50">
        <f>'СВОД 2015'!H85+$E$1*1-'Май 2015'!D84</f>
        <v>1790.2300000000014</v>
      </c>
      <c r="J85" s="50">
        <f>'СВОД 2015'!I85+$E$1*1-'Июнь 2015'!D84</f>
        <v>3580.4600000000014</v>
      </c>
      <c r="K85" s="50">
        <f>'СВОД 2015'!J85+$E$1*1-'Июль 2015'!D84</f>
        <v>-1790.2299999999987</v>
      </c>
      <c r="L85" s="50">
        <f>'СВОД 2015'!K85+$E$1*1-'Август 2015'!D84</f>
        <v>1.3642420526593924E-12</v>
      </c>
      <c r="M85" s="50">
        <f>'СВОД 2015'!L85+$E$1*1-'Сентябрь 2015'!D84</f>
        <v>300.00000000000136</v>
      </c>
      <c r="N85" s="50">
        <f>'СВОД 2015'!M85+$E$1*1-'Октябрь 2015'!D84</f>
        <v>300.23000000000138</v>
      </c>
      <c r="O85" s="50">
        <f>'СВОД 2015'!N85+$E$1*1-'Ноябрь 2015'!D84</f>
        <v>600.4600000000014</v>
      </c>
      <c r="P85" s="4">
        <f>'СВОД 2015'!O85+$E$1*1-'Декабрь 2015'!D84</f>
        <v>-809.30999999999858</v>
      </c>
      <c r="Q85" s="14">
        <f>1790.23*12</f>
        <v>21482.760000000002</v>
      </c>
      <c r="R85" s="14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4">
        <f t="shared" si="5"/>
        <v>-809.30999999999585</v>
      </c>
      <c r="T85" s="37">
        <f t="shared" si="6"/>
        <v>2.7284841053187847E-12</v>
      </c>
    </row>
    <row r="86" spans="1:20" ht="15.95" customHeight="1" x14ac:dyDescent="0.25">
      <c r="A86" s="20" t="s">
        <v>103</v>
      </c>
      <c r="B86" s="2">
        <v>68</v>
      </c>
      <c r="C86" s="9"/>
      <c r="D86" s="52">
        <v>0</v>
      </c>
      <c r="E86" s="45"/>
      <c r="F86" s="45"/>
      <c r="G86" s="52"/>
      <c r="H86" s="45"/>
      <c r="I86" s="45"/>
      <c r="J86" s="52"/>
      <c r="K86" s="45"/>
      <c r="L86" s="4">
        <f>'СВОД 2015'!K86+$E$1*1-'Август 2015'!D85</f>
        <v>0</v>
      </c>
      <c r="M86" s="4">
        <f>'СВОД 2015'!L86+$E$1*1-'Сентябрь 2015'!D85</f>
        <v>0</v>
      </c>
      <c r="N86" s="4">
        <f>'СВОД 2015'!M86+$E$1*1-'Октябрь 2015'!D85</f>
        <v>0</v>
      </c>
      <c r="O86" s="4">
        <f>'СВОД 2015'!N86+$E$1*1-'Ноябрь 2015'!D85</f>
        <v>0</v>
      </c>
      <c r="P86" s="4">
        <f>'СВОД 2015'!O86+$E$1*1-'Декабрь 2015'!D85</f>
        <v>0</v>
      </c>
      <c r="Q86" s="14">
        <f>1790.23*5</f>
        <v>8951.15</v>
      </c>
      <c r="R86" s="14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4">
        <f>Q86+D86-R86</f>
        <v>0</v>
      </c>
      <c r="T86" s="44">
        <f t="shared" si="6"/>
        <v>0</v>
      </c>
    </row>
    <row r="87" spans="1:20" ht="15.95" customHeight="1" x14ac:dyDescent="0.25">
      <c r="A87" s="20" t="s">
        <v>104</v>
      </c>
      <c r="B87" s="2">
        <v>69</v>
      </c>
      <c r="C87" s="9"/>
      <c r="D87" s="64">
        <v>0</v>
      </c>
      <c r="E87" s="65"/>
      <c r="F87" s="65"/>
      <c r="G87" s="65"/>
      <c r="H87" s="65"/>
      <c r="I87" s="43"/>
      <c r="J87" s="43"/>
      <c r="K87" s="43"/>
      <c r="L87" s="50">
        <f>'СВОД 2015'!K87+$E$1*1-'Август 2015'!D86</f>
        <v>1790.23</v>
      </c>
      <c r="M87" s="50">
        <f>'СВОД 2015'!L87+$E$1*1-'Сентябрь 2015'!D86</f>
        <v>3580.46</v>
      </c>
      <c r="N87" s="4">
        <f>'СВОД 2015'!M87+$E$1*1-'Октябрь 2015'!D86</f>
        <v>-29.309999999999491</v>
      </c>
      <c r="O87" s="4">
        <f>'СВОД 2015'!N87+$E$1*1-'Ноябрь 2015'!D86</f>
        <v>1760.9200000000005</v>
      </c>
      <c r="P87" s="4">
        <f>'СВОД 2015'!O87+$E$1*1-'Декабрь 2015'!D86</f>
        <v>3551.1500000000005</v>
      </c>
      <c r="Q87" s="14">
        <f>1790.23*5</f>
        <v>8951.15</v>
      </c>
      <c r="R87" s="14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4">
        <f>Q87+D87-R87</f>
        <v>3551.1499999999996</v>
      </c>
      <c r="T87" s="44">
        <f t="shared" si="6"/>
        <v>0</v>
      </c>
    </row>
    <row r="88" spans="1:20" ht="15.95" customHeight="1" x14ac:dyDescent="0.25">
      <c r="A88" s="39" t="s">
        <v>105</v>
      </c>
      <c r="B88" s="2">
        <v>70</v>
      </c>
      <c r="C88" s="9"/>
      <c r="D88" s="52">
        <v>0</v>
      </c>
      <c r="E88" s="45"/>
      <c r="F88" s="60">
        <f>'СВОД 2015'!E88+$E$1*1-'Февраль 2015'!D87</f>
        <v>-17823.63</v>
      </c>
      <c r="G88" s="53">
        <f>'СВОД 2015'!F88+$E$1*1-'Март 2015'!D87</f>
        <v>-16033.400000000001</v>
      </c>
      <c r="H88" s="53">
        <f>'СВОД 2015'!G88+$E$1*1-'Апрель 2015'!D87</f>
        <v>-14243.170000000002</v>
      </c>
      <c r="I88" s="4">
        <f>'СВОД 2015'!H88+$E$1*1-'Май 2015'!D87</f>
        <v>-12452.940000000002</v>
      </c>
      <c r="J88" s="4">
        <f>'СВОД 2015'!I88+$E$1*1-'Июнь 2015'!D87</f>
        <v>-10662.710000000003</v>
      </c>
      <c r="K88" s="4">
        <f>'СВОД 2015'!J88+$E$1*1-'Июль 2015'!D87</f>
        <v>-8872.4800000000032</v>
      </c>
      <c r="L88" s="4">
        <f>'СВОД 2015'!K88+$E$1*1-'Август 2015'!D87</f>
        <v>-7082.2500000000036</v>
      </c>
      <c r="M88" s="4">
        <f>'СВОД 2015'!L88+$E$1*1-'Сентябрь 2015'!D87</f>
        <v>-5292.0200000000041</v>
      </c>
      <c r="N88" s="4">
        <f>'СВОД 2015'!M88+$E$1*1-'Октябрь 2015'!D87</f>
        <v>-3501.7900000000041</v>
      </c>
      <c r="O88" s="4">
        <f>'СВОД 2015'!N88+$E$1*1-'Ноябрь 2015'!D87</f>
        <v>-1711.560000000004</v>
      </c>
      <c r="P88" s="4">
        <f>'СВОД 2015'!O88+$E$1*1-'Декабрь 2015'!D87</f>
        <v>78.66999999999598</v>
      </c>
      <c r="Q88" s="14">
        <f>1790.23*11</f>
        <v>19692.53</v>
      </c>
      <c r="R88" s="14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4">
        <f t="shared" si="5"/>
        <v>78.669999999998254</v>
      </c>
      <c r="T88" s="44">
        <f t="shared" si="6"/>
        <v>2.2737367544323206E-12</v>
      </c>
    </row>
    <row r="89" spans="1:20" ht="15.95" customHeight="1" x14ac:dyDescent="0.25">
      <c r="A89" s="39" t="s">
        <v>106</v>
      </c>
      <c r="B89" s="2">
        <v>71</v>
      </c>
      <c r="C89" s="9"/>
      <c r="D89" s="52">
        <v>0</v>
      </c>
      <c r="E89" s="45"/>
      <c r="F89" s="45"/>
      <c r="G89" s="60">
        <f>'СВОД 2015'!F89+$E$1*1-'Март 2015'!D88</f>
        <v>-0.76999999999998181</v>
      </c>
      <c r="H89" s="53">
        <f>'СВОД 2015'!G89+$E$1*1-'Апрель 2015'!D88</f>
        <v>1789.46</v>
      </c>
      <c r="I89" s="4">
        <f>'СВОД 2015'!H89+$E$1*1-'Май 2015'!D88</f>
        <v>-2.3099999999999454</v>
      </c>
      <c r="J89" s="4">
        <f>'СВОД 2015'!I89+$E$1*1-'Июнь 2015'!D88</f>
        <v>-3.0799999999999272</v>
      </c>
      <c r="K89" s="4">
        <f>'СВОД 2015'!J89+$E$1*1-'Июль 2015'!D88</f>
        <v>-3.8499999999999091</v>
      </c>
      <c r="L89" s="4">
        <f>'СВОД 2015'!K89+$E$1*1-'Август 2015'!D88</f>
        <v>-4.6199999999998909</v>
      </c>
      <c r="M89" s="50">
        <f>'СВОД 2015'!L89+$E$1*1-'Сентябрь 2015'!D88</f>
        <v>1785.6100000000001</v>
      </c>
      <c r="N89" s="4">
        <f>'СВОД 2015'!M89+$E$1*1-'Октябрь 2015'!D88</f>
        <v>-6.1599999999998545</v>
      </c>
      <c r="O89" s="4">
        <f>'СВОД 2015'!N89+$E$1*1-'Ноябрь 2015'!D88</f>
        <v>-6.9299999999998363</v>
      </c>
      <c r="P89" s="4">
        <f>'СВОД 2015'!O89+$E$1*1-'Декабрь 2015'!D88</f>
        <v>-7.6999999999998181</v>
      </c>
      <c r="Q89" s="14">
        <f>1790.23*10</f>
        <v>17902.3</v>
      </c>
      <c r="R89" s="14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4">
        <f t="shared" si="5"/>
        <v>-7.7000000000007276</v>
      </c>
      <c r="T89" s="44">
        <f t="shared" si="6"/>
        <v>-9.0949470177292824E-13</v>
      </c>
    </row>
    <row r="90" spans="1:20" ht="15.95" customHeight="1" x14ac:dyDescent="0.25">
      <c r="A90" s="39" t="s">
        <v>107</v>
      </c>
      <c r="B90" s="2">
        <v>72</v>
      </c>
      <c r="C90" s="9"/>
      <c r="D90" s="64">
        <v>0</v>
      </c>
      <c r="E90" s="53">
        <f>'СВОД 2015'!D90+$E$1*1-'Январь 2015'!D89</f>
        <v>1790.23</v>
      </c>
      <c r="F90" s="53">
        <f>'СВОД 2015'!E90+$E$1*1-'Февраль 2015'!D89</f>
        <v>3580.46</v>
      </c>
      <c r="G90" s="53">
        <f>'СВОД 2015'!F90+$E$1*1-'Март 2015'!D89</f>
        <v>5370.6900000000005</v>
      </c>
      <c r="H90" s="53">
        <f>'СВОД 2015'!G90+$E$1*1-'Апрель 2015'!D89</f>
        <v>7160.92</v>
      </c>
      <c r="I90" s="50">
        <f>'СВОД 2015'!H90+$E$1*1-'Май 2015'!D89</f>
        <v>8951.15</v>
      </c>
      <c r="J90" s="50">
        <f>'СВОД 2015'!I90+$E$1*1-'Июнь 2015'!D89</f>
        <v>10741.38</v>
      </c>
      <c r="K90" s="50">
        <f>'СВОД 2015'!J90+$E$1*1-'Июль 2015'!D89</f>
        <v>12531.609999999999</v>
      </c>
      <c r="L90" s="50">
        <f>'СВОД 2015'!K90+$E$1*1-'Август 2015'!D89</f>
        <v>14321.839999999998</v>
      </c>
      <c r="M90" s="50">
        <f>'СВОД 2015'!L90+$E$1*1-'Сентябрь 2015'!D89</f>
        <v>16112.069999999998</v>
      </c>
      <c r="N90" s="4">
        <f>'СВОД 2015'!M90+$E$1*1-'Октябрь 2015'!D89</f>
        <v>-5370.6900000000023</v>
      </c>
      <c r="O90" s="4">
        <f>'СВОД 2015'!N90+$E$1*1-'Ноябрь 2015'!D89</f>
        <v>-3580.4600000000023</v>
      </c>
      <c r="P90" s="4">
        <f>'СВОД 2015'!O90+$E$1*1-'Декабрь 2015'!D89</f>
        <v>-1790.2300000000023</v>
      </c>
      <c r="Q90" s="14">
        <f>1790.23*12</f>
        <v>21482.760000000002</v>
      </c>
      <c r="R90" s="14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4">
        <f>Q90+D90-R90</f>
        <v>-1790.2299999999996</v>
      </c>
      <c r="T90" s="44">
        <f t="shared" si="6"/>
        <v>2.7284841053187847E-12</v>
      </c>
    </row>
    <row r="91" spans="1:20" ht="15.95" customHeight="1" x14ac:dyDescent="0.25">
      <c r="A91" s="20" t="s">
        <v>108</v>
      </c>
      <c r="B91" s="2">
        <v>73</v>
      </c>
      <c r="C91" s="9"/>
      <c r="D91" s="59">
        <v>0</v>
      </c>
      <c r="E91" s="63">
        <f>'СВОД 2015'!D91+$E$1*1-'Январь 2015'!D90</f>
        <v>1790.23</v>
      </c>
      <c r="F91" s="63">
        <f>'СВОД 2015'!E91+$E$1*1-'Февраль 2015'!D90</f>
        <v>3580.46</v>
      </c>
      <c r="G91" s="53">
        <f>'СВОД 2015'!F91+$E$1*1-'Март 2015'!D90</f>
        <v>0.69000000000050932</v>
      </c>
      <c r="H91" s="53">
        <f>'СВОД 2015'!G91+$E$1*1-'Апрель 2015'!D90</f>
        <v>1790.9200000000005</v>
      </c>
      <c r="I91" s="50">
        <f>'СВОД 2015'!H91+$E$1*1-'Май 2015'!D90</f>
        <v>81.150000000000546</v>
      </c>
      <c r="J91" s="50">
        <f>'СВОД 2015'!I91+$E$1*1-'Июнь 2015'!D90</f>
        <v>1871.3800000000006</v>
      </c>
      <c r="K91" s="4">
        <f>'СВОД 2015'!J91+$E$1*1-'Июль 2015'!D90</f>
        <v>-238.38999999999942</v>
      </c>
      <c r="L91" s="4">
        <f>'СВОД 2015'!K91+$E$1*1-'Август 2015'!D90</f>
        <v>-348.1599999999994</v>
      </c>
      <c r="M91" s="50">
        <f>'СВОД 2015'!L91+$E$1*1-'Сентябрь 2015'!D90</f>
        <v>1442.0700000000006</v>
      </c>
      <c r="N91" s="50">
        <f>'СВОД 2015'!M91+$E$1*1-'Октябрь 2015'!D90</f>
        <v>1332.3000000000006</v>
      </c>
      <c r="O91" s="50">
        <f>'СВОД 2015'!N91+$E$1*1-'Ноябрь 2015'!D90</f>
        <v>1222.5300000000007</v>
      </c>
      <c r="P91" s="4">
        <f>'СВОД 2015'!O91+$E$1*1-'Декабрь 2015'!D90</f>
        <v>1112.7600000000007</v>
      </c>
      <c r="Q91" s="14">
        <f t="shared" ref="Q91:Q122" si="8">1790.23*12</f>
        <v>21482.760000000002</v>
      </c>
      <c r="R91" s="14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4">
        <f t="shared" si="5"/>
        <v>1112.760000000002</v>
      </c>
      <c r="T91" s="37">
        <f t="shared" si="6"/>
        <v>0</v>
      </c>
    </row>
    <row r="92" spans="1:20" ht="15.95" customHeight="1" x14ac:dyDescent="0.25">
      <c r="A92" s="20" t="s">
        <v>109</v>
      </c>
      <c r="B92" s="2">
        <v>74</v>
      </c>
      <c r="C92" s="9"/>
      <c r="D92" s="59">
        <v>0</v>
      </c>
      <c r="E92" s="60">
        <f>'СВОД 2015'!D92+$E$1*1-'Январь 2015'!D91</f>
        <v>0</v>
      </c>
      <c r="F92" s="60">
        <f>'СВОД 2015'!E92+$E$1*1-'Февраль 2015'!D91</f>
        <v>0</v>
      </c>
      <c r="G92" s="60">
        <f>'СВОД 2015'!F92+$E$1*1-'Март 2015'!D91</f>
        <v>0</v>
      </c>
      <c r="H92" s="60">
        <f>'СВОД 2015'!G92+$E$1*1-'Апрель 2015'!D91</f>
        <v>0</v>
      </c>
      <c r="I92" s="4">
        <f>'СВОД 2015'!H92+$E$1*1-'Май 2015'!D91</f>
        <v>0</v>
      </c>
      <c r="J92" s="4">
        <f>'СВОД 2015'!I92+$E$1*1-'Июнь 2015'!D91</f>
        <v>0</v>
      </c>
      <c r="K92" s="4">
        <f>'СВОД 2015'!J92+$E$1*1-'Июль 2015'!D91</f>
        <v>0</v>
      </c>
      <c r="L92" s="4">
        <f>'СВОД 2015'!K92+$E$1*1-'Август 2015'!D91</f>
        <v>0</v>
      </c>
      <c r="M92" s="4">
        <f>'СВОД 2015'!L92+$E$1*1-'Сентябрь 2015'!D91</f>
        <v>0</v>
      </c>
      <c r="N92" s="4">
        <f>'СВОД 2015'!M92+$E$1*1-'Октябрь 2015'!D91</f>
        <v>0</v>
      </c>
      <c r="O92" s="4">
        <f>'СВОД 2015'!N92+$E$1*1-'Ноябрь 2015'!D91</f>
        <v>0</v>
      </c>
      <c r="P92" s="4">
        <f>'СВОД 2015'!O92+$E$1*1-'Декабрь 2015'!D91</f>
        <v>0</v>
      </c>
      <c r="Q92" s="14">
        <f t="shared" si="8"/>
        <v>21482.760000000002</v>
      </c>
      <c r="R92" s="14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4">
        <f t="shared" si="5"/>
        <v>0</v>
      </c>
      <c r="T92" s="37">
        <f t="shared" si="6"/>
        <v>0</v>
      </c>
    </row>
    <row r="93" spans="1:20" ht="15.95" customHeight="1" x14ac:dyDescent="0.25">
      <c r="A93" s="20" t="s">
        <v>110</v>
      </c>
      <c r="B93" s="2">
        <v>75</v>
      </c>
      <c r="C93" s="9"/>
      <c r="D93" s="61">
        <v>1790.4599999999991</v>
      </c>
      <c r="E93" s="63">
        <f>'СВОД 2015'!D93+$E$1*1-'Январь 2015'!D92</f>
        <v>1790.4599999999991</v>
      </c>
      <c r="F93" s="63">
        <f>'СВОД 2015'!E93+$E$1*1-'Февраль 2015'!D92</f>
        <v>3580.6899999999991</v>
      </c>
      <c r="G93" s="53">
        <f>'СВОД 2015'!F93+$E$1*1-'Март 2015'!D92</f>
        <v>1790.4599999999991</v>
      </c>
      <c r="H93" s="53">
        <f>'СВОД 2015'!G93+$E$1*1-'Апрель 2015'!D92</f>
        <v>3580.6899999999991</v>
      </c>
      <c r="I93" s="50">
        <f>'СВОД 2015'!H93+$E$1*1-'Май 2015'!D92</f>
        <v>1790.4599999999991</v>
      </c>
      <c r="J93" s="50">
        <f>'СВОД 2015'!I93+$E$1*1-'Июнь 2015'!D92</f>
        <v>3580.6899999999991</v>
      </c>
      <c r="K93" s="50">
        <f>'СВОД 2015'!J93+$E$1*1-'Июль 2015'!D92</f>
        <v>0.22999999999865395</v>
      </c>
      <c r="L93" s="4">
        <f>'СВОД 2015'!K93+$E$1*1-'Август 2015'!D92</f>
        <v>-1489.7700000000013</v>
      </c>
      <c r="M93" s="4">
        <f>'СВОД 2015'!L93+$E$1*1-'Сентябрь 2015'!D92</f>
        <v>-1490.0000000000014</v>
      </c>
      <c r="N93" s="50">
        <f>'СВОД 2015'!M93+$E$1*1-'Октябрь 2015'!D92</f>
        <v>300.22999999999865</v>
      </c>
      <c r="O93" s="4">
        <f>'СВОД 2015'!N93+$E$1*1-'Ноябрь 2015'!D92</f>
        <v>-409.54000000000133</v>
      </c>
      <c r="P93" s="4">
        <f>'СВОД 2015'!O93+$E$1*1-'Декабрь 2015'!D92</f>
        <v>1380.6899999999987</v>
      </c>
      <c r="Q93" s="14">
        <f t="shared" si="8"/>
        <v>21482.760000000002</v>
      </c>
      <c r="R93" s="14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4">
        <f t="shared" si="5"/>
        <v>1380.6899999999987</v>
      </c>
      <c r="T93" s="37">
        <f t="shared" si="6"/>
        <v>0</v>
      </c>
    </row>
    <row r="94" spans="1:20" ht="15.95" customHeight="1" x14ac:dyDescent="0.25">
      <c r="A94" s="20" t="s">
        <v>111</v>
      </c>
      <c r="B94" s="2">
        <v>76</v>
      </c>
      <c r="C94" s="9"/>
      <c r="D94" s="59">
        <v>-1792</v>
      </c>
      <c r="E94" s="60">
        <f>'СВОД 2015'!D94+$E$1*1-'Январь 2015'!D93</f>
        <v>-1.7699999999999818</v>
      </c>
      <c r="F94" s="60">
        <f>'СВОД 2015'!E94+$E$1*1-'Февраль 2015'!D93</f>
        <v>-1792</v>
      </c>
      <c r="G94" s="60">
        <f>'СВОД 2015'!F94+$E$1*1-'Март 2015'!D93</f>
        <v>-1.7699999999999818</v>
      </c>
      <c r="H94" s="60">
        <f>'СВОД 2015'!G94+$E$1*1-'Апрель 2015'!D93</f>
        <v>-1801.77</v>
      </c>
      <c r="I94" s="4">
        <f>'СВОД 2015'!H94+$E$1*1-'Май 2015'!D93</f>
        <v>-1801.77</v>
      </c>
      <c r="J94" s="4">
        <f>'СВОД 2015'!I94+$E$1*1-'Июнь 2015'!D93</f>
        <v>-1801.77</v>
      </c>
      <c r="K94" s="4">
        <f>'СВОД 2015'!J94+$E$1*1-'Июль 2015'!D93</f>
        <v>-1801.77</v>
      </c>
      <c r="L94" s="4">
        <f>'СВОД 2015'!K94+$E$1*1-'Август 2015'!D93</f>
        <v>-1801.77</v>
      </c>
      <c r="M94" s="4">
        <f>'СВОД 2015'!L94+$E$1*1-'Сентябрь 2015'!D93</f>
        <v>-1801.77</v>
      </c>
      <c r="N94" s="4">
        <f>'СВОД 2015'!M94+$E$1*1-'Октябрь 2015'!D93</f>
        <v>-1801.77</v>
      </c>
      <c r="O94" s="50">
        <f>'СВОД 2015'!N94+$E$1*1-'Ноябрь 2015'!D93</f>
        <v>-11.539999999999964</v>
      </c>
      <c r="P94" s="4">
        <f>'СВОД 2015'!O94+$E$1*1-'Декабрь 2015'!D93</f>
        <v>-1801.77</v>
      </c>
      <c r="Q94" s="14">
        <f t="shared" si="8"/>
        <v>21482.760000000002</v>
      </c>
      <c r="R94" s="14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4">
        <f t="shared" si="5"/>
        <v>-1801.7699999999968</v>
      </c>
      <c r="T94" s="37">
        <f t="shared" si="6"/>
        <v>3.1832314562052488E-12</v>
      </c>
    </row>
    <row r="95" spans="1:20" ht="15.95" customHeight="1" x14ac:dyDescent="0.25">
      <c r="A95" s="20" t="s">
        <v>112</v>
      </c>
      <c r="B95" s="2">
        <v>76</v>
      </c>
      <c r="C95" s="2" t="s">
        <v>21</v>
      </c>
      <c r="D95" s="59">
        <v>-1.8189894035458565E-12</v>
      </c>
      <c r="E95" s="60">
        <f>'СВОД 2015'!D95+$E$1*1-'Январь 2015'!D94</f>
        <v>-14322.580000000004</v>
      </c>
      <c r="F95" s="60">
        <f>'СВОД 2015'!E95+$E$1*1-'Февраль 2015'!D94</f>
        <v>-12532.350000000004</v>
      </c>
      <c r="G95" s="60">
        <f>'СВОД 2015'!F95+$E$1*1-'Март 2015'!D94</f>
        <v>-10742.120000000004</v>
      </c>
      <c r="H95" s="60">
        <f>'СВОД 2015'!G95+$E$1*1-'Апрель 2015'!D94</f>
        <v>-8951.8900000000049</v>
      </c>
      <c r="I95" s="4">
        <f>'СВОД 2015'!H95+$E$1*1-'Май 2015'!D94</f>
        <v>-7161.6600000000053</v>
      </c>
      <c r="J95" s="4">
        <f>'СВОД 2015'!I95+$E$1*1-'Июнь 2015'!D94</f>
        <v>-5371.4300000000057</v>
      </c>
      <c r="K95" s="4">
        <f>'СВОД 2015'!J95+$E$1*1-'Июль 2015'!D94</f>
        <v>-3581.2000000000057</v>
      </c>
      <c r="L95" s="4">
        <f>'СВОД 2015'!K95+$E$1*1-'Август 2015'!D94</f>
        <v>-1790.9700000000057</v>
      </c>
      <c r="M95" s="4">
        <f>'СВОД 2015'!L95+$E$1*1-'Сентябрь 2015'!D94</f>
        <v>-0.74000000000569344</v>
      </c>
      <c r="N95" s="50">
        <f>'СВОД 2015'!M95+$E$1*1-'Октябрь 2015'!D94</f>
        <v>1789.4899999999943</v>
      </c>
      <c r="O95" s="4">
        <f>'СВОД 2015'!N95+$E$1*1-'Ноябрь 2015'!D94</f>
        <v>-5.4569682106375694E-12</v>
      </c>
      <c r="P95" s="4">
        <f>'СВОД 2015'!O95+$E$1*1-'Декабрь 2015'!D94</f>
        <v>-5.4569682106375694E-12</v>
      </c>
      <c r="Q95" s="14">
        <f t="shared" si="8"/>
        <v>21482.760000000002</v>
      </c>
      <c r="R95" s="14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4">
        <f t="shared" si="5"/>
        <v>0</v>
      </c>
      <c r="T95" s="37">
        <f t="shared" si="6"/>
        <v>5.4569682106375694E-12</v>
      </c>
    </row>
    <row r="96" spans="1:20" ht="15.95" customHeight="1" x14ac:dyDescent="0.25">
      <c r="A96" s="20" t="s">
        <v>113</v>
      </c>
      <c r="B96" s="2">
        <v>77</v>
      </c>
      <c r="C96" s="9"/>
      <c r="D96" s="59">
        <v>-307.47000000000116</v>
      </c>
      <c r="E96" s="63">
        <f>'СВОД 2015'!D96+$E$1*1-'Январь 2015'!D95</f>
        <v>1482.7599999999989</v>
      </c>
      <c r="F96" s="60">
        <f>'СВОД 2015'!E96+$E$1*1-'Февраль 2015'!D95</f>
        <v>-6527.0100000000011</v>
      </c>
      <c r="G96" s="60">
        <f>'СВОД 2015'!F96+$E$1*1-'Март 2015'!D95</f>
        <v>-4736.7800000000007</v>
      </c>
      <c r="H96" s="60">
        <f>'СВОД 2015'!G96+$E$1*1-'Апрель 2015'!D95</f>
        <v>-2946.5500000000006</v>
      </c>
      <c r="I96" s="4">
        <f>'СВОД 2015'!H96+$E$1*1-'Май 2015'!D95</f>
        <v>-1156.3200000000006</v>
      </c>
      <c r="J96" s="50">
        <f>'СВОД 2015'!I96+$E$1*1-'Июнь 2015'!D95</f>
        <v>633.9099999999994</v>
      </c>
      <c r="K96" s="50">
        <f>'СВОД 2015'!J96+$E$1*1-'Июль 2015'!D95</f>
        <v>2424.1399999999994</v>
      </c>
      <c r="L96" s="4">
        <f>'СВОД 2015'!K96+$E$1*1-'Август 2015'!D95</f>
        <v>-585.63000000000102</v>
      </c>
      <c r="M96" s="50">
        <f>'СВОД 2015'!L96+$E$1*1-'Сентябрь 2015'!D95</f>
        <v>1204.599999999999</v>
      </c>
      <c r="N96" s="4">
        <f>'СВОД 2015'!M96+$E$1*1-'Октябрь 2015'!D95</f>
        <v>-5.1700000000009823</v>
      </c>
      <c r="O96" s="4">
        <f>'СВОД 2015'!N96+$E$1*1-'Ноябрь 2015'!D95</f>
        <v>1785.059999999999</v>
      </c>
      <c r="P96" s="4">
        <f>'СВОД 2015'!O96+$E$1*1-'Декабрь 2015'!D95</f>
        <v>3575.2899999999991</v>
      </c>
      <c r="Q96" s="14">
        <f t="shared" si="8"/>
        <v>21482.760000000002</v>
      </c>
      <c r="R96" s="14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4">
        <f t="shared" si="5"/>
        <v>3575.2900000000009</v>
      </c>
      <c r="T96" s="37">
        <f t="shared" si="6"/>
        <v>0</v>
      </c>
    </row>
    <row r="97" spans="1:20" ht="15.95" customHeight="1" x14ac:dyDescent="0.25">
      <c r="A97" s="20" t="s">
        <v>114</v>
      </c>
      <c r="B97" s="2">
        <v>78</v>
      </c>
      <c r="C97" s="9"/>
      <c r="D97" s="59">
        <v>0</v>
      </c>
      <c r="E97" s="63">
        <f>'СВОД 2015'!D97+$E$1*1-'Январь 2015'!D96</f>
        <v>1790.23</v>
      </c>
      <c r="F97" s="60">
        <f>'СВОД 2015'!E97+$E$1*1-'Февраль 2015'!D96</f>
        <v>0</v>
      </c>
      <c r="G97" s="60">
        <f>'СВОД 2015'!F97+$E$1*1-'Март 2015'!D96</f>
        <v>0</v>
      </c>
      <c r="H97" s="60">
        <f>'СВОД 2015'!G97+$E$1*1-'Апрель 2015'!D96</f>
        <v>0</v>
      </c>
      <c r="I97" s="4">
        <f>'СВОД 2015'!H97+$E$1*1-'Май 2015'!D96</f>
        <v>0</v>
      </c>
      <c r="J97" s="4">
        <f>'СВОД 2015'!I97+$E$1*1-'Июнь 2015'!D96</f>
        <v>0</v>
      </c>
      <c r="K97" s="4">
        <f>'СВОД 2015'!J97+$E$1*1-'Июль 2015'!D96</f>
        <v>0</v>
      </c>
      <c r="L97" s="4">
        <f>'СВОД 2015'!K97+$E$1*1-'Август 2015'!D96</f>
        <v>0</v>
      </c>
      <c r="M97" s="4">
        <f>'СВОД 2015'!L97+$E$1*1-'Сентябрь 2015'!D96</f>
        <v>0</v>
      </c>
      <c r="N97" s="4">
        <f>'СВОД 2015'!M97+$E$1*1-'Октябрь 2015'!D96</f>
        <v>0</v>
      </c>
      <c r="O97" s="4">
        <f>'СВОД 2015'!N97+$E$1*1-'Ноябрь 2015'!D96</f>
        <v>0</v>
      </c>
      <c r="P97" s="4">
        <f>'СВОД 2015'!O97+$E$1*1-'Декабрь 2015'!D96</f>
        <v>0</v>
      </c>
      <c r="Q97" s="14">
        <f t="shared" si="8"/>
        <v>21482.760000000002</v>
      </c>
      <c r="R97" s="14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4">
        <f t="shared" si="5"/>
        <v>0</v>
      </c>
      <c r="T97" s="37">
        <f t="shared" si="6"/>
        <v>0</v>
      </c>
    </row>
    <row r="98" spans="1:20" ht="15.95" customHeight="1" x14ac:dyDescent="0.25">
      <c r="A98" s="20" t="s">
        <v>115</v>
      </c>
      <c r="B98" s="2">
        <v>78</v>
      </c>
      <c r="C98" s="2" t="s">
        <v>21</v>
      </c>
      <c r="D98" s="59">
        <v>-2029.3100000000013</v>
      </c>
      <c r="E98" s="60">
        <f>'СВОД 2015'!D98+$E$1*1-'Январь 2015'!D97</f>
        <v>-239.08000000000129</v>
      </c>
      <c r="F98" s="60">
        <f>'СВОД 2015'!E98+$E$1*1-'Февраль 2015'!D97</f>
        <v>-1848.8500000000013</v>
      </c>
      <c r="G98" s="60">
        <f>'СВОД 2015'!F98+$E$1*1-'Март 2015'!D97</f>
        <v>-58.620000000001255</v>
      </c>
      <c r="H98" s="60">
        <f>'СВОД 2015'!G98+$E$1*1-'Апрель 2015'!D97</f>
        <v>-1790.3900000000012</v>
      </c>
      <c r="I98" s="4">
        <f>'СВОД 2015'!H98+$E$1*1-'Май 2015'!D97</f>
        <v>-0.16000000000121872</v>
      </c>
      <c r="J98" s="4">
        <f>'СВОД 2015'!I98+$E$1*1-'Июнь 2015'!D97</f>
        <v>-1809.9300000000012</v>
      </c>
      <c r="K98" s="4">
        <f>'СВОД 2015'!J98+$E$1*1-'Июль 2015'!D97</f>
        <v>-3580.7000000000012</v>
      </c>
      <c r="L98" s="4">
        <f>'СВОД 2015'!K98+$E$1*1-'Август 2015'!D97</f>
        <v>-1790.4700000000012</v>
      </c>
      <c r="M98" s="4">
        <f>'СВОД 2015'!L98+$E$1*1-'Сентябрь 2015'!D97</f>
        <v>-1900.2400000000011</v>
      </c>
      <c r="N98" s="4">
        <f>'СВОД 2015'!M98+$E$1*1-'Октябрь 2015'!D97</f>
        <v>-2110.0100000000011</v>
      </c>
      <c r="O98" s="4">
        <f>'СВОД 2015'!N98+$E$1*1-'Ноябрь 2015'!D97</f>
        <v>-319.78000000000111</v>
      </c>
      <c r="P98" s="4">
        <f>'СВОД 2015'!O98+$E$1*1-'Декабрь 2015'!D97</f>
        <v>-3729.5500000000011</v>
      </c>
      <c r="Q98" s="14">
        <f t="shared" si="8"/>
        <v>21482.760000000002</v>
      </c>
      <c r="R98" s="14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4">
        <f t="shared" si="5"/>
        <v>-3729.5499999999993</v>
      </c>
      <c r="T98" s="37">
        <f t="shared" si="6"/>
        <v>0</v>
      </c>
    </row>
    <row r="99" spans="1:20" ht="15.95" customHeight="1" x14ac:dyDescent="0.25">
      <c r="A99" s="20" t="s">
        <v>116</v>
      </c>
      <c r="B99" s="2">
        <v>79</v>
      </c>
      <c r="C99" s="9"/>
      <c r="D99" s="61">
        <v>2.7699999999967986</v>
      </c>
      <c r="E99" s="63">
        <f>'СВОД 2015'!D99+$E$1*1-'Январь 2015'!D98</f>
        <v>1792.9999999999968</v>
      </c>
      <c r="F99" s="63">
        <f>'СВОД 2015'!E99+$E$1*1-'Февраль 2015'!D98</f>
        <v>3.229999999996835</v>
      </c>
      <c r="G99" s="60">
        <f>'СВОД 2015'!F99+$E$1*1-'Март 2015'!D98</f>
        <v>-1786.5400000000031</v>
      </c>
      <c r="H99" s="53">
        <f>'СВОД 2015'!G99+$E$1*1-'Апрель 2015'!D98</f>
        <v>3.6899999999968713</v>
      </c>
      <c r="I99" s="4">
        <f>'СВОД 2015'!H99+$E$1*1-'Май 2015'!D98</f>
        <v>-3576.0800000000031</v>
      </c>
      <c r="J99" s="4">
        <f>'СВОД 2015'!I99+$E$1*1-'Июнь 2015'!D98</f>
        <v>-1785.8500000000031</v>
      </c>
      <c r="K99" s="4">
        <f>'СВОД 2015'!J99+$E$1*1-'Июль 2015'!D98</f>
        <v>-3575.6200000000031</v>
      </c>
      <c r="L99" s="4">
        <f>'СВОД 2015'!K99+$E$1*1-'Август 2015'!D98</f>
        <v>-1785.3900000000031</v>
      </c>
      <c r="M99" s="50">
        <f>'СВОД 2015'!L99+$E$1*1-'Сентябрь 2015'!D98</f>
        <v>4.8399999999969623</v>
      </c>
      <c r="N99" s="4">
        <f>'СВОД 2015'!M99+$E$1*1-'Октябрь 2015'!D98</f>
        <v>-3574.930000000003</v>
      </c>
      <c r="O99" s="4">
        <f>'СВОД 2015'!N99+$E$1*1-'Ноябрь 2015'!D98</f>
        <v>-1784.700000000003</v>
      </c>
      <c r="P99" s="4">
        <f>'СВОД 2015'!O99+$E$1*1-'Декабрь 2015'!D98</f>
        <v>5.5299999999970169</v>
      </c>
      <c r="Q99" s="14">
        <f t="shared" si="8"/>
        <v>21482.760000000002</v>
      </c>
      <c r="R99" s="14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4">
        <f t="shared" si="5"/>
        <v>5.5299999999988358</v>
      </c>
      <c r="T99" s="37">
        <f t="shared" ref="T99:T117" si="9">S99-P99</f>
        <v>1.8189894035458565E-12</v>
      </c>
    </row>
    <row r="100" spans="1:20" ht="15.95" customHeight="1" x14ac:dyDescent="0.25">
      <c r="A100" s="20" t="s">
        <v>117</v>
      </c>
      <c r="B100" s="2">
        <v>79</v>
      </c>
      <c r="C100" s="2" t="s">
        <v>21</v>
      </c>
      <c r="D100" s="59">
        <v>0</v>
      </c>
      <c r="E100" s="60">
        <f>'СВОД 2015'!D100+$E$1*1-'Январь 2015'!D99</f>
        <v>-3580.4599999999996</v>
      </c>
      <c r="F100" s="60">
        <f>'СВОД 2015'!E100+$E$1*1-'Февраль 2015'!D99</f>
        <v>-1790.2299999999996</v>
      </c>
      <c r="G100" s="53">
        <f>'СВОД 2015'!F100+$E$1*1-'Март 2015'!D99</f>
        <v>4.5474735088646412E-13</v>
      </c>
      <c r="H100" s="60">
        <f>'СВОД 2015'!G100+$E$1*1-'Апрель 2015'!D99</f>
        <v>-3580.4599999999991</v>
      </c>
      <c r="I100" s="4">
        <f>'СВОД 2015'!H100+$E$1*1-'Май 2015'!D99</f>
        <v>-1790.2299999999991</v>
      </c>
      <c r="J100" s="50">
        <f>'СВОД 2015'!I100+$E$1*1-'Июнь 2015'!D99</f>
        <v>-5370.6899999999987</v>
      </c>
      <c r="K100" s="4">
        <f>'СВОД 2015'!J100+$E$1*1-'Июль 2015'!D99</f>
        <v>-3580.4599999999987</v>
      </c>
      <c r="L100" s="4">
        <f>'СВОД 2015'!K100+$E$1*1-'Август 2015'!D99</f>
        <v>-1790.2299999999987</v>
      </c>
      <c r="M100" s="50">
        <f>'СВОД 2015'!L100+$E$1*1-'Сентябрь 2015'!D99</f>
        <v>1.3642420526593924E-12</v>
      </c>
      <c r="N100" s="4">
        <f>'СВОД 2015'!M100+$E$1*1-'Октябрь 2015'!D99</f>
        <v>-3580.4599999999982</v>
      </c>
      <c r="O100" s="4">
        <f>'СВОД 2015'!N100+$E$1*1-'Ноябрь 2015'!D99</f>
        <v>-1790.2299999999982</v>
      </c>
      <c r="P100" s="50">
        <f>'СВОД 2015'!O100+$E$1*1-'Декабрь 2015'!D99</f>
        <v>-5370.6899999999978</v>
      </c>
      <c r="Q100" s="14">
        <f t="shared" si="8"/>
        <v>21482.760000000002</v>
      </c>
      <c r="R100" s="14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4">
        <f t="shared" si="5"/>
        <v>-5370.6899999999951</v>
      </c>
      <c r="T100" s="37">
        <f t="shared" si="9"/>
        <v>0</v>
      </c>
    </row>
    <row r="101" spans="1:20" ht="15.95" customHeight="1" x14ac:dyDescent="0.25">
      <c r="A101" s="20" t="s">
        <v>118</v>
      </c>
      <c r="B101" s="2">
        <v>80</v>
      </c>
      <c r="C101" s="9"/>
      <c r="D101" s="59">
        <v>-1790.2300000000014</v>
      </c>
      <c r="E101" s="60">
        <f>'СВОД 2015'!D101+$E$1*1-'Январь 2015'!D100</f>
        <v>-1.3642420526593924E-12</v>
      </c>
      <c r="F101" s="60">
        <f>'СВОД 2015'!E101+$E$1*1-'Февраль 2015'!D100</f>
        <v>0</v>
      </c>
      <c r="G101" s="60">
        <f>'СВОД 2015'!F101+$E$1*1-'Март 2015'!D100</f>
        <v>0</v>
      </c>
      <c r="H101" s="60">
        <f>'СВОД 2015'!G101+$E$1*1-'Апрель 2015'!D100</f>
        <v>0</v>
      </c>
      <c r="I101" s="4">
        <f>'СВОД 2015'!H101+$E$1*1-'Май 2015'!D100</f>
        <v>0</v>
      </c>
      <c r="J101" s="4">
        <f>'СВОД 2015'!I101+$E$1*1-'Июнь 2015'!D100</f>
        <v>0</v>
      </c>
      <c r="K101" s="50">
        <f>'СВОД 2015'!J101+$E$1*1-'Июль 2015'!D100</f>
        <v>1790.23</v>
      </c>
      <c r="L101" s="50">
        <f>'СВОД 2015'!K101+$E$1*1-'Август 2015'!D100</f>
        <v>1790.23</v>
      </c>
      <c r="M101" s="4">
        <f>'СВОД 2015'!L101+$E$1*1-'Сентябрь 2015'!D100</f>
        <v>-19.539999999999964</v>
      </c>
      <c r="N101" s="4">
        <f>'СВОД 2015'!M101+$E$1*1-'Октябрь 2015'!D100</f>
        <v>-1829.31</v>
      </c>
      <c r="O101" s="4">
        <f>'СВОД 2015'!N101+$E$1*1-'Ноябрь 2015'!D100</f>
        <v>-1829.31</v>
      </c>
      <c r="P101" s="4">
        <f>'СВОД 2015'!O101+$E$1*1-'Декабрь 2015'!D100</f>
        <v>-39.079999999999927</v>
      </c>
      <c r="Q101" s="14">
        <f t="shared" si="8"/>
        <v>21482.760000000002</v>
      </c>
      <c r="R101" s="14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4">
        <f t="shared" si="5"/>
        <v>-39.079999999998108</v>
      </c>
      <c r="T101" s="37">
        <f t="shared" si="9"/>
        <v>1.8189894035458565E-12</v>
      </c>
    </row>
    <row r="102" spans="1:20" ht="15.95" customHeight="1" x14ac:dyDescent="0.25">
      <c r="A102" s="20" t="s">
        <v>119</v>
      </c>
      <c r="B102" s="2">
        <v>81</v>
      </c>
      <c r="C102" s="9"/>
      <c r="D102" s="59">
        <v>4051.1499999999996</v>
      </c>
      <c r="E102" s="60">
        <f>'СВОД 2015'!D102+$E$1*1-'Январь 2015'!D101</f>
        <v>5841.3799999999992</v>
      </c>
      <c r="F102" s="60">
        <f>'СВОД 2015'!E102+$E$1*1-'Февраль 2015'!D101</f>
        <v>7631.6099999999988</v>
      </c>
      <c r="G102" s="60">
        <f>'СВОД 2015'!F102+$E$1*1-'Март 2015'!D101</f>
        <v>9421.8399999999983</v>
      </c>
      <c r="H102" s="60">
        <f>'СВОД 2015'!G102+$E$1*1-'Апрель 2015'!D101</f>
        <v>11212.069999999998</v>
      </c>
      <c r="I102" s="4">
        <f>'СВОД 2015'!H102+$E$1*1-'Май 2015'!D101</f>
        <v>13002.299999999997</v>
      </c>
      <c r="J102" s="4">
        <f>'СВОД 2015'!I102+$E$1*1-'Июнь 2015'!D101</f>
        <v>14792.529999999997</v>
      </c>
      <c r="K102" s="4">
        <f>'СВОД 2015'!J102+$E$1*1-'Июль 2015'!D101</f>
        <v>16582.759999999998</v>
      </c>
      <c r="L102" s="4">
        <f>'СВОД 2015'!K102+$E$1*1-'Август 2015'!D101</f>
        <v>18372.989999999998</v>
      </c>
      <c r="M102" s="4">
        <f>'СВОД 2015'!L102+$E$1*1-'Сентябрь 2015'!D101</f>
        <v>20163.219999999998</v>
      </c>
      <c r="N102" s="4">
        <f>'СВОД 2015'!M102+$E$1*1-'Октябрь 2015'!D101</f>
        <v>21953.449999999997</v>
      </c>
      <c r="O102" s="4">
        <f>'СВОД 2015'!N102+$E$1*1-'Ноябрь 2015'!D101</f>
        <v>23743.679999999997</v>
      </c>
      <c r="P102" s="4">
        <f>'СВОД 2015'!O102+$E$1*1-'Декабрь 2015'!D101</f>
        <v>25533.909999999996</v>
      </c>
      <c r="Q102" s="14">
        <f t="shared" si="8"/>
        <v>21482.760000000002</v>
      </c>
      <c r="R102" s="14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4">
        <f t="shared" si="5"/>
        <v>25533.910000000003</v>
      </c>
      <c r="T102" s="37">
        <f t="shared" si="9"/>
        <v>0</v>
      </c>
    </row>
    <row r="103" spans="1:20" ht="15.95" customHeight="1" x14ac:dyDescent="0.25">
      <c r="A103" s="20" t="s">
        <v>120</v>
      </c>
      <c r="B103" s="2">
        <v>82</v>
      </c>
      <c r="C103" s="9"/>
      <c r="D103" s="61">
        <v>1790.23</v>
      </c>
      <c r="E103" s="60">
        <f>'СВОД 2015'!D103+$E$1*1-'Январь 2015'!D102</f>
        <v>0</v>
      </c>
      <c r="F103" s="60">
        <f>'СВОД 2015'!E103+$E$1*1-'Февраль 2015'!D102</f>
        <v>0</v>
      </c>
      <c r="G103" s="60">
        <f>'СВОД 2015'!F103+$E$1*1-'Март 2015'!D102</f>
        <v>0</v>
      </c>
      <c r="H103" s="60">
        <f>'СВОД 2015'!G103+$E$1*1-'Апрель 2015'!D102</f>
        <v>0</v>
      </c>
      <c r="I103" s="4">
        <f>'СВОД 2015'!H103+$E$1*1-'Май 2015'!D102</f>
        <v>0</v>
      </c>
      <c r="J103" s="4">
        <f>'СВОД 2015'!I103+$E$1*1-'Июнь 2015'!D102</f>
        <v>0</v>
      </c>
      <c r="K103" s="4">
        <f>'СВОД 2015'!J103+$E$1*1-'Июль 2015'!D102</f>
        <v>0</v>
      </c>
      <c r="L103" s="4">
        <f>'СВОД 2015'!K103+$E$1*1-'Август 2015'!D102</f>
        <v>0</v>
      </c>
      <c r="M103" s="4">
        <f>'СВОД 2015'!L103+$E$1*1-'Сентябрь 2015'!D102</f>
        <v>0</v>
      </c>
      <c r="N103" s="4">
        <f>'СВОД 2015'!M103+$E$1*1-'Октябрь 2015'!D102</f>
        <v>0</v>
      </c>
      <c r="O103" s="4">
        <f>'СВОД 2015'!N103+$E$1*1-'Ноябрь 2015'!D102</f>
        <v>0</v>
      </c>
      <c r="P103" s="4">
        <f>'СВОД 2015'!O103+$E$1*1-'Декабрь 2015'!D102</f>
        <v>0</v>
      </c>
      <c r="Q103" s="14">
        <f t="shared" si="8"/>
        <v>21482.760000000002</v>
      </c>
      <c r="R103" s="14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4">
        <f t="shared" si="5"/>
        <v>0</v>
      </c>
      <c r="T103" s="37">
        <f t="shared" si="9"/>
        <v>0</v>
      </c>
    </row>
    <row r="104" spans="1:20" ht="15.95" customHeight="1" x14ac:dyDescent="0.25">
      <c r="A104" s="20" t="s">
        <v>121</v>
      </c>
      <c r="B104" s="2">
        <v>83</v>
      </c>
      <c r="C104" s="9"/>
      <c r="D104" s="59">
        <v>16112.069999999998</v>
      </c>
      <c r="E104" s="60">
        <f>'СВОД 2015'!D104+$E$1*1-'Январь 2015'!D103</f>
        <v>16112.07</v>
      </c>
      <c r="F104" s="60">
        <f>'СВОД 2015'!E104+$E$1*1-'Февраль 2015'!D103</f>
        <v>17902.3</v>
      </c>
      <c r="G104" s="60">
        <f>'СВОД 2015'!F104+$E$1*1-'Март 2015'!D103</f>
        <v>19692.53</v>
      </c>
      <c r="H104" s="60">
        <f>'СВОД 2015'!G104+$E$1*1-'Апрель 2015'!D103</f>
        <v>12531.609999999997</v>
      </c>
      <c r="I104" s="4">
        <f>'СВОД 2015'!H104+$E$1*1-'Май 2015'!D103</f>
        <v>14321.839999999997</v>
      </c>
      <c r="J104" s="4">
        <f>'СВОД 2015'!I104+$E$1*1-'Июнь 2015'!D103</f>
        <v>16112.069999999996</v>
      </c>
      <c r="K104" s="4">
        <f>'СВОД 2015'!J104+$E$1*1-'Июль 2015'!D103</f>
        <v>17902.299999999996</v>
      </c>
      <c r="L104" s="4">
        <f>'СВОД 2015'!K104+$E$1*1-'Август 2015'!D103</f>
        <v>19692.529999999995</v>
      </c>
      <c r="M104" s="4">
        <f>'СВОД 2015'!L104+$E$1*1-'Сентябрь 2015'!D103</f>
        <v>21482.759999999995</v>
      </c>
      <c r="N104" s="4">
        <f>'СВОД 2015'!M104+$E$1*1-'Октябрь 2015'!D103</f>
        <v>23272.989999999994</v>
      </c>
      <c r="O104" s="4">
        <f>'СВОД 2015'!N104+$E$1*1-'Ноябрь 2015'!D103</f>
        <v>25063.219999999994</v>
      </c>
      <c r="P104" s="4">
        <f>'СВОД 2015'!O104+$E$1*1-'Декабрь 2015'!D103</f>
        <v>26853.449999999993</v>
      </c>
      <c r="Q104" s="14">
        <f t="shared" si="8"/>
        <v>21482.760000000002</v>
      </c>
      <c r="R104" s="14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4">
        <f t="shared" si="5"/>
        <v>26853.45</v>
      </c>
      <c r="T104" s="37">
        <f t="shared" si="9"/>
        <v>0</v>
      </c>
    </row>
    <row r="105" spans="1:20" ht="15.95" customHeight="1" x14ac:dyDescent="0.25">
      <c r="A105" s="20" t="s">
        <v>122</v>
      </c>
      <c r="B105" s="2">
        <v>83</v>
      </c>
      <c r="C105" s="2" t="s">
        <v>21</v>
      </c>
      <c r="D105" s="59">
        <v>0</v>
      </c>
      <c r="E105" s="53">
        <f>'СВОД 2015'!D105+$E$1*1-'Январь 2015'!D104</f>
        <v>1790.23</v>
      </c>
      <c r="F105" s="53">
        <f>'СВОД 2015'!E105+$E$1*1-'Февраль 2015'!D104</f>
        <v>3580.46</v>
      </c>
      <c r="G105" s="53">
        <f>'СВОД 2015'!F105+$E$1*1-'Март 2015'!D104</f>
        <v>5370.6900000000005</v>
      </c>
      <c r="H105" s="53">
        <f>'СВОД 2015'!G105+$E$1*1-'Апрель 2015'!D104</f>
        <v>1790.2300000000005</v>
      </c>
      <c r="I105" s="50">
        <f>'СВОД 2015'!H105+$E$1*1-'Май 2015'!D104</f>
        <v>-1790.2299999999991</v>
      </c>
      <c r="J105" s="50">
        <f>'СВОД 2015'!I105+$E$1*1-'Июнь 2015'!D104</f>
        <v>9.0949470177292824E-13</v>
      </c>
      <c r="K105" s="4">
        <f>'СВОД 2015'!J105+$E$1*1-'Июль 2015'!D104</f>
        <v>-3580.4599999999987</v>
      </c>
      <c r="L105" s="4">
        <f>'СВОД 2015'!K105+$E$1*1-'Август 2015'!D104</f>
        <v>-1790.2299999999987</v>
      </c>
      <c r="M105" s="50">
        <f>'СВОД 2015'!L105+$E$1*1-'Сентябрь 2015'!D104</f>
        <v>1.3642420526593924E-12</v>
      </c>
      <c r="N105" s="4">
        <f>'СВОД 2015'!M105+$E$1*1-'Октябрь 2015'!D104</f>
        <v>-3580.4599999999982</v>
      </c>
      <c r="O105" s="4">
        <f>'СВОД 2015'!N105+$E$1*1-'Ноябрь 2015'!D104</f>
        <v>-1790.2299999999982</v>
      </c>
      <c r="P105" s="50">
        <f>'СВОД 2015'!O105+$E$1*1-'Декабрь 2015'!D104</f>
        <v>1.8189894035458565E-12</v>
      </c>
      <c r="Q105" s="14">
        <f t="shared" si="8"/>
        <v>21482.760000000002</v>
      </c>
      <c r="R105" s="14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4">
        <f t="shared" si="5"/>
        <v>0</v>
      </c>
      <c r="T105" s="37">
        <f t="shared" si="9"/>
        <v>-1.8189894035458565E-12</v>
      </c>
    </row>
    <row r="106" spans="1:20" ht="15.95" customHeight="1" x14ac:dyDescent="0.25">
      <c r="A106" s="20" t="s">
        <v>123</v>
      </c>
      <c r="B106" s="2">
        <v>84</v>
      </c>
      <c r="C106" s="9"/>
      <c r="D106" s="62">
        <v>46545.98</v>
      </c>
      <c r="E106" s="53">
        <f>'СВОД 2015'!D106+$E$1*1-'Январь 2015'!D105</f>
        <v>48336.210000000006</v>
      </c>
      <c r="F106" s="53">
        <f>'СВОД 2015'!E106+$E$1*1-'Февраль 2015'!D105</f>
        <v>50126.44000000001</v>
      </c>
      <c r="G106" s="53">
        <f>'СВОД 2015'!F106+$E$1*1-'Март 2015'!D105</f>
        <v>51916.670000000013</v>
      </c>
      <c r="H106" s="53">
        <f>'СВОД 2015'!G106+$E$1*1-'Апрель 2015'!D105</f>
        <v>23706.900000000016</v>
      </c>
      <c r="I106" s="50">
        <f>'СВОД 2015'!H106+$E$1*1-'Май 2015'!D105</f>
        <v>25497.130000000016</v>
      </c>
      <c r="J106" s="4">
        <f>'СВОД 2015'!I106+$E$1*1-'Июнь 2015'!D105</f>
        <v>1287.3600000000151</v>
      </c>
      <c r="K106" s="4">
        <f>'СВОД 2015'!J106+$E$1*1-'Июль 2015'!D105</f>
        <v>3077.5900000000152</v>
      </c>
      <c r="L106" s="4">
        <f>'СВОД 2015'!K106+$E$1*1-'Август 2015'!D105</f>
        <v>4867.8200000000152</v>
      </c>
      <c r="M106" s="4">
        <f>'СВОД 2015'!L106+$E$1*1-'Сентябрь 2015'!D105</f>
        <v>6658.0500000000156</v>
      </c>
      <c r="N106" s="4">
        <f>'СВОД 2015'!M106+$E$1*1-'Октябрь 2015'!D105</f>
        <v>8448.2800000000152</v>
      </c>
      <c r="O106" s="4">
        <f>'СВОД 2015'!N106+$E$1*1-'Ноябрь 2015'!D105</f>
        <v>10238.510000000015</v>
      </c>
      <c r="P106" s="4">
        <f>'СВОД 2015'!O106+$E$1*1-'Декабрь 2015'!D105</f>
        <v>12028.740000000014</v>
      </c>
      <c r="Q106" s="14">
        <f t="shared" si="8"/>
        <v>21482.760000000002</v>
      </c>
      <c r="R106" s="14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4">
        <f t="shared" si="5"/>
        <v>12028.740000000005</v>
      </c>
      <c r="T106" s="37">
        <f t="shared" si="9"/>
        <v>0</v>
      </c>
    </row>
    <row r="107" spans="1:20" ht="15.95" customHeight="1" x14ac:dyDescent="0.25">
      <c r="A107" s="20" t="s">
        <v>124</v>
      </c>
      <c r="B107" s="2">
        <v>87</v>
      </c>
      <c r="C107" s="9"/>
      <c r="D107" s="62">
        <v>3441.3799999999992</v>
      </c>
      <c r="E107" s="53">
        <f>'СВОД 2015'!D107+$E$1*1-'Январь 2015'!D106</f>
        <v>1790.2299999999987</v>
      </c>
      <c r="F107" s="53">
        <f>'СВОД 2015'!E107+$E$1*1-'Февраль 2015'!D106</f>
        <v>3580.4599999999987</v>
      </c>
      <c r="G107" s="60">
        <f>'СВОД 2015'!F107+$E$1*1-'Март 2015'!D106</f>
        <v>-3441.380000000001</v>
      </c>
      <c r="H107" s="60">
        <f>'СВОД 2015'!G107+$E$1*1-'Апрель 2015'!D106</f>
        <v>-1651.150000000001</v>
      </c>
      <c r="I107" s="50">
        <f>'СВОД 2015'!H107+$E$1*1-'Май 2015'!D106</f>
        <v>139.07999999999902</v>
      </c>
      <c r="J107" s="4">
        <f>'СВОД 2015'!I107+$E$1*1-'Июнь 2015'!D106</f>
        <v>-1790.2300000000009</v>
      </c>
      <c r="K107" s="4">
        <f>'СВОД 2015'!J107+$E$1*1-'Июль 2015'!D106</f>
        <v>-9.0949470177292824E-13</v>
      </c>
      <c r="L107" s="4">
        <f>'СВОД 2015'!K107+$E$1*1-'Август 2015'!D106</f>
        <v>-1790.2700000000009</v>
      </c>
      <c r="M107" s="4">
        <f>'СВОД 2015'!L107+$E$1*1-'Сентябрь 2015'!D106</f>
        <v>-4.0000000000873115E-2</v>
      </c>
      <c r="N107" s="4">
        <f>'СВОД 2015'!M107+$E$1*1-'Октябрь 2015'!D106</f>
        <v>-3580.4600000000005</v>
      </c>
      <c r="O107" s="4">
        <f>'СВОД 2015'!N107+$E$1*1-'Ноябрь 2015'!D106</f>
        <v>-1790.2300000000005</v>
      </c>
      <c r="P107" s="4">
        <f>'СВОД 2015'!O107+$E$1*1-'Декабрь 2015'!D106</f>
        <v>-4.5474735088646412E-13</v>
      </c>
      <c r="Q107" s="14">
        <f t="shared" si="8"/>
        <v>21482.760000000002</v>
      </c>
      <c r="R107" s="14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4">
        <f t="shared" si="5"/>
        <v>0</v>
      </c>
      <c r="T107" s="37">
        <f t="shared" si="9"/>
        <v>4.5474735088646412E-13</v>
      </c>
    </row>
    <row r="108" spans="1:20" ht="15.95" customHeight="1" x14ac:dyDescent="0.25">
      <c r="A108" s="20" t="s">
        <v>125</v>
      </c>
      <c r="B108" s="2">
        <v>88</v>
      </c>
      <c r="C108" s="9"/>
      <c r="D108" s="62">
        <v>3441.380000000001</v>
      </c>
      <c r="E108" s="53">
        <f>'СВОД 2015'!D108+$E$1*1-'Январь 2015'!D107</f>
        <v>1790.2300000000005</v>
      </c>
      <c r="F108" s="53">
        <f>'СВОД 2015'!E108+$E$1*1-'Февраль 2015'!D107</f>
        <v>3580.4600000000005</v>
      </c>
      <c r="G108" s="60">
        <f>'СВОД 2015'!F108+$E$1*1-'Март 2015'!D107</f>
        <v>-3441.3799999999992</v>
      </c>
      <c r="H108" s="60">
        <f>'СВОД 2015'!G108+$E$1*1-'Апрель 2015'!D107</f>
        <v>-1651.1499999999992</v>
      </c>
      <c r="I108" s="50">
        <f>'СВОД 2015'!H108+$E$1*1-'Май 2015'!D107</f>
        <v>139.08000000000084</v>
      </c>
      <c r="J108" s="4">
        <f>'СВОД 2015'!I108+$E$1*1-'Июнь 2015'!D107</f>
        <v>-1790.2299999999991</v>
      </c>
      <c r="K108" s="50">
        <f>'СВОД 2015'!J108+$E$1*1-'Июль 2015'!D107</f>
        <v>9.0949470177292824E-13</v>
      </c>
      <c r="L108" s="4">
        <f>'СВОД 2015'!K108+$E$1*1-'Август 2015'!D107</f>
        <v>-1790.2699999999991</v>
      </c>
      <c r="M108" s="4">
        <f>'СВОД 2015'!L108+$E$1*1-'Сентябрь 2015'!D107</f>
        <v>-3.9999999999054126E-2</v>
      </c>
      <c r="N108" s="4">
        <f>'СВОД 2015'!M108+$E$1*1-'Октябрь 2015'!D107</f>
        <v>-3580.4599999999987</v>
      </c>
      <c r="O108" s="4">
        <f>'СВОД 2015'!N108+$E$1*1-'Ноябрь 2015'!D107</f>
        <v>-1790.2299999999987</v>
      </c>
      <c r="P108" s="50">
        <f>'СВОД 2015'!O108+$E$1*1-'Декабрь 2015'!D107</f>
        <v>1.3642420526593924E-12</v>
      </c>
      <c r="Q108" s="14">
        <f t="shared" si="8"/>
        <v>21482.760000000002</v>
      </c>
      <c r="R108" s="14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4">
        <f t="shared" si="5"/>
        <v>0</v>
      </c>
      <c r="T108" s="37">
        <f t="shared" si="9"/>
        <v>-1.3642420526593924E-12</v>
      </c>
    </row>
    <row r="109" spans="1:20" ht="15.95" customHeight="1" x14ac:dyDescent="0.25">
      <c r="A109" s="20" t="s">
        <v>126</v>
      </c>
      <c r="B109" s="2">
        <v>89</v>
      </c>
      <c r="C109" s="9"/>
      <c r="D109" s="59">
        <v>-517.2300000000032</v>
      </c>
      <c r="E109" s="53">
        <f>'СВОД 2015'!D109+$E$1*1-'Январь 2015'!D108</f>
        <v>1272.9999999999968</v>
      </c>
      <c r="F109" s="53">
        <f>'СВОД 2015'!E109+$E$1*1-'Февраль 2015'!D108</f>
        <v>3063.2299999999968</v>
      </c>
      <c r="G109" s="53">
        <f>'СВОД 2015'!F109+$E$1*1-'Март 2015'!D108</f>
        <v>4853.4599999999973</v>
      </c>
      <c r="H109" s="53">
        <f>'СВОД 2015'!G109+$E$1*1-'Апрель 2015'!D108</f>
        <v>6643.6899999999969</v>
      </c>
      <c r="I109" s="50">
        <f>'СВОД 2015'!H109+$E$1*1-'Май 2015'!D108</f>
        <v>8433.9199999999964</v>
      </c>
      <c r="J109" s="50">
        <f>'СВОД 2015'!I109+$E$1*1-'Июнь 2015'!D108</f>
        <v>10224.149999999996</v>
      </c>
      <c r="K109" s="50">
        <f>'СВОД 2015'!J109+$E$1*1-'Июль 2015'!D108</f>
        <v>12014.379999999996</v>
      </c>
      <c r="L109" s="50">
        <f>'СВОД 2015'!K109+$E$1*1-'Август 2015'!D108</f>
        <v>13804.609999999995</v>
      </c>
      <c r="M109" s="50">
        <f>'СВОД 2015'!L109+$E$1*1-'Сентябрь 2015'!D108</f>
        <v>15594.839999999995</v>
      </c>
      <c r="N109" s="50">
        <f>'СВОД 2015'!M109+$E$1*1-'Октябрь 2015'!D108</f>
        <v>17385.069999999996</v>
      </c>
      <c r="O109" s="50">
        <f>'СВОД 2015'!N109+$E$1*1-'Ноябрь 2015'!D108</f>
        <v>19175.299999999996</v>
      </c>
      <c r="P109" s="4">
        <f>'СВОД 2015'!O109+$E$1*1-'Декабрь 2015'!D108</f>
        <v>-34.470000000004802</v>
      </c>
      <c r="Q109" s="14">
        <f t="shared" si="8"/>
        <v>21482.760000000002</v>
      </c>
      <c r="R109" s="14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4">
        <f t="shared" si="5"/>
        <v>-34.470000000001164</v>
      </c>
      <c r="T109" s="37">
        <f t="shared" si="9"/>
        <v>3.637978807091713E-12</v>
      </c>
    </row>
    <row r="110" spans="1:20" ht="15.95" customHeight="1" x14ac:dyDescent="0.25">
      <c r="A110" s="20" t="s">
        <v>127</v>
      </c>
      <c r="B110" s="2">
        <v>90</v>
      </c>
      <c r="C110" s="9"/>
      <c r="D110" s="62">
        <v>8951.1500000000015</v>
      </c>
      <c r="E110" s="53">
        <f>'СВОД 2015'!D110+$E$1*1-'Январь 2015'!D109</f>
        <v>1790.2300000000014</v>
      </c>
      <c r="F110" s="53">
        <f>'СВОД 2015'!E110+$E$1*1-'Февраль 2015'!D109</f>
        <v>3580.4600000000014</v>
      </c>
      <c r="G110" s="53">
        <f>'СВОД 2015'!F110+$E$1*1-'Март 2015'!D109</f>
        <v>5370.6900000000014</v>
      </c>
      <c r="H110" s="60">
        <f>'СВОД 2015'!G110+$E$1*1-'Апрель 2015'!D109</f>
        <v>-1790.2299999999977</v>
      </c>
      <c r="I110" s="50">
        <f>'СВОД 2015'!H110+$E$1*1-'Май 2015'!D109</f>
        <v>2.2737367544323206E-12</v>
      </c>
      <c r="J110" s="50">
        <f>'СВОД 2015'!I110+$E$1*1-'Июнь 2015'!D109</f>
        <v>1790.2300000000023</v>
      </c>
      <c r="K110" s="50">
        <f>'СВОД 2015'!J110+$E$1*1-'Июль 2015'!D109</f>
        <v>3580.4600000000023</v>
      </c>
      <c r="L110" s="4">
        <f>'СВОД 2015'!K110+$E$1*1-'Август 2015'!D109</f>
        <v>0</v>
      </c>
      <c r="M110" s="50">
        <f>'СВОД 2015'!L110+$E$1*1-'Сентябрь 2015'!D109</f>
        <v>1790.23</v>
      </c>
      <c r="N110" s="4">
        <f>'СВОД 2015'!M110+$E$1*1-'Октябрь 2015'!D109</f>
        <v>0</v>
      </c>
      <c r="O110" s="4">
        <f>'СВОД 2015'!N110+$E$1*1-'Ноябрь 2015'!D109</f>
        <v>1790.23</v>
      </c>
      <c r="P110" s="4">
        <f>'СВОД 2015'!O110+$E$1*1-'Декабрь 2015'!D109</f>
        <v>3580.46</v>
      </c>
      <c r="Q110" s="14">
        <f t="shared" si="8"/>
        <v>21482.760000000002</v>
      </c>
      <c r="R110" s="14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4">
        <f t="shared" si="5"/>
        <v>3580.4600000000064</v>
      </c>
      <c r="T110" s="37">
        <f t="shared" si="9"/>
        <v>6.3664629124104977E-12</v>
      </c>
    </row>
    <row r="111" spans="1:20" ht="15.95" customHeight="1" x14ac:dyDescent="0.25">
      <c r="A111" s="20" t="s">
        <v>128</v>
      </c>
      <c r="B111" s="2">
        <v>91</v>
      </c>
      <c r="C111" s="9"/>
      <c r="D111" s="59">
        <v>-69.240000000001601</v>
      </c>
      <c r="E111" s="60">
        <f>'СВОД 2015'!D111+$E$1*1-'Январь 2015'!D110</f>
        <v>-79.010000000001583</v>
      </c>
      <c r="F111" s="60">
        <f>'СВОД 2015'!E111+$E$1*1-'Февраль 2015'!D110</f>
        <v>-88.780000000001564</v>
      </c>
      <c r="G111" s="60">
        <f>'СВОД 2015'!F111+$E$1*1-'Март 2015'!D110</f>
        <v>-98.550000000001546</v>
      </c>
      <c r="H111" s="60">
        <f>'СВОД 2015'!G111+$E$1*1-'Апрель 2015'!D110</f>
        <v>-108.32000000000153</v>
      </c>
      <c r="I111" s="4">
        <f>'СВОД 2015'!H111+$E$1*1-'Май 2015'!D110</f>
        <v>-118.09000000000151</v>
      </c>
      <c r="J111" s="4">
        <f>'СВОД 2015'!I111+$E$1*1-'Июнь 2015'!D110</f>
        <v>-127.86000000000149</v>
      </c>
      <c r="K111" s="4">
        <f>'СВОД 2015'!J111+$E$1*1-'Июль 2015'!D110</f>
        <v>-137.63000000000147</v>
      </c>
      <c r="L111" s="4">
        <f>'СВОД 2015'!K111+$E$1*1-'Август 2015'!D110</f>
        <v>-147.40000000000146</v>
      </c>
      <c r="M111" s="4">
        <f>'СВОД 2015'!L111+$E$1*1-'Сентябрь 2015'!D110</f>
        <v>-157.17000000000144</v>
      </c>
      <c r="N111" s="4">
        <f>'СВОД 2015'!M111+$E$1*1-'Октябрь 2015'!D110</f>
        <v>-166.94000000000142</v>
      </c>
      <c r="O111" s="4">
        <f>'СВОД 2015'!N111+$E$1*1-'Ноябрь 2015'!D110</f>
        <v>-176.7100000000014</v>
      </c>
      <c r="P111" s="4">
        <f>'СВОД 2015'!O111+$E$1*1-'Декабрь 2015'!D110</f>
        <v>-186.48000000000138</v>
      </c>
      <c r="Q111" s="14">
        <f t="shared" si="8"/>
        <v>21482.760000000002</v>
      </c>
      <c r="R111" s="14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4">
        <f t="shared" si="5"/>
        <v>-186.47999999999956</v>
      </c>
      <c r="T111" s="37">
        <f t="shared" si="9"/>
        <v>1.8189894035458565E-12</v>
      </c>
    </row>
    <row r="112" spans="1:20" ht="15.95" customHeight="1" x14ac:dyDescent="0.25">
      <c r="A112" s="20" t="s">
        <v>129</v>
      </c>
      <c r="B112" s="2">
        <v>92</v>
      </c>
      <c r="C112" s="9"/>
      <c r="D112" s="59">
        <v>0</v>
      </c>
      <c r="E112" s="60">
        <f>'СВОД 2015'!D112+$E$1*1-'Январь 2015'!D111</f>
        <v>-3609.77</v>
      </c>
      <c r="F112" s="60">
        <f>'СВОД 2015'!E112+$E$1*1-'Февраль 2015'!D111</f>
        <v>-1819.54</v>
      </c>
      <c r="G112" s="60">
        <f>'СВОД 2015'!F112+$E$1*1-'Март 2015'!D111</f>
        <v>-29.309999999999945</v>
      </c>
      <c r="H112" s="60">
        <f>'СВОД 2015'!G112+$E$1*1-'Апрель 2015'!D111</f>
        <v>-14322.08</v>
      </c>
      <c r="I112" s="4">
        <f>'СВОД 2015'!H112+$E$1*1-'Май 2015'!D111</f>
        <v>-12531.85</v>
      </c>
      <c r="J112" s="4">
        <f>'СВОД 2015'!I112+$E$1*1-'Июнь 2015'!D111</f>
        <v>-10741.62</v>
      </c>
      <c r="K112" s="4">
        <f>'СВОД 2015'!J112+$E$1*1-'Июль 2015'!D111</f>
        <v>-8951.3900000000012</v>
      </c>
      <c r="L112" s="4">
        <f>'СВОД 2015'!K112+$E$1*1-'Август 2015'!D111</f>
        <v>-7161.1600000000017</v>
      </c>
      <c r="M112" s="4">
        <f>'СВОД 2015'!L112+$E$1*1-'Сентябрь 2015'!D111</f>
        <v>-5370.9300000000021</v>
      </c>
      <c r="N112" s="4">
        <f>'СВОД 2015'!M112+$E$1*1-'Октябрь 2015'!D111</f>
        <v>-3580.7000000000021</v>
      </c>
      <c r="O112" s="4">
        <f>'СВОД 2015'!N112+$E$1*1-'Ноябрь 2015'!D111</f>
        <v>-1790.4700000000021</v>
      </c>
      <c r="P112" s="4">
        <f>'СВОД 2015'!O112+$E$1*1-'Декабрь 2015'!D111</f>
        <v>-0.24000000000205546</v>
      </c>
      <c r="Q112" s="14">
        <f t="shared" si="8"/>
        <v>21482.760000000002</v>
      </c>
      <c r="R112" s="14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4">
        <f t="shared" si="5"/>
        <v>-0.23999999999796273</v>
      </c>
      <c r="T112" s="37">
        <f t="shared" si="9"/>
        <v>4.0927261579781771E-12</v>
      </c>
    </row>
    <row r="113" spans="1:20" ht="15.95" customHeight="1" x14ac:dyDescent="0.25">
      <c r="A113" s="20" t="s">
        <v>130</v>
      </c>
      <c r="B113" s="2">
        <v>93</v>
      </c>
      <c r="C113" s="9"/>
      <c r="D113" s="59">
        <v>-1790.2299999999996</v>
      </c>
      <c r="E113" s="53">
        <f>'СВОД 2015'!D113+$E$1*1-'Январь 2015'!D112</f>
        <v>-1790.2299999999996</v>
      </c>
      <c r="F113" s="53">
        <f>'СВОД 2015'!E113+$E$1*1-'Февраль 2015'!D112</f>
        <v>-1790.2299999999996</v>
      </c>
      <c r="G113" s="63">
        <f>'СВОД 2015'!F113+$E$1*1-'Март 2015'!D112</f>
        <v>-1790.2299999999996</v>
      </c>
      <c r="H113" s="53">
        <f>'СВОД 2015'!G113+$E$1*1-'Апрель 2015'!D112</f>
        <v>4.5474735088646412E-13</v>
      </c>
      <c r="I113" s="4">
        <f>'СВОД 2015'!H113+$E$1*1-'Май 2015'!D112</f>
        <v>0</v>
      </c>
      <c r="J113" s="4">
        <f>'СВОД 2015'!I113+$E$1*1-'Июнь 2015'!D112</f>
        <v>-1790.23</v>
      </c>
      <c r="K113" s="4">
        <f>'СВОД 2015'!J113+$E$1*1-'Июль 2015'!D112</f>
        <v>-1790.23</v>
      </c>
      <c r="L113" s="4">
        <f>'СВОД 2015'!K113+$E$1*1-'Август 2015'!D112</f>
        <v>0</v>
      </c>
      <c r="M113" s="4">
        <f>'СВОД 2015'!L113+$E$1*1-'Сентябрь 2015'!D112</f>
        <v>-1790.23</v>
      </c>
      <c r="N113" s="4">
        <f>'СВОД 2015'!M113+$E$1*1-'Октябрь 2015'!D112</f>
        <v>-1790.23</v>
      </c>
      <c r="O113" s="4">
        <f>'СВОД 2015'!N113+$E$1*1-'Ноябрь 2015'!D112</f>
        <v>-1790.23</v>
      </c>
      <c r="P113" s="4">
        <f>'СВОД 2015'!O113+$E$1*1-'Декабрь 2015'!D112</f>
        <v>0</v>
      </c>
      <c r="Q113" s="14">
        <f t="shared" si="8"/>
        <v>21482.760000000002</v>
      </c>
      <c r="R113" s="14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4">
        <f t="shared" si="5"/>
        <v>0</v>
      </c>
      <c r="T113" s="37">
        <f t="shared" si="9"/>
        <v>0</v>
      </c>
    </row>
    <row r="114" spans="1:20" ht="15.95" customHeight="1" x14ac:dyDescent="0.25">
      <c r="A114" s="20" t="s">
        <v>131</v>
      </c>
      <c r="B114" s="2">
        <v>94</v>
      </c>
      <c r="C114" s="9"/>
      <c r="D114" s="59">
        <v>12531.609999999999</v>
      </c>
      <c r="E114" s="60">
        <f>'СВОД 2015'!D114+$E$1*1-'Январь 2015'!D113</f>
        <v>14321.839999999998</v>
      </c>
      <c r="F114" s="60">
        <f>'СВОД 2015'!E114+$E$1*1-'Февраль 2015'!D113</f>
        <v>16112.069999999998</v>
      </c>
      <c r="G114" s="60">
        <f>'СВОД 2015'!F114+$E$1*1-'Март 2015'!D113</f>
        <v>17902.3</v>
      </c>
      <c r="H114" s="60">
        <f>'СВОД 2015'!G114+$E$1*1-'Апрель 2015'!D113</f>
        <v>19692.53</v>
      </c>
      <c r="I114" s="4">
        <f>'СВОД 2015'!H114+$E$1*1-'Май 2015'!D113</f>
        <v>21482.76</v>
      </c>
      <c r="J114" s="4">
        <f>'СВОД 2015'!I114+$E$1*1-'Июнь 2015'!D113</f>
        <v>23272.989999999998</v>
      </c>
      <c r="K114" s="4">
        <f>'СВОД 2015'!J114+$E$1*1-'Июль 2015'!D113</f>
        <v>25063.219999999998</v>
      </c>
      <c r="L114" s="4">
        <f>'СВОД 2015'!K114+$E$1*1-'Август 2015'!D113</f>
        <v>26853.449999999997</v>
      </c>
      <c r="M114" s="4">
        <f>'СВОД 2015'!L114+$E$1*1-'Сентябрь 2015'!D113</f>
        <v>28643.679999999997</v>
      </c>
      <c r="N114" s="4">
        <f>'СВОД 2015'!M114+$E$1*1-'Октябрь 2015'!D113</f>
        <v>30433.909999999996</v>
      </c>
      <c r="O114" s="4">
        <f>'СВОД 2015'!N114+$E$1*1-'Ноябрь 2015'!D113</f>
        <v>32224.139999999996</v>
      </c>
      <c r="P114" s="4">
        <f>'СВОД 2015'!O114+$E$1*1-'Декабрь 2015'!D113</f>
        <v>34014.369999999995</v>
      </c>
      <c r="Q114" s="14">
        <f t="shared" si="8"/>
        <v>21482.760000000002</v>
      </c>
      <c r="R114" s="14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4">
        <f t="shared" si="5"/>
        <v>34014.370000000003</v>
      </c>
      <c r="T114" s="37">
        <f t="shared" si="9"/>
        <v>0</v>
      </c>
    </row>
    <row r="115" spans="1:20" ht="15.95" customHeight="1" x14ac:dyDescent="0.25">
      <c r="A115" s="20" t="s">
        <v>132</v>
      </c>
      <c r="B115" s="2">
        <v>94</v>
      </c>
      <c r="C115" s="2" t="s">
        <v>21</v>
      </c>
      <c r="D115" s="59">
        <v>8951.15</v>
      </c>
      <c r="E115" s="60">
        <f>'СВОД 2015'!D115+$E$1*1-'Январь 2015'!D114</f>
        <v>10741.38</v>
      </c>
      <c r="F115" s="60">
        <f>'СВОД 2015'!E115+$E$1*1-'Февраль 2015'!D114</f>
        <v>12531.609999999999</v>
      </c>
      <c r="G115" s="60">
        <f>'СВОД 2015'!F115+$E$1*1-'Март 2015'!D114</f>
        <v>14321.839999999998</v>
      </c>
      <c r="H115" s="60">
        <f>'СВОД 2015'!G115+$E$1*1-'Апрель 2015'!D114</f>
        <v>16112.069999999998</v>
      </c>
      <c r="I115" s="4">
        <f>'СВОД 2015'!H115+$E$1*1-'Май 2015'!D114</f>
        <v>17902.3</v>
      </c>
      <c r="J115" s="4">
        <f>'СВОД 2015'!I115+$E$1*1-'Июнь 2015'!D114</f>
        <v>19692.53</v>
      </c>
      <c r="K115" s="4">
        <f>'СВОД 2015'!J115+$E$1*1-'Июль 2015'!D114</f>
        <v>21482.76</v>
      </c>
      <c r="L115" s="4">
        <f>'СВОД 2015'!K115+$E$1*1-'Август 2015'!D114</f>
        <v>23272.989999999998</v>
      </c>
      <c r="M115" s="4">
        <f>'СВОД 2015'!L115+$E$1*1-'Сентябрь 2015'!D114</f>
        <v>25063.219999999998</v>
      </c>
      <c r="N115" s="4">
        <f>'СВОД 2015'!M115+$E$1*1-'Октябрь 2015'!D114</f>
        <v>26853.449999999997</v>
      </c>
      <c r="O115" s="4">
        <f>'СВОД 2015'!N115+$E$1*1-'Ноябрь 2015'!D114</f>
        <v>28643.679999999997</v>
      </c>
      <c r="P115" s="4">
        <f>'СВОД 2015'!O115+$E$1*1-'Декабрь 2015'!D114</f>
        <v>30433.909999999996</v>
      </c>
      <c r="Q115" s="14">
        <f t="shared" si="8"/>
        <v>21482.760000000002</v>
      </c>
      <c r="R115" s="14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4">
        <f t="shared" si="5"/>
        <v>30433.910000000003</v>
      </c>
      <c r="T115" s="37">
        <f t="shared" si="9"/>
        <v>0</v>
      </c>
    </row>
    <row r="116" spans="1:20" ht="15.95" customHeight="1" x14ac:dyDescent="0.25">
      <c r="A116" s="20" t="s">
        <v>133</v>
      </c>
      <c r="B116" s="2">
        <v>95</v>
      </c>
      <c r="C116" s="9"/>
      <c r="D116" s="59">
        <v>3580.46</v>
      </c>
      <c r="E116" s="60">
        <f>'СВОД 2015'!D116+$E$1*1-'Январь 2015'!D115</f>
        <v>5370.6900000000005</v>
      </c>
      <c r="F116" s="60">
        <f>'СВОД 2015'!E116+$E$1*1-'Февраль 2015'!D115</f>
        <v>7160.92</v>
      </c>
      <c r="G116" s="60">
        <f>'СВОД 2015'!F116+$E$1*1-'Март 2015'!D115</f>
        <v>8951.15</v>
      </c>
      <c r="H116" s="60">
        <f>'СВОД 2015'!G116+$E$1*1-'Апрель 2015'!D115</f>
        <v>10741.38</v>
      </c>
      <c r="I116" s="4">
        <f>'СВОД 2015'!H116+$E$1*1-'Май 2015'!D115</f>
        <v>12531.609999999999</v>
      </c>
      <c r="J116" s="4">
        <f>'СВОД 2015'!I116+$E$1*1-'Июнь 2015'!D115</f>
        <v>14321.839999999998</v>
      </c>
      <c r="K116" s="4">
        <f>'СВОД 2015'!J116+$E$1*1-'Июль 2015'!D115</f>
        <v>16112.069999999998</v>
      </c>
      <c r="L116" s="4">
        <f>'СВОД 2015'!K116+$E$1*1-'Август 2015'!D115</f>
        <v>17902.3</v>
      </c>
      <c r="M116" s="4">
        <f>'СВОД 2015'!L116+$E$1*1-'Сентябрь 2015'!D115</f>
        <v>19692.53</v>
      </c>
      <c r="N116" s="4">
        <f>'СВОД 2015'!M116+$E$1*1-'Октябрь 2015'!D115</f>
        <v>21482.76</v>
      </c>
      <c r="O116" s="4">
        <f>'СВОД 2015'!N116+$E$1*1-'Ноябрь 2015'!D115</f>
        <v>23272.989999999998</v>
      </c>
      <c r="P116" s="4">
        <f>'СВОД 2015'!O116+$E$1*1-'Декабрь 2015'!D115</f>
        <v>25063.219999999998</v>
      </c>
      <c r="Q116" s="14">
        <f t="shared" si="8"/>
        <v>21482.760000000002</v>
      </c>
      <c r="R116" s="14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4">
        <f t="shared" si="5"/>
        <v>25063.22</v>
      </c>
      <c r="T116" s="37">
        <f t="shared" si="9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9">
        <v>-1791</v>
      </c>
      <c r="E117" s="60">
        <f>'СВОД 2015'!D117+$E$1*1-'Январь 2015'!D116</f>
        <v>-0.76999999999998181</v>
      </c>
      <c r="F117" s="60">
        <f>'СВОД 2015'!E117+$E$1*1-'Февраль 2015'!D116</f>
        <v>-0.76999999999998181</v>
      </c>
      <c r="G117" s="60">
        <f>'СВОД 2015'!F117+$E$1*1-'Март 2015'!D116</f>
        <v>-0.76999999999998181</v>
      </c>
      <c r="H117" s="60">
        <f>'СВОД 2015'!G117+$E$1*1-'Апрель 2015'!D116</f>
        <v>-0.76999999999998181</v>
      </c>
      <c r="I117" s="4">
        <f>'СВОД 2015'!H117+$E$1*1-'Май 2015'!D116</f>
        <v>-0.76999999999998181</v>
      </c>
      <c r="J117" s="4">
        <f>'СВОД 2015'!I117+$E$1*1-'Июнь 2015'!D116</f>
        <v>-3581.2299999999996</v>
      </c>
      <c r="K117" s="4">
        <f>'СВОД 2015'!J117+$E$1*1-'Июль 2015'!D116</f>
        <v>-1790.9999999999995</v>
      </c>
      <c r="L117" s="4">
        <f>'СВОД 2015'!K117+$E$1*1-'Август 2015'!D116</f>
        <v>-0.76999999999952706</v>
      </c>
      <c r="M117" s="4">
        <f>'СВОД 2015'!L117+$E$1*1-'Сентябрь 2015'!D116</f>
        <v>-0.76999999999952706</v>
      </c>
      <c r="N117" s="4">
        <f>'СВОД 2015'!M117+$E$1*1-'Октябрь 2015'!D116</f>
        <v>-0.76999999999952706</v>
      </c>
      <c r="O117" s="4">
        <f>'СВОД 2015'!N117+$E$1*1-'Ноябрь 2015'!D116</f>
        <v>1789.4600000000005</v>
      </c>
      <c r="P117" s="4">
        <f>'СВОД 2015'!O117+$E$1*1-'Декабрь 2015'!D116</f>
        <v>3579.6900000000005</v>
      </c>
      <c r="Q117" s="14">
        <f t="shared" si="8"/>
        <v>21482.760000000002</v>
      </c>
      <c r="R117" s="14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4">
        <f t="shared" si="5"/>
        <v>3579.6900000000023</v>
      </c>
      <c r="T117" s="37">
        <f t="shared" si="9"/>
        <v>0</v>
      </c>
    </row>
    <row r="118" spans="1:20" ht="15.95" customHeight="1" x14ac:dyDescent="0.25">
      <c r="A118" s="20" t="s">
        <v>135</v>
      </c>
      <c r="B118" s="2">
        <v>96</v>
      </c>
      <c r="C118" s="9"/>
      <c r="D118" s="59">
        <v>-48.850000000000364</v>
      </c>
      <c r="E118" s="53">
        <f>'СВОД 2015'!D118+$E$1*1-'Январь 2015'!D117</f>
        <v>1741.3799999999997</v>
      </c>
      <c r="F118" s="53">
        <f>'СВОД 2015'!E118+$E$1*1-'Февраль 2015'!D117</f>
        <v>3531.6099999999997</v>
      </c>
      <c r="G118" s="60">
        <f>'СВОД 2015'!F118+$E$1*1-'Март 2015'!D117</f>
        <v>-4178.16</v>
      </c>
      <c r="H118" s="60">
        <f>'СВОД 2015'!G118+$E$1*1-'Апрель 2015'!D117</f>
        <v>-2387.9299999999998</v>
      </c>
      <c r="I118" s="4">
        <f>'СВОД 2015'!H118+$E$1*1-'Май 2015'!D117</f>
        <v>-597.69999999999982</v>
      </c>
      <c r="J118" s="4">
        <f>'СВОД 2015'!I118+$E$1*1-'Июнь 2015'!D117</f>
        <v>-8307.4699999999993</v>
      </c>
      <c r="K118" s="4">
        <f>'СВОД 2015'!J118+$E$1*1-'Июль 2015'!D117</f>
        <v>-6517.24</v>
      </c>
      <c r="L118" s="4">
        <f>'СВОД 2015'!K118+$E$1*1-'Август 2015'!D117</f>
        <v>-4727.01</v>
      </c>
      <c r="M118" s="4">
        <f>'СВОД 2015'!L118+$E$1*1-'Сентябрь 2015'!D117</f>
        <v>-2936.78</v>
      </c>
      <c r="N118" s="4">
        <f>'СВОД 2015'!M118+$E$1*1-'Октябрь 2015'!D117</f>
        <v>-1146.5500000000002</v>
      </c>
      <c r="O118" s="4">
        <f>'СВОД 2015'!N118+$E$1*1-'Ноябрь 2015'!D117</f>
        <v>643.67999999999984</v>
      </c>
      <c r="P118" s="4">
        <f>'СВОД 2015'!O118+$E$1*1-'Декабрь 2015'!D117</f>
        <v>2433.91</v>
      </c>
      <c r="Q118" s="14">
        <f t="shared" si="8"/>
        <v>21482.760000000002</v>
      </c>
      <c r="R118" s="14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4">
        <f t="shared" si="5"/>
        <v>2433.9100000000035</v>
      </c>
      <c r="T118" s="37">
        <f t="shared" ref="T118:T149" si="10">S118-P118</f>
        <v>3.637978807091713E-12</v>
      </c>
    </row>
    <row r="119" spans="1:20" ht="15.95" customHeight="1" x14ac:dyDescent="0.25">
      <c r="A119" s="20" t="s">
        <v>136</v>
      </c>
      <c r="B119" s="2">
        <v>97</v>
      </c>
      <c r="C119" s="9"/>
      <c r="D119" s="62">
        <v>3551.1499999999996</v>
      </c>
      <c r="E119" s="53">
        <f>'СВОД 2015'!D119+$E$1*1-'Январь 2015'!D118</f>
        <v>5341.3799999999992</v>
      </c>
      <c r="F119" s="53">
        <f>'СВОД 2015'!E119+$E$1*1-'Февраль 2015'!D118</f>
        <v>7131.6099999999988</v>
      </c>
      <c r="G119" s="53">
        <f>'СВОД 2015'!F119+$E$1*1-'Март 2015'!D118</f>
        <v>8921.8399999999983</v>
      </c>
      <c r="H119" s="53">
        <f>'СВОД 2015'!G119+$E$1*1-'Апрель 2015'!D118</f>
        <v>3562.0699999999979</v>
      </c>
      <c r="I119" s="4">
        <f>'СВОД 2015'!H119+$E$1*1-'Май 2015'!D118</f>
        <v>-17.700000000002547</v>
      </c>
      <c r="J119" s="50">
        <f>'СВОД 2015'!I119+$E$1*1-'Июнь 2015'!D118</f>
        <v>1772.5299999999975</v>
      </c>
      <c r="K119" s="4">
        <f>'СВОД 2015'!J119+$E$1*1-'Июль 2015'!D118</f>
        <v>-7.2400000000025102</v>
      </c>
      <c r="L119" s="4">
        <f>'СВОД 2015'!K119+$E$1*1-'Август 2015'!D118</f>
        <v>-1817.0100000000025</v>
      </c>
      <c r="M119" s="4">
        <f>'СВОД 2015'!L119+$E$1*1-'Сентябрь 2015'!D118</f>
        <v>-26.780000000002474</v>
      </c>
      <c r="N119" s="4">
        <f>'СВОД 2015'!M119+$E$1*1-'Октябрь 2015'!D118</f>
        <v>-36.550000000002456</v>
      </c>
      <c r="O119" s="4">
        <f>'СВОД 2015'!N119+$E$1*1-'Ноябрь 2015'!D118</f>
        <v>-46.320000000002437</v>
      </c>
      <c r="P119" s="4">
        <f>'СВОД 2015'!O119+$E$1*1-'Декабрь 2015'!D118</f>
        <v>-56.090000000002419</v>
      </c>
      <c r="Q119" s="14">
        <f t="shared" si="8"/>
        <v>21482.760000000002</v>
      </c>
      <c r="R119" s="14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4">
        <f t="shared" si="5"/>
        <v>-56.089999999996508</v>
      </c>
      <c r="T119" s="37">
        <f t="shared" si="10"/>
        <v>5.9117155615240335E-12</v>
      </c>
    </row>
    <row r="120" spans="1:20" ht="15.95" customHeight="1" x14ac:dyDescent="0.25">
      <c r="A120" s="20" t="s">
        <v>137</v>
      </c>
      <c r="B120" s="2">
        <v>97</v>
      </c>
      <c r="C120" s="2" t="s">
        <v>21</v>
      </c>
      <c r="D120" s="62">
        <v>3560.92</v>
      </c>
      <c r="E120" s="53">
        <f>'СВОД 2015'!D120+$E$1*1-'Январь 2015'!D119</f>
        <v>5351.15</v>
      </c>
      <c r="F120" s="53">
        <f>'СВОД 2015'!E120+$E$1*1-'Февраль 2015'!D119</f>
        <v>7141.3799999999992</v>
      </c>
      <c r="G120" s="53">
        <f>'СВОД 2015'!F120+$E$1*1-'Март 2015'!D119</f>
        <v>5281.6099999999988</v>
      </c>
      <c r="H120" s="53">
        <f>'СВОД 2015'!G120+$E$1*1-'Апрель 2015'!D119</f>
        <v>7071.8399999999983</v>
      </c>
      <c r="I120" s="51">
        <f>'СВОД 2015'!H120+$E$1*1-'Май 2015'!D119</f>
        <v>1662.0699999999979</v>
      </c>
      <c r="J120" s="50">
        <f>'СВОД 2015'!I120+$E$1*1-'Июнь 2015'!D119</f>
        <v>1652.2999999999979</v>
      </c>
      <c r="K120" s="50">
        <f>'СВОД 2015'!J120+$E$1*1-'Июль 2015'!D119</f>
        <v>3442.5299999999979</v>
      </c>
      <c r="L120" s="50">
        <f>'СВОД 2015'!K120+$E$1*1-'Август 2015'!D119</f>
        <v>5232.7599999999984</v>
      </c>
      <c r="M120" s="50">
        <f>'СВОД 2015'!L120+$E$1*1-'Сентябрь 2015'!D119</f>
        <v>7022.989999999998</v>
      </c>
      <c r="N120" s="50">
        <f>'СВОД 2015'!M120+$E$1*1-'Октябрь 2015'!D119</f>
        <v>8813.2199999999975</v>
      </c>
      <c r="O120" s="4">
        <f>'СВОД 2015'!N120+$E$1*1-'Ноябрь 2015'!D119</f>
        <v>-1796.5500000000029</v>
      </c>
      <c r="P120" s="4">
        <f>'СВОД 2015'!O120+$E$1*1-'Декабрь 2015'!D119</f>
        <v>-6.3200000000028922</v>
      </c>
      <c r="Q120" s="14">
        <f t="shared" si="8"/>
        <v>21482.760000000002</v>
      </c>
      <c r="R120" s="14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4">
        <f t="shared" si="5"/>
        <v>-6.319999999999709</v>
      </c>
      <c r="T120" s="37">
        <f t="shared" si="10"/>
        <v>3.1832314562052488E-12</v>
      </c>
    </row>
    <row r="121" spans="1:20" ht="15.95" customHeight="1" x14ac:dyDescent="0.25">
      <c r="A121" s="20" t="s">
        <v>138</v>
      </c>
      <c r="B121" s="2">
        <v>98</v>
      </c>
      <c r="C121" s="9"/>
      <c r="D121" s="62">
        <v>10741.38</v>
      </c>
      <c r="E121" s="53">
        <f>'СВОД 2015'!D121+$E$1*1-'Январь 2015'!D120</f>
        <v>12531.609999999999</v>
      </c>
      <c r="F121" s="53">
        <f>'СВОД 2015'!E121+$E$1*1-'Февраль 2015'!D120</f>
        <v>14321.839999999998</v>
      </c>
      <c r="G121" s="53">
        <f>'СВОД 2015'!F121+$E$1*1-'Март 2015'!D120</f>
        <v>16112.069999999998</v>
      </c>
      <c r="H121" s="53">
        <f>'СВОД 2015'!G121+$E$1*1-'Апрель 2015'!D120</f>
        <v>17902.3</v>
      </c>
      <c r="I121" s="50">
        <f>'СВОД 2015'!H121+$E$1*1-'Май 2015'!D120</f>
        <v>19692.53</v>
      </c>
      <c r="J121" s="50">
        <f>'СВОД 2015'!I121+$E$1*1-'Июнь 2015'!D120</f>
        <v>21482.76</v>
      </c>
      <c r="K121" s="50">
        <f>'СВОД 2015'!J121+$E$1*1-'Июль 2015'!D120</f>
        <v>23272.989999999998</v>
      </c>
      <c r="L121" s="4">
        <f>'СВОД 2015'!K121+$E$1*1-'Август 2015'!D120</f>
        <v>1790.2299999999959</v>
      </c>
      <c r="M121" s="4">
        <f>'СВОД 2015'!L121+$E$1*1-'Сентябрь 2015'!D120</f>
        <v>3580.4599999999959</v>
      </c>
      <c r="N121" s="4">
        <f>'СВОД 2015'!M121+$E$1*1-'Октябрь 2015'!D120</f>
        <v>5370.689999999996</v>
      </c>
      <c r="O121" s="4">
        <f>'СВОД 2015'!N121+$E$1*1-'Ноябрь 2015'!D120</f>
        <v>7160.9199999999964</v>
      </c>
      <c r="P121" s="4">
        <f>'СВОД 2015'!O121+$E$1*1-'Декабрь 2015'!D120</f>
        <v>8951.149999999996</v>
      </c>
      <c r="Q121" s="14">
        <f t="shared" si="8"/>
        <v>21482.760000000002</v>
      </c>
      <c r="R121" s="14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4">
        <f t="shared" si="5"/>
        <v>8951.1499999999978</v>
      </c>
      <c r="T121" s="37">
        <f t="shared" si="10"/>
        <v>0</v>
      </c>
    </row>
    <row r="122" spans="1:20" ht="15.95" customHeight="1" x14ac:dyDescent="0.25">
      <c r="A122" s="20" t="s">
        <v>139</v>
      </c>
      <c r="B122" s="2">
        <v>98</v>
      </c>
      <c r="C122" s="2" t="s">
        <v>21</v>
      </c>
      <c r="D122" s="59">
        <v>-1790.2299999999996</v>
      </c>
      <c r="E122" s="53">
        <f>'СВОД 2015'!D122+$E$1*1-'Январь 2015'!D121</f>
        <v>-1790.2299999999996</v>
      </c>
      <c r="F122" s="63">
        <f>'СВОД 2015'!E122+$E$1*1-'Февраль 2015'!D121</f>
        <v>4.5474735088646412E-13</v>
      </c>
      <c r="G122" s="60">
        <f>'СВОД 2015'!F122+$E$1*1-'Март 2015'!D121</f>
        <v>0</v>
      </c>
      <c r="H122" s="60">
        <f>'СВОД 2015'!G122+$E$1*1-'Апрель 2015'!D121</f>
        <v>0</v>
      </c>
      <c r="I122" s="4">
        <f>'СВОД 2015'!H122+$E$1*1-'Май 2015'!D121</f>
        <v>0</v>
      </c>
      <c r="J122" s="4">
        <f>'СВОД 2015'!I122+$E$1*1-'Июнь 2015'!D121</f>
        <v>-1790.23</v>
      </c>
      <c r="K122" s="4">
        <f>'СВОД 2015'!J122+$E$1*1-'Июль 2015'!D121</f>
        <v>0</v>
      </c>
      <c r="L122" s="4">
        <f>'СВОД 2015'!K122+$E$1*1-'Август 2015'!D121</f>
        <v>0</v>
      </c>
      <c r="M122" s="50">
        <f>'СВОД 2015'!L122+$E$1*1-'Сентябрь 2015'!D121</f>
        <v>300</v>
      </c>
      <c r="N122" s="4">
        <f>'СВОД 2015'!M122+$E$1*1-'Октябрь 2015'!D121</f>
        <v>0</v>
      </c>
      <c r="O122" s="4">
        <f>'СВОД 2015'!N122+$E$1*1-'Ноябрь 2015'!D121</f>
        <v>0</v>
      </c>
      <c r="P122" s="4">
        <f>'СВОД 2015'!O122+$E$1*1-'Декабрь 2015'!D121</f>
        <v>0</v>
      </c>
      <c r="Q122" s="14">
        <f t="shared" si="8"/>
        <v>21482.760000000002</v>
      </c>
      <c r="R122" s="14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4">
        <f t="shared" si="5"/>
        <v>0</v>
      </c>
      <c r="T122" s="37">
        <f t="shared" si="10"/>
        <v>0</v>
      </c>
    </row>
    <row r="123" spans="1:20" ht="15.95" customHeight="1" x14ac:dyDescent="0.25">
      <c r="A123" s="20" t="s">
        <v>140</v>
      </c>
      <c r="B123" s="2">
        <v>99</v>
      </c>
      <c r="C123" s="9"/>
      <c r="D123" s="62">
        <v>2234.369999999999</v>
      </c>
      <c r="E123" s="53">
        <f>'СВОД 2015'!D123+$E$1*1-'Январь 2015'!D122</f>
        <v>4024.599999999999</v>
      </c>
      <c r="F123" s="53">
        <f>'СВОД 2015'!E123+$E$1*1-'Февраль 2015'!D122</f>
        <v>5814.829999999999</v>
      </c>
      <c r="G123" s="53">
        <f>'СВОД 2015'!F123+$E$1*1-'Март 2015'!D122</f>
        <v>7605.0599999999995</v>
      </c>
      <c r="H123" s="60">
        <f>'СВОД 2015'!G123+$E$1*1-'Апрель 2015'!D122</f>
        <v>-404.71000000000095</v>
      </c>
      <c r="I123" s="50">
        <f>'СВОД 2015'!H123+$E$1*1-'Май 2015'!D122</f>
        <v>1385.5199999999991</v>
      </c>
      <c r="J123" s="50">
        <f>'СВОД 2015'!I123+$E$1*1-'Июнь 2015'!D122</f>
        <v>3175.7499999999991</v>
      </c>
      <c r="K123" s="50">
        <f>'СВОД 2015'!J123+$E$1*1-'Июль 2015'!D122</f>
        <v>65.979999999999563</v>
      </c>
      <c r="L123" s="50">
        <f>'СВОД 2015'!K123+$E$1*1-'Август 2015'!D122</f>
        <v>1856.2099999999996</v>
      </c>
      <c r="M123" s="50">
        <f>'СВОД 2015'!L123+$E$1*1-'Сентябрь 2015'!D122</f>
        <v>46.4399999999996</v>
      </c>
      <c r="N123" s="50">
        <f>'СВОД 2015'!M123+$E$1*1-'Октябрь 2015'!D122</f>
        <v>1836.6699999999996</v>
      </c>
      <c r="O123" s="4">
        <f>'СВОД 2015'!N123+$E$1*1-'Ноябрь 2015'!D122</f>
        <v>1790.8999999999996</v>
      </c>
      <c r="P123" s="4">
        <f>'СВОД 2015'!O123+$E$1*1-'Декабрь 2015'!D122</f>
        <v>3581.1299999999997</v>
      </c>
      <c r="Q123" s="14">
        <f t="shared" ref="Q123:Q154" si="11">1790.23*12</f>
        <v>21482.760000000002</v>
      </c>
      <c r="R123" s="14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4">
        <f t="shared" si="5"/>
        <v>3581.130000000001</v>
      </c>
      <c r="T123" s="37">
        <f t="shared" si="10"/>
        <v>0</v>
      </c>
    </row>
    <row r="124" spans="1:20" ht="15.95" customHeight="1" x14ac:dyDescent="0.25">
      <c r="A124" s="20" t="s">
        <v>141</v>
      </c>
      <c r="B124" s="2">
        <v>100</v>
      </c>
      <c r="C124" s="9"/>
      <c r="D124" s="61">
        <v>1482.7599999999984</v>
      </c>
      <c r="E124" s="63">
        <f>'СВОД 2015'!D124+$E$1*1-'Январь 2015'!D123</f>
        <v>3272.9899999999984</v>
      </c>
      <c r="F124" s="63">
        <f>'СВОД 2015'!E124+$E$1*1-'Февраль 2015'!D123</f>
        <v>5063.2199999999984</v>
      </c>
      <c r="G124" s="60">
        <f>'СВОД 2015'!F124+$E$1*1-'Март 2015'!D123</f>
        <v>0</v>
      </c>
      <c r="H124" s="53">
        <f>'СВОД 2015'!G124+$E$1*1-'Апрель 2015'!D123</f>
        <v>1790.23</v>
      </c>
      <c r="I124" s="4">
        <f>'СВОД 2015'!H124+$E$1*1-'Май 2015'!D123</f>
        <v>0</v>
      </c>
      <c r="J124" s="50">
        <f>'СВОД 2015'!I124+$E$1*1-'Июнь 2015'!D123</f>
        <v>1790.23</v>
      </c>
      <c r="K124" s="4">
        <f>'СВОД 2015'!J124+$E$1*1-'Июль 2015'!D123</f>
        <v>0</v>
      </c>
      <c r="L124" s="50">
        <f>'СВОД 2015'!K124+$E$1*1-'Август 2015'!D123</f>
        <v>1790.23</v>
      </c>
      <c r="M124" s="4">
        <f>'СВОД 2015'!L124+$E$1*1-'Сентябрь 2015'!D123</f>
        <v>0</v>
      </c>
      <c r="N124" s="4">
        <f>'СВОД 2015'!M124+$E$1*1-'Октябрь 2015'!D123</f>
        <v>1790.23</v>
      </c>
      <c r="O124" s="4">
        <f>'СВОД 2015'!N124+$E$1*1-'Ноябрь 2015'!D123</f>
        <v>3580.46</v>
      </c>
      <c r="P124" s="4">
        <f>'СВОД 2015'!O124+$E$1*1-'Декабрь 2015'!D123</f>
        <v>5370.6900000000005</v>
      </c>
      <c r="Q124" s="14">
        <f t="shared" si="11"/>
        <v>21482.760000000002</v>
      </c>
      <c r="R124" s="14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4">
        <f t="shared" si="5"/>
        <v>5370.6900000000023</v>
      </c>
      <c r="T124" s="37">
        <f t="shared" si="10"/>
        <v>0</v>
      </c>
    </row>
    <row r="125" spans="1:20" ht="15.95" customHeight="1" x14ac:dyDescent="0.25">
      <c r="A125" s="20" t="s">
        <v>142</v>
      </c>
      <c r="B125" s="2">
        <v>101</v>
      </c>
      <c r="C125" s="9"/>
      <c r="D125" s="59">
        <v>-3.637978807091713E-12</v>
      </c>
      <c r="E125" s="53">
        <f>'СВОД 2015'!D125+$E$1*1-'Январь 2015'!D124</f>
        <v>1790.2299999999964</v>
      </c>
      <c r="F125" s="53">
        <f>'СВОД 2015'!E125+$E$1*1-'Февраль 2015'!D124</f>
        <v>3580.4599999999964</v>
      </c>
      <c r="G125" s="60">
        <f>'СВОД 2015'!F125+$E$1*1-'Март 2015'!D124</f>
        <v>-590.2300000000032</v>
      </c>
      <c r="H125" s="60">
        <f>'СВОД 2015'!G125+$E$1*1-'Апрель 2015'!D124</f>
        <v>-4900.0000000000036</v>
      </c>
      <c r="I125" s="4">
        <f>'СВОД 2015'!H125+$E$1*1-'Май 2015'!D124</f>
        <v>-6119.7700000000041</v>
      </c>
      <c r="J125" s="4">
        <f>'СВОД 2015'!I125+$E$1*1-'Июнь 2015'!D124</f>
        <v>-4329.5400000000045</v>
      </c>
      <c r="K125" s="4">
        <f>'СВОД 2015'!J125+$E$1*1-'Июль 2015'!D124</f>
        <v>-6119.7700000000041</v>
      </c>
      <c r="L125" s="4">
        <f>'СВОД 2015'!K125+$E$1*1-'Август 2015'!D124</f>
        <v>-10421.800000000005</v>
      </c>
      <c r="M125" s="4">
        <f>'СВОД 2015'!L125+$E$1*1-'Сентябрь 2015'!D124</f>
        <v>-8631.5700000000052</v>
      </c>
      <c r="N125" s="4">
        <f>'СВОД 2015'!M125+$E$1*1-'Октябрь 2015'!D124</f>
        <v>-6841.3400000000056</v>
      </c>
      <c r="O125" s="4">
        <f>'СВОД 2015'!N125+$E$1*1-'Ноябрь 2015'!D124</f>
        <v>-10102.220000000005</v>
      </c>
      <c r="P125" s="4">
        <f>'СВОД 2015'!O125+$E$1*1-'Декабрь 2015'!D124</f>
        <v>-8311.9900000000052</v>
      </c>
      <c r="Q125" s="14">
        <f t="shared" si="11"/>
        <v>21482.760000000002</v>
      </c>
      <c r="R125" s="14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4">
        <f t="shared" si="5"/>
        <v>-8311.9900000000016</v>
      </c>
      <c r="T125" s="37">
        <f t="shared" si="10"/>
        <v>0</v>
      </c>
    </row>
    <row r="126" spans="1:20" ht="15.95" customHeight="1" x14ac:dyDescent="0.25">
      <c r="A126" s="20" t="s">
        <v>143</v>
      </c>
      <c r="B126" s="2">
        <v>102</v>
      </c>
      <c r="C126" s="9"/>
      <c r="D126" s="62">
        <v>299.36999999999898</v>
      </c>
      <c r="E126" s="53">
        <f>'СВОД 2015'!D126+$E$1*1-'Январь 2015'!D125</f>
        <v>2089.599999999999</v>
      </c>
      <c r="F126" s="53">
        <f>'СВОД 2015'!E126+$E$1*1-'Февраль 2015'!D125</f>
        <v>3879.829999999999</v>
      </c>
      <c r="G126" s="53">
        <f>'СВОД 2015'!F126+$E$1*1-'Март 2015'!D125</f>
        <v>5670.0599999999995</v>
      </c>
      <c r="H126" s="60">
        <f>'СВОД 2015'!G126+$E$1*1-'Апрель 2015'!D125</f>
        <v>-14339.710000000001</v>
      </c>
      <c r="I126" s="4">
        <f>'СВОД 2015'!H126+$E$1*1-'Май 2015'!D125</f>
        <v>-12549.480000000001</v>
      </c>
      <c r="J126" s="4">
        <f>'СВОД 2015'!I126+$E$1*1-'Июнь 2015'!D125</f>
        <v>-10759.250000000002</v>
      </c>
      <c r="K126" s="4">
        <f>'СВОД 2015'!J126+$E$1*1-'Июль 2015'!D125</f>
        <v>-8969.0200000000023</v>
      </c>
      <c r="L126" s="4">
        <f>'СВОД 2015'!K126+$E$1*1-'Август 2015'!D125</f>
        <v>-7178.7900000000027</v>
      </c>
      <c r="M126" s="4">
        <f>'СВОД 2015'!L126+$E$1*1-'Сентябрь 2015'!D125</f>
        <v>-5388.5600000000031</v>
      </c>
      <c r="N126" s="4">
        <f>'СВОД 2015'!M126+$E$1*1-'Октябрь 2015'!D125</f>
        <v>-3598.3300000000031</v>
      </c>
      <c r="O126" s="4">
        <f>'СВОД 2015'!N126+$E$1*1-'Ноябрь 2015'!D125</f>
        <v>-1808.1000000000031</v>
      </c>
      <c r="P126" s="4">
        <f>'СВОД 2015'!O126+$E$1*1-'Декабрь 2015'!D125</f>
        <v>-17.870000000003074</v>
      </c>
      <c r="Q126" s="14">
        <f t="shared" si="11"/>
        <v>21482.760000000002</v>
      </c>
      <c r="R126" s="14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4">
        <f t="shared" si="5"/>
        <v>-17.869999999998981</v>
      </c>
      <c r="T126" s="37">
        <f t="shared" si="10"/>
        <v>4.0927261579781771E-12</v>
      </c>
    </row>
    <row r="127" spans="1:20" ht="15.95" customHeight="1" x14ac:dyDescent="0.25">
      <c r="A127" s="20" t="s">
        <v>144</v>
      </c>
      <c r="B127" s="2">
        <v>103</v>
      </c>
      <c r="C127" s="9"/>
      <c r="D127" s="62">
        <v>2.7599999999983993</v>
      </c>
      <c r="E127" s="53">
        <f>'СВОД 2015'!D127+$E$1*1-'Январь 2015'!D126</f>
        <v>1792.9899999999984</v>
      </c>
      <c r="F127" s="53">
        <f>'СВОД 2015'!E127+$E$1*1-'Февраль 2015'!D126</f>
        <v>3583.2199999999984</v>
      </c>
      <c r="G127" s="53">
        <f>'СВОД 2015'!F127+$E$1*1-'Март 2015'!D126</f>
        <v>5373.4499999999989</v>
      </c>
      <c r="H127" s="53">
        <f>'СВОД 2015'!G127+$E$1*1-'Апрель 2015'!D126</f>
        <v>7163.6799999999985</v>
      </c>
      <c r="I127" s="50">
        <f>'СВОД 2015'!H127+$E$1*1-'Май 2015'!D126</f>
        <v>8953.909999999998</v>
      </c>
      <c r="J127" s="4">
        <f>'СВОД 2015'!I127+$E$1*1-'Июнь 2015'!D126</f>
        <v>744.1399999999976</v>
      </c>
      <c r="K127" s="4">
        <f>'СВОД 2015'!J127+$E$1*1-'Июль 2015'!D126</f>
        <v>2534.3699999999976</v>
      </c>
      <c r="L127" s="4">
        <f>'СВОД 2015'!K127+$E$1*1-'Август 2015'!D126</f>
        <v>4324.5999999999976</v>
      </c>
      <c r="M127" s="4">
        <f>'СВОД 2015'!L127+$E$1*1-'Сентябрь 2015'!D126</f>
        <v>6114.8299999999981</v>
      </c>
      <c r="N127" s="4">
        <f>'СВОД 2015'!M127+$E$1*1-'Октябрь 2015'!D126</f>
        <v>7905.0599999999977</v>
      </c>
      <c r="O127" s="4">
        <f>'СВОД 2015'!N127+$E$1*1-'Ноябрь 2015'!D126</f>
        <v>9695.2899999999972</v>
      </c>
      <c r="P127" s="4">
        <f>'СВОД 2015'!O127+$E$1*1-'Декабрь 2015'!D126</f>
        <v>11485.519999999997</v>
      </c>
      <c r="Q127" s="14">
        <f t="shared" si="11"/>
        <v>21482.760000000002</v>
      </c>
      <c r="R127" s="14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4">
        <f t="shared" si="5"/>
        <v>11485.52</v>
      </c>
      <c r="T127" s="37">
        <f t="shared" si="10"/>
        <v>0</v>
      </c>
    </row>
    <row r="128" spans="1:20" ht="15.95" customHeight="1" x14ac:dyDescent="0.25">
      <c r="A128" s="20" t="s">
        <v>145</v>
      </c>
      <c r="B128" s="2">
        <v>104</v>
      </c>
      <c r="C128" s="9"/>
      <c r="D128" s="59">
        <v>0</v>
      </c>
      <c r="E128" s="60">
        <f>'СВОД 2015'!D128+$E$1*1-'Январь 2015'!D127</f>
        <v>-8951.15</v>
      </c>
      <c r="F128" s="60">
        <f>'СВОД 2015'!E128+$E$1*1-'Февраль 2015'!D127</f>
        <v>-7160.92</v>
      </c>
      <c r="G128" s="60">
        <f>'СВОД 2015'!F128+$E$1*1-'Март 2015'!D127</f>
        <v>-5370.6900000000005</v>
      </c>
      <c r="H128" s="60">
        <f>'СВОД 2015'!G128+$E$1*1-'Апрель 2015'!D127</f>
        <v>-3580.4600000000005</v>
      </c>
      <c r="I128" s="4">
        <f>'СВОД 2015'!H128+$E$1*1-'Май 2015'!D127</f>
        <v>-1790.2300000000005</v>
      </c>
      <c r="J128" s="4">
        <f>'СВОД 2015'!I128+$E$1*1-'Июнь 2015'!D127</f>
        <v>-4.5474735088646412E-13</v>
      </c>
      <c r="K128" s="4">
        <f>'СВОД 2015'!J128+$E$1*1-'Июль 2015'!D127</f>
        <v>-8951.15</v>
      </c>
      <c r="L128" s="4">
        <f>'СВОД 2015'!K128+$E$1*1-'Август 2015'!D127</f>
        <v>-7160.92</v>
      </c>
      <c r="M128" s="4">
        <f>'СВОД 2015'!L128+$E$1*1-'Сентябрь 2015'!D127</f>
        <v>-5370.6900000000005</v>
      </c>
      <c r="N128" s="4">
        <f>'СВОД 2015'!M128+$E$1*1-'Октябрь 2015'!D127</f>
        <v>-3580.4600000000005</v>
      </c>
      <c r="O128" s="4">
        <f>'СВОД 2015'!N128+$E$1*1-'Ноябрь 2015'!D127</f>
        <v>-1790.2300000000005</v>
      </c>
      <c r="P128" s="4">
        <f>'СВОД 2015'!O128+$E$1*1-'Декабрь 2015'!D127</f>
        <v>-21482.76</v>
      </c>
      <c r="Q128" s="14">
        <f t="shared" si="11"/>
        <v>21482.760000000002</v>
      </c>
      <c r="R128" s="14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4">
        <f t="shared" si="5"/>
        <v>-21482.759999999995</v>
      </c>
      <c r="T128" s="37">
        <f t="shared" si="10"/>
        <v>0</v>
      </c>
    </row>
    <row r="129" spans="1:20" ht="15.95" customHeight="1" x14ac:dyDescent="0.25">
      <c r="A129" s="20" t="s">
        <v>146</v>
      </c>
      <c r="B129" s="2">
        <v>105</v>
      </c>
      <c r="C129" s="9"/>
      <c r="D129" s="59">
        <v>0</v>
      </c>
      <c r="E129" s="53">
        <f>'СВОД 2015'!D129+$E$1*1-'Январь 2015'!D128</f>
        <v>1790.23</v>
      </c>
      <c r="F129" s="60">
        <f>'СВОД 2015'!E129+$E$1*1-'Февраль 2015'!D128</f>
        <v>-7160.9199999999992</v>
      </c>
      <c r="G129" s="60">
        <f>'СВОД 2015'!F129+$E$1*1-'Март 2015'!D128</f>
        <v>-5370.6899999999987</v>
      </c>
      <c r="H129" s="60">
        <f>'СВОД 2015'!G129+$E$1*1-'Апрель 2015'!D128</f>
        <v>-3580.4599999999987</v>
      </c>
      <c r="I129" s="4">
        <f>'СВОД 2015'!H129+$E$1*1-'Май 2015'!D128</f>
        <v>-1790.2299999999987</v>
      </c>
      <c r="J129" s="51">
        <f>'СВОД 2015'!I129+$E$1*1-'Июнь 2015'!D128</f>
        <v>1.3642420526593924E-12</v>
      </c>
      <c r="K129" s="4">
        <f>'СВОД 2015'!J129+$E$1*1-'Июль 2015'!D128</f>
        <v>-8951.1499999999978</v>
      </c>
      <c r="L129" s="4">
        <f>'СВОД 2015'!K129+$E$1*1-'Август 2015'!D128</f>
        <v>-7160.9199999999983</v>
      </c>
      <c r="M129" s="4">
        <f>'СВОД 2015'!L129+$E$1*1-'Сентябрь 2015'!D128</f>
        <v>-5370.6899999999987</v>
      </c>
      <c r="N129" s="4">
        <f>'СВОД 2015'!M129+$E$1*1-'Октябрь 2015'!D128</f>
        <v>-3580.4599999999987</v>
      </c>
      <c r="O129" s="4">
        <f>'СВОД 2015'!N129+$E$1*1-'Ноябрь 2015'!D128</f>
        <v>-1790.2299999999987</v>
      </c>
      <c r="P129" s="50">
        <f>'СВОД 2015'!O129+$E$1*1-'Декабрь 2015'!D128</f>
        <v>1.3642420526593924E-12</v>
      </c>
      <c r="Q129" s="14">
        <f t="shared" si="11"/>
        <v>21482.760000000002</v>
      </c>
      <c r="R129" s="14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4">
        <f t="shared" si="5"/>
        <v>0</v>
      </c>
      <c r="T129" s="37">
        <f t="shared" si="10"/>
        <v>-1.3642420526593924E-12</v>
      </c>
    </row>
    <row r="130" spans="1:20" ht="15.95" customHeight="1" x14ac:dyDescent="0.25">
      <c r="A130" s="20" t="s">
        <v>147</v>
      </c>
      <c r="B130" s="2">
        <v>105</v>
      </c>
      <c r="C130" s="2" t="s">
        <v>21</v>
      </c>
      <c r="D130" s="62">
        <v>4053.4499999999971</v>
      </c>
      <c r="E130" s="53">
        <f>'СВОД 2015'!D130+$E$1*1-'Январь 2015'!D129</f>
        <v>5843.6799999999967</v>
      </c>
      <c r="F130" s="53">
        <f>'СВОД 2015'!E130+$E$1*1-'Февраль 2015'!D129</f>
        <v>433.90999999999622</v>
      </c>
      <c r="G130" s="53">
        <f>'СВОД 2015'!F130+$E$1*1-'Март 2015'!D129</f>
        <v>2224.1399999999962</v>
      </c>
      <c r="H130" s="60">
        <f>'СВОД 2015'!G130+$E$1*1-'Апрель 2015'!D129</f>
        <v>-1790.6300000000037</v>
      </c>
      <c r="I130" s="4">
        <f>'СВОД 2015'!H130+$E$1*1-'Май 2015'!D129</f>
        <v>-5400.4000000000033</v>
      </c>
      <c r="J130" s="4">
        <f>'СВОД 2015'!I130+$E$1*1-'Июнь 2015'!D129</f>
        <v>-3610.1700000000033</v>
      </c>
      <c r="K130" s="4">
        <f>'СВОД 2015'!J130+$E$1*1-'Июль 2015'!D129</f>
        <v>-1819.9400000000032</v>
      </c>
      <c r="L130" s="4">
        <f>'СВОД 2015'!K130+$E$1*1-'Август 2015'!D129</f>
        <v>-1829.7100000000032</v>
      </c>
      <c r="M130" s="4">
        <f>'СВОД 2015'!L130+$E$1*1-'Сентябрь 2015'!D129</f>
        <v>-5439.4800000000032</v>
      </c>
      <c r="N130" s="4">
        <f>'СВОД 2015'!M130+$E$1*1-'Октябрь 2015'!D129</f>
        <v>-3649.2500000000032</v>
      </c>
      <c r="O130" s="4">
        <f>'СВОД 2015'!N130+$E$1*1-'Ноябрь 2015'!D129</f>
        <v>-1859.0200000000032</v>
      </c>
      <c r="P130" s="4">
        <f>'СВОД 2015'!O130+$E$1*1-'Декабрь 2015'!D129</f>
        <v>-3668.7900000000031</v>
      </c>
      <c r="Q130" s="14">
        <f t="shared" si="11"/>
        <v>21482.760000000002</v>
      </c>
      <c r="R130" s="14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4">
        <f t="shared" si="5"/>
        <v>-3668.7900000000009</v>
      </c>
      <c r="T130" s="37">
        <f t="shared" si="10"/>
        <v>0</v>
      </c>
    </row>
    <row r="131" spans="1:20" ht="15.95" customHeight="1" x14ac:dyDescent="0.25">
      <c r="A131" s="20" t="s">
        <v>148</v>
      </c>
      <c r="B131" s="2">
        <v>106</v>
      </c>
      <c r="C131" s="9"/>
      <c r="D131" s="59">
        <v>-1917.2400000000016</v>
      </c>
      <c r="E131" s="60">
        <f>'СВОД 2015'!D131+$E$1*1-'Январь 2015'!D130</f>
        <v>-1927.0100000000016</v>
      </c>
      <c r="F131" s="60">
        <f>'СВОД 2015'!E131+$E$1*1-'Февраль 2015'!D130</f>
        <v>-1790.2300000000016</v>
      </c>
      <c r="G131" s="60">
        <f>'СВОД 2015'!F131+$E$1*1-'Март 2015'!D130</f>
        <v>-3580.4600000000019</v>
      </c>
      <c r="H131" s="60">
        <f>'СВОД 2015'!G131+$E$1*1-'Апрель 2015'!D130</f>
        <v>-3580.4600000000019</v>
      </c>
      <c r="I131" s="4">
        <f>'СВОД 2015'!H131+$E$1*1-'Май 2015'!D130</f>
        <v>-3580.4600000000019</v>
      </c>
      <c r="J131" s="4">
        <f>'СВОД 2015'!I131+$E$1*1-'Июнь 2015'!D130</f>
        <v>-3580.4600000000019</v>
      </c>
      <c r="K131" s="4">
        <f>'СВОД 2015'!J131+$E$1*1-'Июль 2015'!D130</f>
        <v>-3580.4600000000019</v>
      </c>
      <c r="L131" s="4">
        <f>'СВОД 2015'!K131+$E$1*1-'Август 2015'!D130</f>
        <v>-1790.2300000000018</v>
      </c>
      <c r="M131" s="4">
        <f>'СВОД 2015'!L131+$E$1*1-'Сентябрь 2015'!D130</f>
        <v>-1790.2300000000018</v>
      </c>
      <c r="N131" s="4">
        <f>'СВОД 2015'!M131+$E$1*1-'Октябрь 2015'!D130</f>
        <v>-1.8189894035458565E-12</v>
      </c>
      <c r="O131" s="4">
        <f>'СВОД 2015'!N131+$E$1*1-'Ноябрь 2015'!D130</f>
        <v>-1790.2300000000018</v>
      </c>
      <c r="P131" s="4">
        <f>'СВОД 2015'!O131+$E$1*1-'Декабрь 2015'!D130</f>
        <v>-1790.2300000000018</v>
      </c>
      <c r="Q131" s="14">
        <f t="shared" si="11"/>
        <v>21482.760000000002</v>
      </c>
      <c r="R131" s="14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4">
        <f t="shared" ref="S131:S194" si="12">Q131+D131-R131</f>
        <v>-1790.2299999999959</v>
      </c>
      <c r="T131" s="37">
        <f t="shared" si="10"/>
        <v>5.9117155615240335E-12</v>
      </c>
    </row>
    <row r="132" spans="1:20" ht="15.95" customHeight="1" x14ac:dyDescent="0.25">
      <c r="A132" s="20" t="s">
        <v>149</v>
      </c>
      <c r="B132" s="2">
        <v>107</v>
      </c>
      <c r="C132" s="9"/>
      <c r="D132" s="59">
        <v>-3.637978807091713E-12</v>
      </c>
      <c r="E132" s="53">
        <f>'СВОД 2015'!D132+$E$1*1-'Январь 2015'!D131</f>
        <v>1790.2299999999964</v>
      </c>
      <c r="F132" s="53">
        <f>'СВОД 2015'!E132+$E$1*1-'Февраль 2015'!D131</f>
        <v>3580.4599999999964</v>
      </c>
      <c r="G132" s="53">
        <f>'СВОД 2015'!F132+$E$1*1-'Март 2015'!D131</f>
        <v>5370.6899999999969</v>
      </c>
      <c r="H132" s="60">
        <f>'СВОД 2015'!G132+$E$1*1-'Апрель 2015'!D131</f>
        <v>-1790.2300000000032</v>
      </c>
      <c r="I132" s="4">
        <f>'СВОД 2015'!H132+$E$1*1-'Май 2015'!D131</f>
        <v>-3.1832314562052488E-12</v>
      </c>
      <c r="J132" s="4">
        <f>'СВОД 2015'!I132+$E$1*1-'Июнь 2015'!D131</f>
        <v>-5409.7700000000032</v>
      </c>
      <c r="K132" s="4">
        <f>'СВОД 2015'!J132+$E$1*1-'Июль 2015'!D131</f>
        <v>-3619.5400000000031</v>
      </c>
      <c r="L132" s="4">
        <f>'СВОД 2015'!K132+$E$1*1-'Август 2015'!D131</f>
        <v>-1829.3100000000031</v>
      </c>
      <c r="M132" s="4">
        <f>'СВОД 2015'!L132+$E$1*1-'Сентябрь 2015'!D131</f>
        <v>-39.08000000000311</v>
      </c>
      <c r="N132" s="4">
        <f>'СВОД 2015'!M132+$E$1*1-'Октябрь 2015'!D131</f>
        <v>-318.85000000000309</v>
      </c>
      <c r="O132" s="4">
        <f>'СВОД 2015'!N132+$E$1*1-'Ноябрь 2015'!D131</f>
        <v>-318.85000000000309</v>
      </c>
      <c r="P132" s="4">
        <f>'СВОД 2015'!O132+$E$1*1-'Декабрь 2015'!D131</f>
        <v>-318.85000000000309</v>
      </c>
      <c r="Q132" s="14">
        <f t="shared" si="11"/>
        <v>21482.760000000002</v>
      </c>
      <c r="R132" s="14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4">
        <f t="shared" si="12"/>
        <v>-318.85000000000218</v>
      </c>
      <c r="T132" s="37">
        <f t="shared" si="10"/>
        <v>9.0949470177292824E-13</v>
      </c>
    </row>
    <row r="133" spans="1:20" ht="15.95" customHeight="1" x14ac:dyDescent="0.25">
      <c r="A133" s="20" t="s">
        <v>150</v>
      </c>
      <c r="B133" s="2">
        <v>108</v>
      </c>
      <c r="C133" s="9"/>
      <c r="D133" s="61">
        <v>2090.2299999999996</v>
      </c>
      <c r="E133" s="63">
        <f>'СВОД 2015'!D133+$E$1*1-'Январь 2015'!D132</f>
        <v>1480.4599999999996</v>
      </c>
      <c r="F133" s="53">
        <f>'СВОД 2015'!E133+$E$1*1-'Февраль 2015'!D132</f>
        <v>3270.6899999999996</v>
      </c>
      <c r="G133" s="53">
        <f>'СВОД 2015'!F133+$E$1*1-'Март 2015'!D132</f>
        <v>3270.69</v>
      </c>
      <c r="H133" s="53">
        <f>'СВОД 2015'!G133+$E$1*1-'Апрель 2015'!D132</f>
        <v>5060.92</v>
      </c>
      <c r="I133" s="50">
        <f>'СВОД 2015'!H133+$E$1*1-'Май 2015'!D132</f>
        <v>1480.4599999999991</v>
      </c>
      <c r="J133" s="4">
        <f>'СВОД 2015'!I133+$E$1*1-'Июнь 2015'!D132</f>
        <v>0</v>
      </c>
      <c r="K133" s="50">
        <f>'СВОД 2015'!J133+$E$1*1-'Июль 2015'!D132</f>
        <v>1790.23</v>
      </c>
      <c r="L133" s="50">
        <f>'СВОД 2015'!K133+$E$1*1-'Август 2015'!D132</f>
        <v>3580.46</v>
      </c>
      <c r="M133" s="50">
        <f>'СВОД 2015'!L133+$E$1*1-'Сентябрь 2015'!D132</f>
        <v>5370.6900000000005</v>
      </c>
      <c r="N133" s="4">
        <f>'СВОД 2015'!M133+$E$1*1-'Октябрь 2015'!D132</f>
        <v>0</v>
      </c>
      <c r="O133" s="4">
        <f>'СВОД 2015'!N133+$E$1*1-'Ноябрь 2015'!D132</f>
        <v>-1790.23</v>
      </c>
      <c r="P133" s="4">
        <f>'СВОД 2015'!O133+$E$1*1-'Декабрь 2015'!D132</f>
        <v>0</v>
      </c>
      <c r="Q133" s="14">
        <f t="shared" si="11"/>
        <v>21482.760000000002</v>
      </c>
      <c r="R133" s="14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4">
        <f t="shared" si="12"/>
        <v>0</v>
      </c>
      <c r="T133" s="37">
        <f t="shared" si="10"/>
        <v>0</v>
      </c>
    </row>
    <row r="134" spans="1:20" ht="15.95" customHeight="1" x14ac:dyDescent="0.25">
      <c r="A134" s="20" t="s">
        <v>151</v>
      </c>
      <c r="B134" s="2">
        <v>109</v>
      </c>
      <c r="C134" s="9"/>
      <c r="D134" s="59">
        <v>-1790</v>
      </c>
      <c r="E134" s="60">
        <f>'СВОД 2015'!D134+$E$1*1-'Январь 2015'!D133</f>
        <v>-3580.23</v>
      </c>
      <c r="F134" s="60">
        <f>'СВОД 2015'!E134+$E$1*1-'Февраль 2015'!D133</f>
        <v>-5370.46</v>
      </c>
      <c r="G134" s="60">
        <f>'СВОД 2015'!F134+$E$1*1-'Март 2015'!D133</f>
        <v>-3580.23</v>
      </c>
      <c r="H134" s="60">
        <f>'СВОД 2015'!G134+$E$1*1-'Апрель 2015'!D133</f>
        <v>-1790</v>
      </c>
      <c r="I134" s="4">
        <f>'СВОД 2015'!H134+$E$1*1-'Май 2015'!D133</f>
        <v>-3580.23</v>
      </c>
      <c r="J134" s="4">
        <f>'СВОД 2015'!I134+$E$1*1-'Июнь 2015'!D133</f>
        <v>-5370.46</v>
      </c>
      <c r="K134" s="4">
        <f>'СВОД 2015'!J134+$E$1*1-'Июль 2015'!D133</f>
        <v>-7160.6900000000005</v>
      </c>
      <c r="L134" s="4">
        <f>'СВОД 2015'!K134+$E$1*1-'Август 2015'!D133</f>
        <v>-5370.4600000000009</v>
      </c>
      <c r="M134" s="4">
        <f>'СВОД 2015'!L134+$E$1*1-'Сентябрь 2015'!D133</f>
        <v>-3580.2300000000009</v>
      </c>
      <c r="N134" s="4">
        <f>'СВОД 2015'!M134+$E$1*1-'Октябрь 2015'!D133</f>
        <v>-1790.0000000000009</v>
      </c>
      <c r="O134" s="4">
        <f>'СВОД 2015'!N134+$E$1*1-'Ноябрь 2015'!D133</f>
        <v>-3580.2300000000009</v>
      </c>
      <c r="P134" s="4">
        <f>'СВОД 2015'!O134+$E$1*1-'Декабрь 2015'!D133</f>
        <v>-1790.0000000000009</v>
      </c>
      <c r="Q134" s="14">
        <f t="shared" si="11"/>
        <v>21482.760000000002</v>
      </c>
      <c r="R134" s="14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4">
        <f t="shared" si="12"/>
        <v>-1789.9999999999964</v>
      </c>
      <c r="T134" s="37">
        <f t="shared" si="10"/>
        <v>4.5474735088646412E-12</v>
      </c>
    </row>
    <row r="135" spans="1:20" ht="15.95" customHeight="1" x14ac:dyDescent="0.25">
      <c r="A135" s="20" t="s">
        <v>152</v>
      </c>
      <c r="B135" s="2">
        <v>109</v>
      </c>
      <c r="C135" s="2" t="s">
        <v>21</v>
      </c>
      <c r="D135" s="59">
        <v>-8951.15</v>
      </c>
      <c r="E135" s="60">
        <f>'СВОД 2015'!D135+$E$1*1-'Январь 2015'!D134</f>
        <v>-7160.92</v>
      </c>
      <c r="F135" s="60">
        <f>'СВОД 2015'!E135+$E$1*1-'Февраль 2015'!D134</f>
        <v>-5370.6900000000005</v>
      </c>
      <c r="G135" s="60">
        <f>'СВОД 2015'!F135+$E$1*1-'Март 2015'!D134</f>
        <v>-3580.4600000000005</v>
      </c>
      <c r="H135" s="60">
        <f>'СВОД 2015'!G135+$E$1*1-'Апрель 2015'!D134</f>
        <v>-1790.2300000000005</v>
      </c>
      <c r="I135" s="4">
        <f>'СВОД 2015'!H135+$E$1*1-'Май 2015'!D134</f>
        <v>-12531.61</v>
      </c>
      <c r="J135" s="4">
        <f>'СВОД 2015'!I135+$E$1*1-'Июнь 2015'!D134</f>
        <v>-10741.380000000001</v>
      </c>
      <c r="K135" s="4">
        <f>'СВОД 2015'!J135+$E$1*1-'Июль 2015'!D134</f>
        <v>-8951.1500000000015</v>
      </c>
      <c r="L135" s="4">
        <f>'СВОД 2015'!K135+$E$1*1-'Август 2015'!D134</f>
        <v>-7160.9200000000019</v>
      </c>
      <c r="M135" s="4">
        <f>'СВОД 2015'!L135+$E$1*1-'Сентябрь 2015'!D134</f>
        <v>-5370.6900000000023</v>
      </c>
      <c r="N135" s="4">
        <f>'СВОД 2015'!M135+$E$1*1-'Октябрь 2015'!D134</f>
        <v>-3580.4600000000023</v>
      </c>
      <c r="O135" s="4">
        <f>'СВОД 2015'!N135+$E$1*1-'Ноябрь 2015'!D134</f>
        <v>-1790.2300000000023</v>
      </c>
      <c r="P135" s="4">
        <f>'СВОД 2015'!O135+$E$1*1-'Декабрь 2015'!D134</f>
        <v>-10000.000000000002</v>
      </c>
      <c r="Q135" s="14">
        <f t="shared" si="11"/>
        <v>21482.760000000002</v>
      </c>
      <c r="R135" s="14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4">
        <f t="shared" si="12"/>
        <v>-9999.9999999999982</v>
      </c>
      <c r="T135" s="37">
        <f t="shared" si="10"/>
        <v>0</v>
      </c>
    </row>
    <row r="136" spans="1:20" ht="15.95" customHeight="1" x14ac:dyDescent="0.25">
      <c r="A136" s="20" t="s">
        <v>153</v>
      </c>
      <c r="B136" s="2">
        <v>110</v>
      </c>
      <c r="C136" s="9"/>
      <c r="D136" s="61">
        <v>2.7599999999983993</v>
      </c>
      <c r="E136" s="63">
        <f>'СВОД 2015'!D136+$E$1*1-'Январь 2015'!D135</f>
        <v>1792.9899999999984</v>
      </c>
      <c r="F136" s="60">
        <f>'СВОД 2015'!E136+$E$1*1-'Февраль 2015'!D135</f>
        <v>-17902.300000000003</v>
      </c>
      <c r="G136" s="60">
        <f>'СВОД 2015'!F136+$E$1*1-'Март 2015'!D135</f>
        <v>-16112.070000000003</v>
      </c>
      <c r="H136" s="60">
        <f>'СВОД 2015'!G136+$E$1*1-'Апрель 2015'!D135</f>
        <v>-14321.840000000004</v>
      </c>
      <c r="I136" s="4">
        <f>'СВОД 2015'!H136+$E$1*1-'Май 2015'!D135</f>
        <v>-12531.610000000004</v>
      </c>
      <c r="J136" s="4">
        <f>'СВОД 2015'!I136+$E$1*1-'Июнь 2015'!D135</f>
        <v>-10741.380000000005</v>
      </c>
      <c r="K136" s="4">
        <f>'СВОД 2015'!J136+$E$1*1-'Июль 2015'!D135</f>
        <v>-8951.1500000000051</v>
      </c>
      <c r="L136" s="4">
        <f>'СВОД 2015'!K136+$E$1*1-'Август 2015'!D135</f>
        <v>-7160.9200000000055</v>
      </c>
      <c r="M136" s="4">
        <f>'СВОД 2015'!L136+$E$1*1-'Сентябрь 2015'!D135</f>
        <v>-5370.690000000006</v>
      </c>
      <c r="N136" s="4">
        <f>'СВОД 2015'!M136+$E$1*1-'Октябрь 2015'!D135</f>
        <v>-3580.4600000000059</v>
      </c>
      <c r="O136" s="4">
        <f>'СВОД 2015'!N136+$E$1*1-'Ноябрь 2015'!D135</f>
        <v>-1790.2300000000059</v>
      </c>
      <c r="P136" s="4">
        <f>'СВОД 2015'!O136+$E$1*1-'Декабрь 2015'!D135</f>
        <v>-5.9117155615240335E-12</v>
      </c>
      <c r="Q136" s="14">
        <f t="shared" si="11"/>
        <v>21482.760000000002</v>
      </c>
      <c r="R136" s="14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4">
        <f t="shared" si="12"/>
        <v>0</v>
      </c>
      <c r="T136" s="37">
        <f t="shared" si="10"/>
        <v>5.9117155615240335E-12</v>
      </c>
    </row>
    <row r="137" spans="1:20" ht="15.95" customHeight="1" x14ac:dyDescent="0.25">
      <c r="A137" s="20" t="s">
        <v>154</v>
      </c>
      <c r="B137" s="2">
        <v>111</v>
      </c>
      <c r="C137" s="9"/>
      <c r="D137" s="59">
        <v>-580.44999999999709</v>
      </c>
      <c r="E137" s="60">
        <f>'СВОД 2015'!D137+$E$1*1-'Январь 2015'!D136</f>
        <v>-580.44999999999709</v>
      </c>
      <c r="F137" s="60">
        <f>'СВОД 2015'!E137+$E$1*1-'Февраль 2015'!D136</f>
        <v>-2370.6799999999971</v>
      </c>
      <c r="G137" s="60">
        <f>'СВОД 2015'!F137+$E$1*1-'Март 2015'!D136</f>
        <v>-2370.6799999999971</v>
      </c>
      <c r="H137" s="60">
        <f>'СВОД 2015'!G137+$E$1*1-'Апрель 2015'!D136</f>
        <v>-2370.6799999999971</v>
      </c>
      <c r="I137" s="4">
        <f>'СВОД 2015'!H137+$E$1*1-'Май 2015'!D136</f>
        <v>-2370.6799999999971</v>
      </c>
      <c r="J137" s="4">
        <f>'СВОД 2015'!I137+$E$1*1-'Июнь 2015'!D136</f>
        <v>-2370.6799999999971</v>
      </c>
      <c r="K137" s="4">
        <f>'СВОД 2015'!J137+$E$1*1-'Июль 2015'!D136</f>
        <v>-2370.6799999999971</v>
      </c>
      <c r="L137" s="4">
        <f>'СВОД 2015'!K137+$E$1*1-'Август 2015'!D136</f>
        <v>-2370.6799999999971</v>
      </c>
      <c r="M137" s="4">
        <f>'СВОД 2015'!L137+$E$1*1-'Сентябрь 2015'!D136</f>
        <v>-2070.6799999999971</v>
      </c>
      <c r="N137" s="4">
        <f>'СВОД 2015'!M137+$E$1*1-'Октябрь 2015'!D136</f>
        <v>-2370.6799999999971</v>
      </c>
      <c r="O137" s="4">
        <f>'СВОД 2015'!N137+$E$1*1-'Ноябрь 2015'!D136</f>
        <v>-2370.6799999999971</v>
      </c>
      <c r="P137" s="4">
        <f>'СВОД 2015'!O137+$E$1*1-'Декабрь 2015'!D136</f>
        <v>-2370.6799999999971</v>
      </c>
      <c r="Q137" s="14">
        <f t="shared" si="11"/>
        <v>21482.760000000002</v>
      </c>
      <c r="R137" s="14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4">
        <f t="shared" si="12"/>
        <v>-2370.679999999993</v>
      </c>
      <c r="T137" s="37">
        <f t="shared" si="10"/>
        <v>4.0927261579781771E-12</v>
      </c>
    </row>
    <row r="138" spans="1:20" ht="15.95" customHeight="1" x14ac:dyDescent="0.25">
      <c r="A138" s="20" t="s">
        <v>155</v>
      </c>
      <c r="B138" s="2">
        <v>112</v>
      </c>
      <c r="C138" s="9"/>
      <c r="D138" s="59">
        <v>-3580.619999999999</v>
      </c>
      <c r="E138" s="60">
        <f>'СВОД 2015'!D138+$E$1*1-'Январь 2015'!D137</f>
        <v>-5370.8499999999985</v>
      </c>
      <c r="F138" s="60">
        <f>'СВОД 2015'!E138+$E$1*1-'Февраль 2015'!D137</f>
        <v>-3580.6199999999985</v>
      </c>
      <c r="G138" s="60">
        <f>'СВОД 2015'!F138+$E$1*1-'Март 2015'!D137</f>
        <v>-1790.3899999999985</v>
      </c>
      <c r="H138" s="60">
        <f>'СВОД 2015'!G138+$E$1*1-'Апрель 2015'!D137</f>
        <v>-5400.159999999998</v>
      </c>
      <c r="I138" s="4">
        <f>'СВОД 2015'!H138+$E$1*1-'Май 2015'!D137</f>
        <v>-3609.929999999998</v>
      </c>
      <c r="J138" s="4">
        <f>'СВОД 2015'!I138+$E$1*1-'Июнь 2015'!D137</f>
        <v>-7190.699999999998</v>
      </c>
      <c r="K138" s="4">
        <f>'СВОД 2015'!J138+$E$1*1-'Июль 2015'!D137</f>
        <v>-5400.4699999999975</v>
      </c>
      <c r="L138" s="4">
        <f>'СВОД 2015'!K138+$E$1*1-'Август 2015'!D137</f>
        <v>-3610.2399999999975</v>
      </c>
      <c r="M138" s="4">
        <f>'СВОД 2015'!L138+$E$1*1-'Сентябрь 2015'!D137</f>
        <v>-5400.4699999999975</v>
      </c>
      <c r="N138" s="4">
        <f>'СВОД 2015'!M138+$E$1*1-'Октябрь 2015'!D137</f>
        <v>-3610.2399999999975</v>
      </c>
      <c r="O138" s="4">
        <f>'СВОД 2015'!N138+$E$1*1-'Ноябрь 2015'!D137</f>
        <v>-5400.0099999999975</v>
      </c>
      <c r="P138" s="4">
        <f>'СВОД 2015'!O138+$E$1*1-'Декабрь 2015'!D137</f>
        <v>-3609.7799999999975</v>
      </c>
      <c r="Q138" s="14">
        <f t="shared" si="11"/>
        <v>21482.760000000002</v>
      </c>
      <c r="R138" s="14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4">
        <f t="shared" si="12"/>
        <v>-3609.7799999999952</v>
      </c>
      <c r="T138" s="37">
        <f t="shared" si="10"/>
        <v>0</v>
      </c>
    </row>
    <row r="139" spans="1:20" ht="15.95" customHeight="1" x14ac:dyDescent="0.25">
      <c r="A139" s="20" t="s">
        <v>156</v>
      </c>
      <c r="B139" s="2">
        <v>113</v>
      </c>
      <c r="C139" s="9"/>
      <c r="D139" s="61">
        <v>1790.4599999999991</v>
      </c>
      <c r="E139" s="60">
        <f>'СВОД 2015'!D139+$E$1*1-'Январь 2015'!D138</f>
        <v>-1789.5400000000004</v>
      </c>
      <c r="F139" s="63">
        <f>'СВОД 2015'!E139+$E$1*1-'Февраль 2015'!D138</f>
        <v>0.68999999999959982</v>
      </c>
      <c r="G139" s="63">
        <f>'СВОД 2015'!F139+$E$1*1-'Март 2015'!D138</f>
        <v>1790.9199999999996</v>
      </c>
      <c r="H139" s="60">
        <f>'СВОД 2015'!G139+$E$1*1-'Апрель 2015'!D138</f>
        <v>-1789.54</v>
      </c>
      <c r="I139" s="50">
        <f>'СВОД 2015'!H139+$E$1*1-'Май 2015'!D138</f>
        <v>0.69000000000005457</v>
      </c>
      <c r="J139" s="50">
        <f>'СВОД 2015'!I139+$E$1*1-'Июнь 2015'!D138</f>
        <v>1790.92</v>
      </c>
      <c r="K139" s="4">
        <f>'СВОД 2015'!J139+$E$1*1-'Июль 2015'!D138</f>
        <v>-1788.85</v>
      </c>
      <c r="L139" s="50">
        <f>'СВОД 2015'!K139+$E$1*1-'Август 2015'!D138</f>
        <v>1.3800000000001091</v>
      </c>
      <c r="M139" s="50">
        <f>'СВОД 2015'!L139+$E$1*1-'Сентябрь 2015'!D138</f>
        <v>1791.6100000000001</v>
      </c>
      <c r="N139" s="4">
        <f>'СВОД 2015'!M139+$E$1*1-'Октябрь 2015'!D138</f>
        <v>-1788.1599999999999</v>
      </c>
      <c r="O139" s="4">
        <f>'СВОД 2015'!N139+$E$1*1-'Ноябрь 2015'!D138</f>
        <v>2.0700000000001637</v>
      </c>
      <c r="P139" s="4">
        <f>'СВОД 2015'!O139+$E$1*1-'Декабрь 2015'!D138</f>
        <v>1792.3000000000002</v>
      </c>
      <c r="Q139" s="14">
        <f t="shared" si="11"/>
        <v>21482.760000000002</v>
      </c>
      <c r="R139" s="14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4">
        <f t="shared" si="12"/>
        <v>1792.3000000000029</v>
      </c>
      <c r="T139" s="37">
        <f t="shared" si="10"/>
        <v>2.7284841053187847E-12</v>
      </c>
    </row>
    <row r="140" spans="1:20" ht="15.95" customHeight="1" x14ac:dyDescent="0.25">
      <c r="A140" s="20" t="s">
        <v>157</v>
      </c>
      <c r="B140" s="2">
        <v>114</v>
      </c>
      <c r="C140" s="9"/>
      <c r="D140" s="59">
        <v>-1.8189894035458565E-12</v>
      </c>
      <c r="E140" s="63">
        <f>'СВОД 2015'!D140+$E$1*1-'Январь 2015'!D139</f>
        <v>1790.2299999999982</v>
      </c>
      <c r="F140" s="60">
        <f>'СВОД 2015'!E140+$E$1*1-'Февраль 2015'!D139</f>
        <v>-1790.2300000000014</v>
      </c>
      <c r="G140" s="60">
        <f>'СВОД 2015'!F140+$E$1*1-'Март 2015'!D139</f>
        <v>-1.3642420526593924E-12</v>
      </c>
      <c r="H140" s="53">
        <f>'СВОД 2015'!G140+$E$1*1-'Апрель 2015'!D139</f>
        <v>1790.2299999999987</v>
      </c>
      <c r="I140" s="4">
        <f>'СВОД 2015'!H140+$E$1*1-'Май 2015'!D139</f>
        <v>-1790.2300000000009</v>
      </c>
      <c r="J140" s="4">
        <f>'СВОД 2015'!I140+$E$1*1-'Июнь 2015'!D139</f>
        <v>-9.0949470177292824E-13</v>
      </c>
      <c r="K140" s="50">
        <f>'СВОД 2015'!J140+$E$1*1-'Июль 2015'!D139</f>
        <v>1790.2299999999991</v>
      </c>
      <c r="L140" s="50">
        <f>'СВОД 2015'!K140+$E$1*1-'Август 2015'!D139</f>
        <v>3580.4599999999991</v>
      </c>
      <c r="M140" s="50">
        <f>'СВОД 2015'!L140+$E$1*1-'Сентябрь 2015'!D139</f>
        <v>899.99999999999909</v>
      </c>
      <c r="N140" s="50">
        <f>'СВОД 2015'!M140+$E$1*1-'Октябрь 2015'!D139</f>
        <v>2690.2299999999991</v>
      </c>
      <c r="O140" s="4">
        <f>'СВОД 2015'!N140+$E$1*1-'Ноябрь 2015'!D139</f>
        <v>-1790.2300000000005</v>
      </c>
      <c r="P140" s="4">
        <f>'СВОД 2015'!O140+$E$1*1-'Декабрь 2015'!D139</f>
        <v>-4.5474735088646412E-13</v>
      </c>
      <c r="Q140" s="14">
        <f t="shared" si="11"/>
        <v>21482.760000000002</v>
      </c>
      <c r="R140" s="14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4">
        <f t="shared" si="12"/>
        <v>0</v>
      </c>
      <c r="T140" s="37">
        <f t="shared" si="10"/>
        <v>4.5474735088646412E-13</v>
      </c>
    </row>
    <row r="141" spans="1:20" ht="15.95" customHeight="1" x14ac:dyDescent="0.25">
      <c r="A141" s="20" t="s">
        <v>158</v>
      </c>
      <c r="B141" s="2">
        <v>115</v>
      </c>
      <c r="C141" s="9"/>
      <c r="D141" s="62">
        <v>3541.380000000001</v>
      </c>
      <c r="E141" s="53">
        <f>'СВОД 2015'!D141+$E$1*1-'Январь 2015'!D140</f>
        <v>5331.6100000000006</v>
      </c>
      <c r="F141" s="53">
        <f>'СВОД 2015'!E141+$E$1*1-'Февраль 2015'!D140</f>
        <v>7121.84</v>
      </c>
      <c r="G141" s="53">
        <f>'СВОД 2015'!F141+$E$1*1-'Март 2015'!D140</f>
        <v>8912.07</v>
      </c>
      <c r="H141" s="60">
        <f>'СВОД 2015'!G141+$E$1*1-'Апрель 2015'!D140</f>
        <v>-4297.7000000000007</v>
      </c>
      <c r="I141" s="4">
        <f>'СВОД 2015'!H141+$E$1*1-'Май 2015'!D140</f>
        <v>-2507.4700000000007</v>
      </c>
      <c r="J141" s="4">
        <f>'СВОД 2015'!I141+$E$1*1-'Июнь 2015'!D140</f>
        <v>-5717.2400000000007</v>
      </c>
      <c r="K141" s="4">
        <f>'СВОД 2015'!J141+$E$1*1-'Июль 2015'!D140</f>
        <v>-3927.0100000000007</v>
      </c>
      <c r="L141" s="4">
        <f>'СВОД 2015'!K141+$E$1*1-'Август 2015'!D140</f>
        <v>-2136.7800000000007</v>
      </c>
      <c r="M141" s="4">
        <f>'СВОД 2015'!L141+$E$1*1-'Сентябрь 2015'!D140</f>
        <v>-346.55000000000064</v>
      </c>
      <c r="N141" s="50">
        <f>'СВОД 2015'!M141+$E$1*1-'Октябрь 2015'!D140</f>
        <v>1443.6799999999994</v>
      </c>
      <c r="O141" s="4">
        <f>'СВОД 2015'!N141+$E$1*1-'Ноябрь 2015'!D140</f>
        <v>-6766.09</v>
      </c>
      <c r="P141" s="4">
        <f>'СВОД 2015'!O141+$E$1*1-'Декабрь 2015'!D140</f>
        <v>-4975.8600000000006</v>
      </c>
      <c r="Q141" s="14">
        <f t="shared" si="11"/>
        <v>21482.760000000002</v>
      </c>
      <c r="R141" s="14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4">
        <f t="shared" si="12"/>
        <v>-4975.8599999999969</v>
      </c>
      <c r="T141" s="37">
        <f t="shared" si="10"/>
        <v>0</v>
      </c>
    </row>
    <row r="142" spans="1:20" ht="15.95" customHeight="1" x14ac:dyDescent="0.25">
      <c r="A142" s="20" t="s">
        <v>159</v>
      </c>
      <c r="B142" s="2">
        <v>115</v>
      </c>
      <c r="C142" s="2" t="s">
        <v>21</v>
      </c>
      <c r="D142" s="59">
        <v>0</v>
      </c>
      <c r="E142" s="60">
        <f>'СВОД 2015'!D142+$E$1*1-'Январь 2015'!D141</f>
        <v>0</v>
      </c>
      <c r="F142" s="60">
        <f>'СВОД 2015'!E142+$E$1*1-'Февраль 2015'!D141</f>
        <v>0</v>
      </c>
      <c r="G142" s="60">
        <f>'СВОД 2015'!F142+$E$1*1-'Март 2015'!D141</f>
        <v>0</v>
      </c>
      <c r="H142" s="53">
        <f>'СВОД 2015'!G142+$E$1*1-'Апрель 2015'!D141</f>
        <v>0.23000000000001819</v>
      </c>
      <c r="I142" s="50">
        <f>'СВОД 2015'!H142+$E$1*1-'Май 2015'!D141</f>
        <v>0.23000000000001819</v>
      </c>
      <c r="J142" s="50">
        <f>'СВОД 2015'!I142+$E$1*1-'Июнь 2015'!D141</f>
        <v>0.23000000000001819</v>
      </c>
      <c r="K142" s="50">
        <f>'СВОД 2015'!J142+$E$1*1-'Июль 2015'!D141</f>
        <v>0.23000000000001819</v>
      </c>
      <c r="L142" s="50">
        <f>'СВОД 2015'!K142+$E$1*1-'Август 2015'!D141</f>
        <v>0.23000000000001819</v>
      </c>
      <c r="M142" s="50">
        <f>'СВОД 2015'!L142+$E$1*1-'Сентябрь 2015'!D141</f>
        <v>0.23000000000001819</v>
      </c>
      <c r="N142" s="50">
        <f>'СВОД 2015'!M142+$E$1*1-'Октябрь 2015'!D141</f>
        <v>0.23000000000001819</v>
      </c>
      <c r="O142" s="50">
        <f>'СВОД 2015'!N142+$E$1*1-'Ноябрь 2015'!D141</f>
        <v>0.23000000000001819</v>
      </c>
      <c r="P142" s="4">
        <f>'СВОД 2015'!O142+$E$1*1-'Декабрь 2015'!D141</f>
        <v>0.23000000000001819</v>
      </c>
      <c r="Q142" s="14">
        <f t="shared" si="11"/>
        <v>21482.760000000002</v>
      </c>
      <c r="R142" s="14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4">
        <f t="shared" si="12"/>
        <v>0.23000000000320142</v>
      </c>
      <c r="T142" s="37">
        <f t="shared" si="10"/>
        <v>3.1832314562052488E-12</v>
      </c>
    </row>
    <row r="143" spans="1:20" ht="15.95" customHeight="1" x14ac:dyDescent="0.25">
      <c r="A143" s="20" t="s">
        <v>160</v>
      </c>
      <c r="B143" s="2">
        <v>116</v>
      </c>
      <c r="C143" s="9"/>
      <c r="D143" s="62">
        <v>7160.5299999999988</v>
      </c>
      <c r="E143" s="53">
        <f>'СВОД 2015'!D143+$E$1*1-'Январь 2015'!D142</f>
        <v>8950.7599999999984</v>
      </c>
      <c r="F143" s="53">
        <f>'СВОД 2015'!E143+$E$1*1-'Февраль 2015'!D142</f>
        <v>10740.989999999998</v>
      </c>
      <c r="G143" s="53">
        <f>'СВОД 2015'!F143+$E$1*1-'Март 2015'!D142</f>
        <v>12531.219999999998</v>
      </c>
      <c r="H143" s="53">
        <f>'СВОД 2015'!G143+$E$1*1-'Апрель 2015'!D142</f>
        <v>14321.449999999997</v>
      </c>
      <c r="I143" s="50">
        <f>'СВОД 2015'!H143+$E$1*1-'Май 2015'!D142</f>
        <v>13111.679999999997</v>
      </c>
      <c r="J143" s="50">
        <f>'СВОД 2015'!I143+$E$1*1-'Июнь 2015'!D142</f>
        <v>8951.149999999996</v>
      </c>
      <c r="K143" s="50">
        <f>'СВОД 2015'!J143+$E$1*1-'Июль 2015'!D142</f>
        <v>10741.379999999996</v>
      </c>
      <c r="L143" s="50">
        <f>'СВОД 2015'!K143+$E$1*1-'Август 2015'!D142</f>
        <v>12531.609999999995</v>
      </c>
      <c r="M143" s="50">
        <f>'СВОД 2015'!L143+$E$1*1-'Сентябрь 2015'!D142</f>
        <v>14321.839999999995</v>
      </c>
      <c r="N143" s="50">
        <f>'СВОД 2015'!M143+$E$1*1-'Октябрь 2015'!D142</f>
        <v>8951.1499999999942</v>
      </c>
      <c r="O143" s="50">
        <f>'СВОД 2015'!N143+$E$1*1-'Ноябрь 2015'!D142</f>
        <v>3580.4599999999937</v>
      </c>
      <c r="P143" s="4">
        <f>'СВОД 2015'!O143+$E$1*1-'Декабрь 2015'!D142</f>
        <v>0</v>
      </c>
      <c r="Q143" s="14">
        <f t="shared" si="11"/>
        <v>21482.760000000002</v>
      </c>
      <c r="R143" s="14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4">
        <f t="shared" si="12"/>
        <v>0</v>
      </c>
      <c r="T143" s="37">
        <f t="shared" si="10"/>
        <v>0</v>
      </c>
    </row>
    <row r="144" spans="1:20" ht="15.95" customHeight="1" x14ac:dyDescent="0.25">
      <c r="A144" s="20" t="s">
        <v>161</v>
      </c>
      <c r="B144" s="2">
        <v>117</v>
      </c>
      <c r="C144" s="9"/>
      <c r="D144" s="61">
        <v>1792.2999999999993</v>
      </c>
      <c r="E144" s="63">
        <f>'СВОД 2015'!D144+$E$1*1-'Январь 2015'!D143</f>
        <v>1792.2999999999993</v>
      </c>
      <c r="F144" s="53">
        <f>'СВОД 2015'!E144+$E$1*1-'Февраль 2015'!D143</f>
        <v>1792.2999999999993</v>
      </c>
      <c r="G144" s="53">
        <f>'СВОД 2015'!F144+$E$1*1-'Март 2015'!D143</f>
        <v>3582.5299999999993</v>
      </c>
      <c r="H144" s="53">
        <f>'СВОД 2015'!G144+$E$1*1-'Апрель 2015'!D143</f>
        <v>3582.5299999999993</v>
      </c>
      <c r="I144" s="50">
        <f>'СВОД 2015'!H144+$E$1*1-'Май 2015'!D143</f>
        <v>1792.2599999999993</v>
      </c>
      <c r="J144" s="50">
        <f>'СВОД 2015'!I144+$E$1*1-'Июнь 2015'!D143</f>
        <v>1792.2599999999993</v>
      </c>
      <c r="K144" s="4">
        <f>'СВОД 2015'!J144+$E$1*1-'Июль 2015'!D143</f>
        <v>-2498.0100000000007</v>
      </c>
      <c r="L144" s="4">
        <f>'СВОД 2015'!K144+$E$1*1-'Август 2015'!D143</f>
        <v>-707.78000000000065</v>
      </c>
      <c r="M144" s="50">
        <f>'СВОД 2015'!L144+$E$1*1-'Сентябрь 2015'!D143</f>
        <v>1082.4499999999994</v>
      </c>
      <c r="N144" s="50">
        <f>'СВОД 2015'!M144+$E$1*1-'Октябрь 2015'!D143</f>
        <v>2872.6799999999994</v>
      </c>
      <c r="O144" s="4">
        <f>'СВОД 2015'!N144+$E$1*1-'Ноябрь 2015'!D143</f>
        <v>-37.090000000000146</v>
      </c>
      <c r="P144" s="4">
        <f>'СВОД 2015'!O144+$E$1*1-'Декабрь 2015'!D143</f>
        <v>1753.1399999999999</v>
      </c>
      <c r="Q144" s="14">
        <f t="shared" si="11"/>
        <v>21482.760000000002</v>
      </c>
      <c r="R144" s="14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4">
        <f t="shared" si="12"/>
        <v>1753.1400000000031</v>
      </c>
      <c r="T144" s="37">
        <f t="shared" si="10"/>
        <v>3.1832314562052488E-12</v>
      </c>
    </row>
    <row r="145" spans="1:20" ht="15.95" customHeight="1" x14ac:dyDescent="0.25">
      <c r="A145" s="20" t="s">
        <v>162</v>
      </c>
      <c r="B145" s="2">
        <v>117</v>
      </c>
      <c r="C145" s="2" t="s">
        <v>21</v>
      </c>
      <c r="D145" s="61">
        <v>2109.7799999999988</v>
      </c>
      <c r="E145" s="63">
        <f>'СВОД 2015'!D145+$E$1*1-'Январь 2015'!D144</f>
        <v>3900.0099999999989</v>
      </c>
      <c r="F145" s="53">
        <f>'СВОД 2015'!E145+$E$1*1-'Февраль 2015'!D144</f>
        <v>4200.2399999999989</v>
      </c>
      <c r="G145" s="53">
        <f>'СВОД 2015'!F145+$E$1*1-'Март 2015'!D144</f>
        <v>4200.24</v>
      </c>
      <c r="H145" s="53">
        <f>'СВОД 2015'!G145+$E$1*1-'Апрель 2015'!D144</f>
        <v>4200.24</v>
      </c>
      <c r="I145" s="50">
        <f>'СВОД 2015'!H145+$E$1*1-'Май 2015'!D144</f>
        <v>4200.24</v>
      </c>
      <c r="J145" s="50">
        <f>'СВОД 2015'!I145+$E$1*1-'Июнь 2015'!D144</f>
        <v>4200.24</v>
      </c>
      <c r="K145" s="50">
        <f>'СВОД 2015'!J145+$E$1*1-'Июль 2015'!D144</f>
        <v>5990.4699999999993</v>
      </c>
      <c r="L145" s="50">
        <f>'СВОД 2015'!K145+$E$1*1-'Август 2015'!D144</f>
        <v>5990.4699999999993</v>
      </c>
      <c r="M145" s="4">
        <f>'СВОД 2015'!L145+$E$1*1-'Сентябрь 2015'!D144</f>
        <v>5990.4699999999993</v>
      </c>
      <c r="N145" s="4">
        <f>'СВОД 2015'!M145+$E$1*1-'Октябрь 2015'!D144</f>
        <v>5990.4699999999993</v>
      </c>
      <c r="O145" s="4">
        <f>'СВОД 2015'!N145+$E$1*1-'Ноябрь 2015'!D144</f>
        <v>5990.4699999999993</v>
      </c>
      <c r="P145" s="4">
        <f>'СВОД 2015'!O145+$E$1*1-'Декабрь 2015'!D144</f>
        <v>5990.4699999999993</v>
      </c>
      <c r="Q145" s="14">
        <f t="shared" si="11"/>
        <v>21482.760000000002</v>
      </c>
      <c r="R145" s="14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4">
        <f t="shared" si="12"/>
        <v>5990.4700000000012</v>
      </c>
      <c r="T145" s="37">
        <f t="shared" si="10"/>
        <v>0</v>
      </c>
    </row>
    <row r="146" spans="1:20" ht="15.95" customHeight="1" x14ac:dyDescent="0.25">
      <c r="A146" s="20" t="s">
        <v>163</v>
      </c>
      <c r="B146" s="2">
        <v>118</v>
      </c>
      <c r="C146" s="9"/>
      <c r="D146" s="59">
        <v>-900</v>
      </c>
      <c r="E146" s="60">
        <f>'СВОД 2015'!D146+$E$1*1-'Январь 2015'!D145</f>
        <v>-8951.15</v>
      </c>
      <c r="F146" s="60">
        <f>'СВОД 2015'!E146+$E$1*1-'Февраль 2015'!D145</f>
        <v>-7160.92</v>
      </c>
      <c r="G146" s="60">
        <f>'СВОД 2015'!F146+$E$1*1-'Март 2015'!D145</f>
        <v>-5370.6900000000005</v>
      </c>
      <c r="H146" s="60">
        <f>'СВОД 2015'!G146+$E$1*1-'Апрель 2015'!D145</f>
        <v>-3580.4600000000005</v>
      </c>
      <c r="I146" s="4">
        <f>'СВОД 2015'!H146+$E$1*1-'Май 2015'!D145</f>
        <v>-1790.2300000000005</v>
      </c>
      <c r="J146" s="4">
        <f>'СВОД 2015'!I146+$E$1*1-'Июнь 2015'!D145</f>
        <v>-10741.38</v>
      </c>
      <c r="K146" s="4">
        <f>'СВОД 2015'!J146+$E$1*1-'Июль 2015'!D145</f>
        <v>-8951.15</v>
      </c>
      <c r="L146" s="4">
        <f>'СВОД 2015'!K146+$E$1*1-'Август 2015'!D145</f>
        <v>-7160.92</v>
      </c>
      <c r="M146" s="4">
        <f>'СВОД 2015'!L146+$E$1*1-'Сентябрь 2015'!D145</f>
        <v>-5370.6900000000005</v>
      </c>
      <c r="N146" s="4">
        <f>'СВОД 2015'!M146+$E$1*1-'Октябрь 2015'!D145</f>
        <v>-3580.4600000000005</v>
      </c>
      <c r="O146" s="4">
        <f>'СВОД 2015'!N146+$E$1*1-'Ноябрь 2015'!D145</f>
        <v>-1790.2300000000005</v>
      </c>
      <c r="P146" s="4">
        <f>'СВОД 2015'!O146+$E$1*1-'Декабрь 2015'!D145</f>
        <v>-10741.38</v>
      </c>
      <c r="Q146" s="14">
        <f t="shared" si="11"/>
        <v>21482.760000000002</v>
      </c>
      <c r="R146" s="14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4">
        <f t="shared" si="12"/>
        <v>-10741.379999999997</v>
      </c>
      <c r="T146" s="37">
        <f t="shared" si="10"/>
        <v>0</v>
      </c>
    </row>
    <row r="147" spans="1:20" ht="15.95" customHeight="1" x14ac:dyDescent="0.25">
      <c r="A147" s="20" t="s">
        <v>164</v>
      </c>
      <c r="B147" s="2">
        <v>119</v>
      </c>
      <c r="C147" s="9"/>
      <c r="D147" s="62">
        <v>2214.369999999999</v>
      </c>
      <c r="E147" s="53">
        <f>'СВОД 2015'!D147+$E$1*1-'Январь 2015'!D146</f>
        <v>4004.599999999999</v>
      </c>
      <c r="F147" s="53">
        <f>'СВОД 2015'!E147+$E$1*1-'Февраль 2015'!D146</f>
        <v>5794.829999999999</v>
      </c>
      <c r="G147" s="53">
        <f>'СВОД 2015'!F147+$E$1*1-'Март 2015'!D146</f>
        <v>7585.0599999999995</v>
      </c>
      <c r="H147" s="60">
        <f>'СВОД 2015'!G147+$E$1*1-'Апрель 2015'!D146</f>
        <v>-5624.7100000000009</v>
      </c>
      <c r="I147" s="4">
        <f>'СВОД 2015'!H147+$E$1*1-'Май 2015'!D146</f>
        <v>-3834.4800000000009</v>
      </c>
      <c r="J147" s="4">
        <f>'СВОД 2015'!I147+$E$1*1-'Июнь 2015'!D146</f>
        <v>-4044.2500000000009</v>
      </c>
      <c r="K147" s="4">
        <f>'СВОД 2015'!J147+$E$1*1-'Июль 2015'!D146</f>
        <v>-2254.0200000000009</v>
      </c>
      <c r="L147" s="4">
        <f>'СВОД 2015'!K147+$E$1*1-'Август 2015'!D146</f>
        <v>-463.79000000000087</v>
      </c>
      <c r="M147" s="4">
        <f>'СВОД 2015'!L147+$E$1*1-'Сентябрь 2015'!D146</f>
        <v>1326.4399999999991</v>
      </c>
      <c r="N147" s="4">
        <f>'СВОД 2015'!M147+$E$1*1-'Октябрь 2015'!D146</f>
        <v>3116.6699999999992</v>
      </c>
      <c r="O147" s="4">
        <f>'СВОД 2015'!N147+$E$1*1-'Ноябрь 2015'!D146</f>
        <v>4906.8999999999996</v>
      </c>
      <c r="P147" s="4">
        <f>'СВОД 2015'!O147+$E$1*1-'Декабрь 2015'!D146</f>
        <v>6697.1299999999992</v>
      </c>
      <c r="Q147" s="14">
        <f t="shared" si="11"/>
        <v>21482.760000000002</v>
      </c>
      <c r="R147" s="14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4">
        <f t="shared" si="12"/>
        <v>6697.130000000001</v>
      </c>
      <c r="T147" s="37">
        <f t="shared" si="10"/>
        <v>0</v>
      </c>
    </row>
    <row r="148" spans="1:20" ht="15.95" customHeight="1" x14ac:dyDescent="0.25">
      <c r="A148" s="20" t="s">
        <v>165</v>
      </c>
      <c r="B148" s="2">
        <v>119</v>
      </c>
      <c r="C148" s="2" t="s">
        <v>21</v>
      </c>
      <c r="D148" s="61">
        <v>5370.6899999999987</v>
      </c>
      <c r="E148" s="53">
        <f>'СВОД 2015'!D148+$E$1*1-'Январь 2015'!D147</f>
        <v>7160.9199999999983</v>
      </c>
      <c r="F148" s="53">
        <f>'СВОД 2015'!E148+$E$1*1-'Февраль 2015'!D147</f>
        <v>2060.9199999999983</v>
      </c>
      <c r="G148" s="53">
        <f>'СВОД 2015'!F148+$E$1*1-'Март 2015'!D147</f>
        <v>3851.1499999999983</v>
      </c>
      <c r="H148" s="53">
        <f>'СВОД 2015'!G148+$E$1*1-'Апрель 2015'!D147</f>
        <v>5641.3799999999983</v>
      </c>
      <c r="I148" s="51">
        <f>'СВОД 2015'!H148+$E$1*1-'Май 2015'!D147</f>
        <v>5631.6099999999988</v>
      </c>
      <c r="J148" s="50">
        <f>'СВОД 2015'!I148+$E$1*1-'Июнь 2015'!D147</f>
        <v>131.83999999999833</v>
      </c>
      <c r="K148" s="50">
        <f>'СВОД 2015'!J148+$E$1*1-'Июль 2015'!D147</f>
        <v>122.06999999999834</v>
      </c>
      <c r="L148" s="50">
        <f>'СВОД 2015'!K148+$E$1*1-'Август 2015'!D147</f>
        <v>1912.2999999999984</v>
      </c>
      <c r="M148" s="50">
        <f>'СВОД 2015'!L148+$E$1*1-'Сентябрь 2015'!D147</f>
        <v>102.52999999999838</v>
      </c>
      <c r="N148" s="50">
        <f>'СВОД 2015'!M148+$E$1*1-'Октябрь 2015'!D147</f>
        <v>92.759999999998399</v>
      </c>
      <c r="O148" s="4">
        <f>'СВОД 2015'!N148+$E$1*1-'Ноябрь 2015'!D147</f>
        <v>82.989999999998417</v>
      </c>
      <c r="P148" s="4">
        <f>'СВОД 2015'!O148+$E$1*1-'Декабрь 2015'!D147</f>
        <v>1873.2199999999984</v>
      </c>
      <c r="Q148" s="14">
        <f t="shared" si="11"/>
        <v>21482.760000000002</v>
      </c>
      <c r="R148" s="14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4">
        <f t="shared" si="12"/>
        <v>1873.2200000000012</v>
      </c>
      <c r="T148" s="37">
        <f t="shared" si="10"/>
        <v>2.7284841053187847E-12</v>
      </c>
    </row>
    <row r="149" spans="1:20" ht="15.95" customHeight="1" x14ac:dyDescent="0.25">
      <c r="A149" s="20" t="s">
        <v>166</v>
      </c>
      <c r="B149" s="2">
        <v>120</v>
      </c>
      <c r="C149" s="9"/>
      <c r="D149" s="59">
        <v>0</v>
      </c>
      <c r="E149" s="53">
        <f>'СВОД 2015'!D149+$E$1*1-'Январь 2015'!D148</f>
        <v>1790.23</v>
      </c>
      <c r="F149" s="53">
        <f>'СВОД 2015'!E149+$E$1*1-'Февраль 2015'!D148</f>
        <v>3580.46</v>
      </c>
      <c r="G149" s="53">
        <f>'СВОД 2015'!F149+$E$1*1-'Март 2015'!D148</f>
        <v>5370.6900000000005</v>
      </c>
      <c r="H149" s="60">
        <f>'СВОД 2015'!G149+$E$1*1-'Апрель 2015'!D148</f>
        <v>-1790.2299999999996</v>
      </c>
      <c r="I149" s="50">
        <f>'СВОД 2015'!H149+$E$1*1-'Май 2015'!D148</f>
        <v>4.5474735088646412E-13</v>
      </c>
      <c r="J149" s="50">
        <f>'СВОД 2015'!I149+$E$1*1-'Июнь 2015'!D148</f>
        <v>1790.2300000000005</v>
      </c>
      <c r="K149" s="4">
        <f>'СВОД 2015'!J149+$E$1*1-'Июль 2015'!D148</f>
        <v>0</v>
      </c>
      <c r="L149" s="50">
        <f>'СВОД 2015'!K149+$E$1*1-'Август 2015'!D148</f>
        <v>1790.23</v>
      </c>
      <c r="M149" s="50">
        <f>'СВОД 2015'!L149+$E$1*1-'Сентябрь 2015'!D148</f>
        <v>3580.46</v>
      </c>
      <c r="N149" s="50">
        <f>'СВОД 2015'!M149+$E$1*1-'Октябрь 2015'!D148</f>
        <v>5370.6900000000005</v>
      </c>
      <c r="O149" s="4">
        <f>'СВОД 2015'!N149+$E$1*1-'Ноябрь 2015'!D148</f>
        <v>0</v>
      </c>
      <c r="P149" s="4">
        <f>'СВОД 2015'!O149+$E$1*1-'Декабрь 2015'!D148</f>
        <v>0</v>
      </c>
      <c r="Q149" s="14">
        <f t="shared" si="11"/>
        <v>21482.760000000002</v>
      </c>
      <c r="R149" s="14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4">
        <f t="shared" si="12"/>
        <v>0</v>
      </c>
      <c r="T149" s="37">
        <f t="shared" si="10"/>
        <v>0</v>
      </c>
    </row>
    <row r="150" spans="1:20" ht="15.95" customHeight="1" x14ac:dyDescent="0.25">
      <c r="A150" s="20" t="s">
        <v>167</v>
      </c>
      <c r="B150" s="2">
        <v>121</v>
      </c>
      <c r="C150" s="9"/>
      <c r="D150" s="59">
        <v>-1104.010000000002</v>
      </c>
      <c r="E150" s="63">
        <f>'СВОД 2015'!D150+$E$1*1-'Январь 2015'!D149</f>
        <v>686.21999999999798</v>
      </c>
      <c r="F150" s="60">
        <f>'СВОД 2015'!E150+$E$1*1-'Февраль 2015'!D149</f>
        <v>-8323.5500000000029</v>
      </c>
      <c r="G150" s="60">
        <f>'СВОД 2015'!F150+$E$1*1-'Март 2015'!D149</f>
        <v>-6533.3200000000033</v>
      </c>
      <c r="H150" s="60">
        <f>'СВОД 2015'!G150+$E$1*1-'Апрель 2015'!D149</f>
        <v>-4743.0900000000038</v>
      </c>
      <c r="I150" s="4">
        <f>'СВОД 2015'!H150+$E$1*1-'Май 2015'!D149</f>
        <v>-2952.8600000000038</v>
      </c>
      <c r="J150" s="4">
        <f>'СВОД 2015'!I150+$E$1*1-'Июнь 2015'!D149</f>
        <v>-1162.6300000000037</v>
      </c>
      <c r="K150" s="4">
        <f>'СВОД 2015'!J150+$E$1*1-'Июль 2015'!D149</f>
        <v>-8972.4000000000033</v>
      </c>
      <c r="L150" s="4">
        <f>'СВОД 2015'!K150+$E$1*1-'Август 2015'!D149</f>
        <v>-7182.1700000000037</v>
      </c>
      <c r="M150" s="4">
        <f>'СВОД 2015'!L150+$E$1*1-'Сентябрь 2015'!D149</f>
        <v>-5391.9400000000041</v>
      </c>
      <c r="N150" s="4">
        <f>'СВОД 2015'!M150+$E$1*1-'Октябрь 2015'!D149</f>
        <v>-3601.7100000000041</v>
      </c>
      <c r="O150" s="4">
        <f>'СВОД 2015'!N150+$E$1*1-'Ноябрь 2015'!D149</f>
        <v>-23411.480000000003</v>
      </c>
      <c r="P150" s="4">
        <f>'СВОД 2015'!O150+$E$1*1-'Декабрь 2015'!D149</f>
        <v>-21621.250000000004</v>
      </c>
      <c r="Q150" s="14">
        <f t="shared" si="11"/>
        <v>21482.760000000002</v>
      </c>
      <c r="R150" s="14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4">
        <f t="shared" si="12"/>
        <v>-21621.25</v>
      </c>
      <c r="T150" s="37">
        <f t="shared" ref="T150:T181" si="13">S150-P150</f>
        <v>0</v>
      </c>
    </row>
    <row r="151" spans="1:20" ht="15.95" customHeight="1" x14ac:dyDescent="0.25">
      <c r="A151" s="20" t="s">
        <v>168</v>
      </c>
      <c r="B151" s="2">
        <v>122</v>
      </c>
      <c r="C151" s="9"/>
      <c r="D151" s="62">
        <v>4741.7599999999984</v>
      </c>
      <c r="E151" s="53">
        <f>'СВОД 2015'!D151+$E$1*1-'Январь 2015'!D150</f>
        <v>6531.989999999998</v>
      </c>
      <c r="F151" s="53">
        <f>'СВОД 2015'!E151+$E$1*1-'Февраль 2015'!D150</f>
        <v>8322.2199999999975</v>
      </c>
      <c r="G151" s="53">
        <f>'СВОД 2015'!F151+$E$1*1-'Март 2015'!D150</f>
        <v>10112.449999999997</v>
      </c>
      <c r="H151" s="53">
        <f>'СВОД 2015'!G151+$E$1*1-'Апрель 2015'!D150</f>
        <v>6502.6799999999967</v>
      </c>
      <c r="I151" s="4">
        <f>'СВОД 2015'!H151+$E$1*1-'Май 2015'!D150</f>
        <v>-1707.0900000000038</v>
      </c>
      <c r="J151" s="50">
        <f>'СВОД 2015'!I151+$E$1*1-'Июнь 2015'!D150</f>
        <v>83.139999999996235</v>
      </c>
      <c r="K151" s="50">
        <f>'СВОД 2015'!J151+$E$1*1-'Июль 2015'!D150</f>
        <v>1873.3699999999963</v>
      </c>
      <c r="L151" s="50">
        <f>'СВОД 2015'!K151+$E$1*1-'Август 2015'!D150</f>
        <v>3663.5999999999963</v>
      </c>
      <c r="M151" s="4">
        <f>'СВОД 2015'!L151+$E$1*1-'Сентябрь 2015'!D150</f>
        <v>453.82999999999629</v>
      </c>
      <c r="N151" s="4">
        <f>'СВОД 2015'!M151+$E$1*1-'Октябрь 2015'!D150</f>
        <v>2244.0599999999963</v>
      </c>
      <c r="O151" s="4">
        <f>'СВОД 2015'!N151+$E$1*1-'Ноябрь 2015'!D150</f>
        <v>4034.2899999999963</v>
      </c>
      <c r="P151" s="4">
        <f>'СВОД 2015'!O151+$E$1*1-'Декабрь 2015'!D150</f>
        <v>5824.5199999999968</v>
      </c>
      <c r="Q151" s="14">
        <f t="shared" si="11"/>
        <v>21482.760000000002</v>
      </c>
      <c r="R151" s="14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4">
        <f t="shared" si="12"/>
        <v>5824.52</v>
      </c>
      <c r="T151" s="37">
        <f t="shared" si="13"/>
        <v>0</v>
      </c>
    </row>
    <row r="152" spans="1:20" ht="15.95" customHeight="1" x14ac:dyDescent="0.25">
      <c r="A152" s="20" t="s">
        <v>169</v>
      </c>
      <c r="B152" s="2">
        <v>123</v>
      </c>
      <c r="C152" s="9"/>
      <c r="D152" s="59">
        <v>0</v>
      </c>
      <c r="E152" s="53">
        <f>'СВОД 2015'!D152+$E$1*1-'Январь 2015'!D151</f>
        <v>1790.23</v>
      </c>
      <c r="F152" s="53">
        <f>'СВОД 2015'!E152+$E$1*1-'Февраль 2015'!D151</f>
        <v>3580.46</v>
      </c>
      <c r="G152" s="60">
        <f>'СВОД 2015'!F152+$E$1*1-'Март 2015'!D151</f>
        <v>-629.30999999999949</v>
      </c>
      <c r="H152" s="60">
        <f>'СВОД 2015'!G152+$E$1*1-'Апрель 2015'!D151</f>
        <v>-3580.4599999999996</v>
      </c>
      <c r="I152" s="4">
        <f>'СВОД 2015'!H152+$E$1*1-'Май 2015'!D151</f>
        <v>-1790.2299999999996</v>
      </c>
      <c r="J152" s="50">
        <f>'СВОД 2015'!I152+$E$1*1-'Июнь 2015'!D151</f>
        <v>4.5474735088646412E-13</v>
      </c>
      <c r="K152" s="50">
        <f>'СВОД 2015'!J152+$E$1*1-'Июль 2015'!D151</f>
        <v>1790.2300000000005</v>
      </c>
      <c r="L152" s="4">
        <f>'СВОД 2015'!K152+$E$1*1-'Август 2015'!D151</f>
        <v>-1319.5399999999995</v>
      </c>
      <c r="M152" s="50">
        <f>'СВОД 2015'!L152+$E$1*1-'Сентябрь 2015'!D151</f>
        <v>470.69000000000051</v>
      </c>
      <c r="N152" s="50">
        <f>'СВОД 2015'!M152+$E$1*1-'Октябрь 2015'!D151</f>
        <v>2260.9200000000005</v>
      </c>
      <c r="O152" s="4">
        <f>'СВОД 2015'!N152+$E$1*1-'Ноябрь 2015'!D151</f>
        <v>-148.84999999999945</v>
      </c>
      <c r="P152" s="4">
        <f>'СВОД 2015'!O152+$E$1*1-'Декабрь 2015'!D151</f>
        <v>-58.619999999999436</v>
      </c>
      <c r="Q152" s="14">
        <f t="shared" si="11"/>
        <v>21482.760000000002</v>
      </c>
      <c r="R152" s="14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4">
        <f t="shared" si="12"/>
        <v>-58.619999999998981</v>
      </c>
      <c r="T152" s="37">
        <f t="shared" si="13"/>
        <v>4.5474735088646412E-13</v>
      </c>
    </row>
    <row r="153" spans="1:20" ht="15.95" customHeight="1" x14ac:dyDescent="0.25">
      <c r="A153" s="20" t="s">
        <v>170</v>
      </c>
      <c r="B153" s="2">
        <v>124</v>
      </c>
      <c r="C153" s="9"/>
      <c r="D153" s="59">
        <v>0</v>
      </c>
      <c r="E153" s="60">
        <f>'СВОД 2015'!D153+$E$1*1-'Январь 2015'!D152</f>
        <v>-1790.23</v>
      </c>
      <c r="F153" s="60">
        <f>'СВОД 2015'!E153+$E$1*1-'Февраль 2015'!D152</f>
        <v>0</v>
      </c>
      <c r="G153" s="60">
        <f>'СВОД 2015'!F153+$E$1*1-'Март 2015'!D152</f>
        <v>-1790.23</v>
      </c>
      <c r="H153" s="60">
        <f>'СВОД 2015'!G153+$E$1*1-'Апрель 2015'!D152</f>
        <v>0</v>
      </c>
      <c r="I153" s="4">
        <f>'СВОД 2015'!H153+$E$1*1-'Май 2015'!D152</f>
        <v>-1790.23</v>
      </c>
      <c r="J153" s="4">
        <f>'СВОД 2015'!I153+$E$1*1-'Июнь 2015'!D152</f>
        <v>0</v>
      </c>
      <c r="K153" s="4">
        <f>'СВОД 2015'!J153+$E$1*1-'Июль 2015'!D152</f>
        <v>-1790.23</v>
      </c>
      <c r="L153" s="4">
        <f>'СВОД 2015'!K153+$E$1*1-'Август 2015'!D152</f>
        <v>0</v>
      </c>
      <c r="M153" s="4">
        <f>'СВОД 2015'!L153+$E$1*1-'Сентябрь 2015'!D152</f>
        <v>-1790.23</v>
      </c>
      <c r="N153" s="4">
        <f>'СВОД 2015'!M153+$E$1*1-'Октябрь 2015'!D152</f>
        <v>0</v>
      </c>
      <c r="O153" s="4">
        <f>'СВОД 2015'!N153+$E$1*1-'Ноябрь 2015'!D152</f>
        <v>-1790.23</v>
      </c>
      <c r="P153" s="4">
        <f>'СВОД 2015'!O153+$E$1*1-'Декабрь 2015'!D152</f>
        <v>0</v>
      </c>
      <c r="Q153" s="14">
        <f t="shared" si="11"/>
        <v>21482.760000000002</v>
      </c>
      <c r="R153" s="14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4">
        <f t="shared" si="12"/>
        <v>0</v>
      </c>
      <c r="T153" s="37">
        <f t="shared" si="13"/>
        <v>0</v>
      </c>
    </row>
    <row r="154" spans="1:20" ht="15.95" customHeight="1" x14ac:dyDescent="0.25">
      <c r="A154" s="20" t="s">
        <v>171</v>
      </c>
      <c r="B154" s="2">
        <v>125</v>
      </c>
      <c r="C154" s="9"/>
      <c r="D154" s="59">
        <v>-2980.4599999999991</v>
      </c>
      <c r="E154" s="60">
        <f>'СВОД 2015'!D154+$E$1*1-'Январь 2015'!D153</f>
        <v>-1190.2299999999991</v>
      </c>
      <c r="F154" s="60">
        <f>'СВОД 2015'!E154+$E$1*1-'Февраль 2015'!D153</f>
        <v>-2290.2299999999991</v>
      </c>
      <c r="G154" s="60">
        <f>'СВОД 2015'!F154+$E$1*1-'Март 2015'!D153</f>
        <v>-1790.2299999999991</v>
      </c>
      <c r="H154" s="53">
        <f>'СВОД 2015'!G154+$E$1*1-'Апрель 2015'!D153</f>
        <v>-1790.2299999999991</v>
      </c>
      <c r="I154" s="50">
        <f>'СВОД 2015'!H154+$E$1*1-'Май 2015'!D153</f>
        <v>-1790.1999999999991</v>
      </c>
      <c r="J154" s="4">
        <f>'СВОД 2015'!I154+$E$1*1-'Июнь 2015'!D153</f>
        <v>-1790.1999999999991</v>
      </c>
      <c r="K154" s="4">
        <f>'СВОД 2015'!J154+$E$1*1-'Июль 2015'!D153</f>
        <v>-1790.2299999999991</v>
      </c>
      <c r="L154" s="50">
        <f>'СВОД 2015'!K154+$E$1*1-'Август 2015'!D153</f>
        <v>9.0949470177292824E-13</v>
      </c>
      <c r="M154" s="4">
        <f>'СВОД 2015'!L154+$E$1*1-'Сентябрь 2015'!D153</f>
        <v>-1790.1699999999992</v>
      </c>
      <c r="N154" s="50">
        <f>'СВОД 2015'!M154+$E$1*1-'Октябрь 2015'!D153</f>
        <v>6.0000000000854925E-2</v>
      </c>
      <c r="O154" s="4">
        <f>'СВОД 2015'!N154+$E$1*1-'Ноябрь 2015'!D153</f>
        <v>0</v>
      </c>
      <c r="P154" s="4">
        <f>'СВОД 2015'!O154+$E$1*1-'Декабрь 2015'!D153</f>
        <v>0</v>
      </c>
      <c r="Q154" s="14">
        <f t="shared" si="11"/>
        <v>21482.760000000002</v>
      </c>
      <c r="R154" s="14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4">
        <f t="shared" si="12"/>
        <v>0</v>
      </c>
      <c r="T154" s="37">
        <f t="shared" si="13"/>
        <v>0</v>
      </c>
    </row>
    <row r="155" spans="1:20" ht="15.95" customHeight="1" x14ac:dyDescent="0.25">
      <c r="A155" s="20" t="s">
        <v>172</v>
      </c>
      <c r="B155" s="2">
        <v>126</v>
      </c>
      <c r="C155" s="9"/>
      <c r="D155" s="59">
        <v>-39.080000000001746</v>
      </c>
      <c r="E155" s="53">
        <f>'СВОД 2015'!D155+$E$1*1-'Январь 2015'!D154</f>
        <v>1751.1499999999983</v>
      </c>
      <c r="F155" s="53">
        <f>'СВОД 2015'!E155+$E$1*1-'Февраль 2015'!D154</f>
        <v>3541.3799999999983</v>
      </c>
      <c r="G155" s="60">
        <f>'СВОД 2015'!F155+$E$1*1-'Март 2015'!D154</f>
        <v>-68.390000000001237</v>
      </c>
      <c r="H155" s="53">
        <f>'СВОД 2015'!G155+$E$1*1-'Апрель 2015'!D154</f>
        <v>1721.8399999999988</v>
      </c>
      <c r="I155" s="4">
        <f>'СВОД 2015'!H155+$E$1*1-'Май 2015'!D154</f>
        <v>-4587.9300000000012</v>
      </c>
      <c r="J155" s="4">
        <f>'СВОД 2015'!I155+$E$1*1-'Июнь 2015'!D154</f>
        <v>-2797.7000000000012</v>
      </c>
      <c r="K155" s="4">
        <f>'СВОД 2015'!J155+$E$1*1-'Июль 2015'!D154</f>
        <v>-4607.4700000000012</v>
      </c>
      <c r="L155" s="4">
        <f>'СВОД 2015'!K155+$E$1*1-'Август 2015'!D154</f>
        <v>-2817.2400000000011</v>
      </c>
      <c r="M155" s="4">
        <f>'СВОД 2015'!L155+$E$1*1-'Сентябрь 2015'!D154</f>
        <v>-7627.0100000000011</v>
      </c>
      <c r="N155" s="4">
        <f>'СВОД 2015'!M155+$E$1*1-'Октябрь 2015'!D154</f>
        <v>-5836.7800000000007</v>
      </c>
      <c r="O155" s="4">
        <f>'СВОД 2015'!N155+$E$1*1-'Ноябрь 2015'!D154</f>
        <v>-5846.5500000000011</v>
      </c>
      <c r="P155" s="4">
        <f>'СВОД 2015'!O155+$E$1*1-'Декабрь 2015'!D154</f>
        <v>-7656.3200000000015</v>
      </c>
      <c r="Q155" s="14">
        <f t="shared" ref="Q155:Q186" si="14">1790.23*12</f>
        <v>21482.760000000002</v>
      </c>
      <c r="R155" s="14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4">
        <f t="shared" si="12"/>
        <v>-7656.32</v>
      </c>
      <c r="T155" s="37">
        <f t="shared" si="13"/>
        <v>0</v>
      </c>
    </row>
    <row r="156" spans="1:20" ht="15.95" customHeight="1" x14ac:dyDescent="0.25">
      <c r="A156" s="20" t="s">
        <v>173</v>
      </c>
      <c r="B156" s="2">
        <v>127</v>
      </c>
      <c r="C156" s="9"/>
      <c r="D156" s="59">
        <v>-5370.68</v>
      </c>
      <c r="E156" s="60">
        <f>'СВОД 2015'!D156+$E$1*1-'Январь 2015'!D155</f>
        <v>-3580.4500000000003</v>
      </c>
      <c r="F156" s="60">
        <f>'СВОД 2015'!E156+$E$1*1-'Февраль 2015'!D155</f>
        <v>-12531.64</v>
      </c>
      <c r="G156" s="60">
        <f>'СВОД 2015'!F156+$E$1*1-'Март 2015'!D155</f>
        <v>-10741.41</v>
      </c>
      <c r="H156" s="60">
        <f>'СВОД 2015'!G156+$E$1*1-'Апрель 2015'!D155</f>
        <v>-8951.18</v>
      </c>
      <c r="I156" s="4">
        <f>'СВОД 2015'!H156+$E$1*1-'Май 2015'!D155</f>
        <v>-7160.9500000000007</v>
      </c>
      <c r="J156" s="4">
        <f>'СВОД 2015'!I156+$E$1*1-'Июнь 2015'!D155</f>
        <v>-5370.7200000000012</v>
      </c>
      <c r="K156" s="4">
        <f>'СВОД 2015'!J156+$E$1*1-'Июль 2015'!D155</f>
        <v>-3580.4900000000011</v>
      </c>
      <c r="L156" s="4">
        <f>'СВОД 2015'!K156+$E$1*1-'Август 2015'!D155</f>
        <v>-1790.2600000000011</v>
      </c>
      <c r="M156" s="4">
        <f>'СВОД 2015'!L156+$E$1*1-'Сентябрь 2015'!D155</f>
        <v>-5370.6900000000005</v>
      </c>
      <c r="N156" s="4">
        <f>'СВОД 2015'!M156+$E$1*1-'Октябрь 2015'!D155</f>
        <v>-3580.4600000000005</v>
      </c>
      <c r="O156" s="4">
        <f>'СВОД 2015'!N156+$E$1*1-'Ноябрь 2015'!D155</f>
        <v>-1790.2300000000005</v>
      </c>
      <c r="P156" s="4">
        <f>'СВОД 2015'!O156+$E$1*1-'Декабрь 2015'!D155</f>
        <v>-4.5474735088646412E-13</v>
      </c>
      <c r="Q156" s="14">
        <f t="shared" si="14"/>
        <v>21482.760000000002</v>
      </c>
      <c r="R156" s="14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4">
        <f t="shared" si="12"/>
        <v>0</v>
      </c>
      <c r="T156" s="37">
        <f t="shared" si="13"/>
        <v>4.5474735088646412E-13</v>
      </c>
    </row>
    <row r="157" spans="1:20" ht="15.95" customHeight="1" x14ac:dyDescent="0.25">
      <c r="A157" s="20" t="s">
        <v>174</v>
      </c>
      <c r="B157" s="2">
        <v>128</v>
      </c>
      <c r="C157" s="9"/>
      <c r="D157" s="62">
        <v>10741.379999999997</v>
      </c>
      <c r="E157" s="53">
        <f>'СВОД 2015'!D157+$E$1*1-'Январь 2015'!D156</f>
        <v>12531.609999999997</v>
      </c>
      <c r="F157" s="53">
        <f>'СВОД 2015'!E157+$E$1*1-'Февраль 2015'!D156</f>
        <v>14321.839999999997</v>
      </c>
      <c r="G157" s="53">
        <f>'СВОД 2015'!F157+$E$1*1-'Март 2015'!D156</f>
        <v>16112.069999999996</v>
      </c>
      <c r="H157" s="53">
        <f>'СВОД 2015'!G157+$E$1*1-'Апрель 2015'!D156</f>
        <v>17902.299999999996</v>
      </c>
      <c r="I157" s="50">
        <f>'СВОД 2015'!H157+$E$1*1-'Май 2015'!D156</f>
        <v>19692.529999999995</v>
      </c>
      <c r="J157" s="50">
        <f>'СВОД 2015'!I157+$E$1*1-'Июнь 2015'!D156</f>
        <v>21482.759999999995</v>
      </c>
      <c r="K157" s="50">
        <f>'СВОД 2015'!J157+$E$1*1-'Июль 2015'!D156</f>
        <v>23272.989999999994</v>
      </c>
      <c r="L157" s="4">
        <f>'СВОД 2015'!K157+$E$1*1-'Август 2015'!D156</f>
        <v>2263.2199999999939</v>
      </c>
      <c r="M157" s="4">
        <f>'СВОД 2015'!L157+$E$1*1-'Сентябрь 2015'!D156</f>
        <v>4053.4499999999939</v>
      </c>
      <c r="N157" s="4">
        <f>'СВОД 2015'!M157+$E$1*1-'Октябрь 2015'!D156</f>
        <v>5843.6799999999939</v>
      </c>
      <c r="O157" s="4">
        <f>'СВОД 2015'!N157+$E$1*1-'Ноябрь 2015'!D156</f>
        <v>7633.9099999999944</v>
      </c>
      <c r="P157" s="4">
        <f>'СВОД 2015'!O157+$E$1*1-'Декабрь 2015'!D156</f>
        <v>9424.139999999994</v>
      </c>
      <c r="Q157" s="14">
        <f t="shared" si="14"/>
        <v>21482.760000000002</v>
      </c>
      <c r="R157" s="14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4">
        <f t="shared" si="12"/>
        <v>9424.14</v>
      </c>
      <c r="T157" s="37">
        <f t="shared" si="13"/>
        <v>0</v>
      </c>
    </row>
    <row r="158" spans="1:20" ht="15.95" customHeight="1" x14ac:dyDescent="0.25">
      <c r="A158" s="20" t="s">
        <v>175</v>
      </c>
      <c r="B158" s="2">
        <v>129</v>
      </c>
      <c r="C158" s="9"/>
      <c r="D158" s="61">
        <v>3580.369999999999</v>
      </c>
      <c r="E158" s="63">
        <f>'СВОД 2015'!D158+$E$1*1-'Январь 2015'!D157</f>
        <v>5370.5999999999985</v>
      </c>
      <c r="F158" s="60">
        <f>'СВОД 2015'!E158+$E$1*1-'Февраль 2015'!D157</f>
        <v>-0.17000000000189175</v>
      </c>
      <c r="G158" s="53">
        <f>'СВОД 2015'!F158+$E$1*1-'Март 2015'!D157</f>
        <v>1790.0599999999981</v>
      </c>
      <c r="H158" s="60">
        <f>'СВОД 2015'!G158+$E$1*1-'Апрель 2015'!D157</f>
        <v>-3580.7100000000019</v>
      </c>
      <c r="I158" s="4">
        <f>'СВОД 2015'!H158+$E$1*1-'Май 2015'!D157</f>
        <v>-1790.4800000000018</v>
      </c>
      <c r="J158" s="4">
        <f>'СВОД 2015'!I158+$E$1*1-'Июнь 2015'!D157</f>
        <v>-0.25000000000181899</v>
      </c>
      <c r="K158" s="50">
        <f>'СВОД 2015'!J158+$E$1*1-'Июль 2015'!D157</f>
        <v>1789.9799999999982</v>
      </c>
      <c r="L158" s="50">
        <f>'СВОД 2015'!K158+$E$1*1-'Август 2015'!D157</f>
        <v>3580.2099999999982</v>
      </c>
      <c r="M158" s="50">
        <f>'СВОД 2015'!L158+$E$1*1-'Сентябрь 2015'!D157</f>
        <v>5370.4399999999987</v>
      </c>
      <c r="N158" s="4">
        <f>'СВОД 2015'!M158+$E$1*1-'Октябрь 2015'!D157</f>
        <v>-0.33000000000174623</v>
      </c>
      <c r="O158" s="4">
        <f>'СВОД 2015'!N158+$E$1*1-'Ноябрь 2015'!D157</f>
        <v>1789.8999999999983</v>
      </c>
      <c r="P158" s="4">
        <f>'СВОД 2015'!O158+$E$1*1-'Декабрь 2015'!D157</f>
        <v>3580.1299999999983</v>
      </c>
      <c r="Q158" s="14">
        <f t="shared" si="14"/>
        <v>21482.760000000002</v>
      </c>
      <c r="R158" s="14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4">
        <f t="shared" si="12"/>
        <v>3580.130000000001</v>
      </c>
      <c r="T158" s="37">
        <f t="shared" si="13"/>
        <v>0</v>
      </c>
    </row>
    <row r="159" spans="1:20" ht="15.95" customHeight="1" x14ac:dyDescent="0.25">
      <c r="A159" s="20" t="s">
        <v>176</v>
      </c>
      <c r="B159" s="2">
        <v>130</v>
      </c>
      <c r="C159" s="9"/>
      <c r="D159" s="59">
        <v>-10722.93</v>
      </c>
      <c r="E159" s="60">
        <f>'СВОД 2015'!D159+$E$1*1-'Январь 2015'!D158</f>
        <v>-8932.7000000000007</v>
      </c>
      <c r="F159" s="60">
        <f>'СВОД 2015'!E159+$E$1*1-'Февраль 2015'!D158</f>
        <v>-7142.4700000000012</v>
      </c>
      <c r="G159" s="60">
        <f>'СВОД 2015'!F159+$E$1*1-'Март 2015'!D158</f>
        <v>-5352.2400000000016</v>
      </c>
      <c r="H159" s="60">
        <f>'СВОД 2015'!G159+$E$1*1-'Апрель 2015'!D158</f>
        <v>-10723.010000000002</v>
      </c>
      <c r="I159" s="4">
        <f>'СВОД 2015'!H159+$E$1*1-'Май 2015'!D158</f>
        <v>-8932.7800000000025</v>
      </c>
      <c r="J159" s="4">
        <f>'СВОД 2015'!I159+$E$1*1-'Июнь 2015'!D158</f>
        <v>-7142.5500000000029</v>
      </c>
      <c r="K159" s="4">
        <f>'СВОД 2015'!J159+$E$1*1-'Июль 2015'!D158</f>
        <v>-5352.3200000000033</v>
      </c>
      <c r="L159" s="4">
        <f>'СВОД 2015'!K159+$E$1*1-'Август 2015'!D158</f>
        <v>-3562.0900000000033</v>
      </c>
      <c r="M159" s="4">
        <f>'СВОД 2015'!L159+$E$1*1-'Сентябрь 2015'!D158</f>
        <v>-1771.8600000000033</v>
      </c>
      <c r="N159" s="4">
        <f>'СВОД 2015'!M159+$E$1*1-'Октябрь 2015'!D158</f>
        <v>-7142.6300000000028</v>
      </c>
      <c r="O159" s="4">
        <f>'СВОД 2015'!N159+$E$1*1-'Ноябрь 2015'!D158</f>
        <v>-5352.4000000000033</v>
      </c>
      <c r="P159" s="4">
        <f>'СВОД 2015'!O159+$E$1*1-'Декабрь 2015'!D158</f>
        <v>-3562.1700000000033</v>
      </c>
      <c r="Q159" s="14">
        <f t="shared" si="14"/>
        <v>21482.760000000002</v>
      </c>
      <c r="R159" s="14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4">
        <f t="shared" si="12"/>
        <v>-3562.1699999999983</v>
      </c>
      <c r="T159" s="37">
        <f t="shared" si="13"/>
        <v>5.0022208597511053E-12</v>
      </c>
    </row>
    <row r="160" spans="1:20" ht="15.95" customHeight="1" x14ac:dyDescent="0.25">
      <c r="A160" s="20" t="s">
        <v>177</v>
      </c>
      <c r="B160" s="2">
        <v>132</v>
      </c>
      <c r="C160" s="9"/>
      <c r="D160" s="59">
        <v>-5370.6899999999987</v>
      </c>
      <c r="E160" s="60">
        <f>'СВОД 2015'!D160+$E$1*1-'Январь 2015'!D159</f>
        <v>-3580.4599999999987</v>
      </c>
      <c r="F160" s="60">
        <f>'СВОД 2015'!E160+$E$1*1-'Февраль 2015'!D159</f>
        <v>-1790.2299999999987</v>
      </c>
      <c r="G160" s="53">
        <f>'СВОД 2015'!F160+$E$1*1-'Март 2015'!D159</f>
        <v>1.3642420526593924E-12</v>
      </c>
      <c r="H160" s="60">
        <f>'СВОД 2015'!G160+$E$1*1-'Апрель 2015'!D159</f>
        <v>-3580.4599999999982</v>
      </c>
      <c r="I160" s="4">
        <f>'СВОД 2015'!H160+$E$1*1-'Май 2015'!D159</f>
        <v>-1790.2299999999982</v>
      </c>
      <c r="J160" s="50">
        <f>'СВОД 2015'!I160+$E$1*1-'Июнь 2015'!D159</f>
        <v>1.8189894035458565E-12</v>
      </c>
      <c r="K160" s="50">
        <f>'СВОД 2015'!J160+$E$1*1-'Июль 2015'!D159</f>
        <v>1790.2300000000018</v>
      </c>
      <c r="L160" s="4">
        <f>'СВОД 2015'!K160+$E$1*1-'Август 2015'!D159</f>
        <v>-1790.2299999999977</v>
      </c>
      <c r="M160" s="50">
        <f>'СВОД 2015'!L160+$E$1*1-'Сентябрь 2015'!D159</f>
        <v>-3580.4599999999978</v>
      </c>
      <c r="N160" s="4">
        <f>'СВОД 2015'!M160+$E$1*1-'Октябрь 2015'!D159</f>
        <v>-1790.2299999999977</v>
      </c>
      <c r="O160" s="50">
        <f>'СВОД 2015'!N160+$E$1*1-'Ноябрь 2015'!D159</f>
        <v>2.2737367544323206E-12</v>
      </c>
      <c r="P160" s="4">
        <f>'СВОД 2015'!O160+$E$1*1-'Декабрь 2015'!D159</f>
        <v>-1790.2299999999977</v>
      </c>
      <c r="Q160" s="14">
        <f t="shared" si="14"/>
        <v>21482.760000000002</v>
      </c>
      <c r="R160" s="14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4">
        <f t="shared" si="12"/>
        <v>-1790.2299999999959</v>
      </c>
      <c r="T160" s="37">
        <f t="shared" si="13"/>
        <v>1.8189894035458565E-12</v>
      </c>
    </row>
    <row r="161" spans="1:20" ht="15.95" customHeight="1" x14ac:dyDescent="0.25">
      <c r="A161" s="20" t="s">
        <v>178</v>
      </c>
      <c r="B161" s="2">
        <v>133</v>
      </c>
      <c r="C161" s="9"/>
      <c r="D161" s="59">
        <v>-1790.2299999999996</v>
      </c>
      <c r="E161" s="53">
        <f>'СВОД 2015'!D161+$E$1*1-'Январь 2015'!D160</f>
        <v>4.5474735088646412E-13</v>
      </c>
      <c r="F161" s="60">
        <f>'СВОД 2015'!E161+$E$1*1-'Февраль 2015'!D160</f>
        <v>-1790.2299999999996</v>
      </c>
      <c r="G161" s="63">
        <f>'СВОД 2015'!F161+$E$1*1-'Март 2015'!D160</f>
        <v>4.5474735088646412E-13</v>
      </c>
      <c r="H161" s="60">
        <f>'СВОД 2015'!G161+$E$1*1-'Апрель 2015'!D160</f>
        <v>-1790.2299999999996</v>
      </c>
      <c r="I161" s="50">
        <f>'СВОД 2015'!H161+$E$1*1-'Май 2015'!D160</f>
        <v>-1790.2299999999996</v>
      </c>
      <c r="J161" s="50">
        <f>'СВОД 2015'!I161+$E$1*1-'Июнь 2015'!D160</f>
        <v>-1790.2299999999996</v>
      </c>
      <c r="K161" s="50">
        <f>'СВОД 2015'!J161+$E$1*1-'Июль 2015'!D160</f>
        <v>4.5474735088646412E-13</v>
      </c>
      <c r="L161" s="4">
        <f>'СВОД 2015'!K161+$E$1*1-'Август 2015'!D160</f>
        <v>-1790.2299999999996</v>
      </c>
      <c r="M161" s="50">
        <f>'СВОД 2015'!L161+$E$1*1-'Сентябрь 2015'!D160</f>
        <v>4.5474735088646412E-13</v>
      </c>
      <c r="N161" s="4">
        <f>'СВОД 2015'!M161+$E$1*1-'Октябрь 2015'!D160</f>
        <v>-3580.4599999999991</v>
      </c>
      <c r="O161" s="4">
        <f>'СВОД 2015'!N161+$E$1*1-'Ноябрь 2015'!D160</f>
        <v>-1790.2299999999991</v>
      </c>
      <c r="P161" s="50">
        <f>'СВОД 2015'!O161+$E$1*1-'Декабрь 2015'!D160</f>
        <v>9.0949470177292824E-13</v>
      </c>
      <c r="Q161" s="14">
        <f t="shared" si="14"/>
        <v>21482.760000000002</v>
      </c>
      <c r="R161" s="14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4">
        <f t="shared" si="12"/>
        <v>0</v>
      </c>
      <c r="T161" s="37">
        <f t="shared" si="13"/>
        <v>-9.0949470177292824E-13</v>
      </c>
    </row>
    <row r="162" spans="1:20" ht="15.95" customHeight="1" x14ac:dyDescent="0.25">
      <c r="A162" s="20" t="s">
        <v>179</v>
      </c>
      <c r="B162" s="2">
        <v>134</v>
      </c>
      <c r="C162" s="9"/>
      <c r="D162" s="59">
        <v>0</v>
      </c>
      <c r="E162" s="60">
        <f>'СВОД 2015'!D162+$E$1*1-'Январь 2015'!D161</f>
        <v>0</v>
      </c>
      <c r="F162" s="60">
        <f>'СВОД 2015'!E162+$E$1*1-'Февраль 2015'!D161</f>
        <v>0</v>
      </c>
      <c r="G162" s="60">
        <f>'СВОД 2015'!F162+$E$1*1-'Март 2015'!D161</f>
        <v>0</v>
      </c>
      <c r="H162" s="60">
        <f>'СВОД 2015'!G162+$E$1*1-'Апрель 2015'!D161</f>
        <v>0</v>
      </c>
      <c r="I162" s="4">
        <f>'СВОД 2015'!H162+$E$1*1-'Май 2015'!D161</f>
        <v>0</v>
      </c>
      <c r="J162" s="4">
        <f>'СВОД 2015'!I162+$E$1*1-'Июнь 2015'!D161</f>
        <v>0</v>
      </c>
      <c r="K162" s="4">
        <f>'СВОД 2015'!J162+$E$1*1-'Июль 2015'!D161</f>
        <v>0</v>
      </c>
      <c r="L162" s="4">
        <f>'СВОД 2015'!K162+$E$1*1-'Август 2015'!D161</f>
        <v>0</v>
      </c>
      <c r="M162" s="4">
        <f>'СВОД 2015'!L162+$E$1*1-'Сентябрь 2015'!D161</f>
        <v>0</v>
      </c>
      <c r="N162" s="4">
        <f>'СВОД 2015'!M162+$E$1*1-'Октябрь 2015'!D161</f>
        <v>0</v>
      </c>
      <c r="O162" s="4">
        <f>'СВОД 2015'!N162+$E$1*1-'Ноябрь 2015'!D161</f>
        <v>0</v>
      </c>
      <c r="P162" s="4">
        <f>'СВОД 2015'!O162+$E$1*1-'Декабрь 2015'!D161</f>
        <v>-1790.23</v>
      </c>
      <c r="Q162" s="14">
        <f t="shared" si="14"/>
        <v>21482.760000000002</v>
      </c>
      <c r="R162" s="14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4">
        <f t="shared" si="12"/>
        <v>-1790.2299999999959</v>
      </c>
      <c r="T162" s="37">
        <f t="shared" si="13"/>
        <v>4.0927261579781771E-12</v>
      </c>
    </row>
    <row r="163" spans="1:20" ht="15.95" customHeight="1" x14ac:dyDescent="0.25">
      <c r="A163" s="20" t="s">
        <v>180</v>
      </c>
      <c r="B163" s="2">
        <v>135</v>
      </c>
      <c r="C163" s="9"/>
      <c r="D163" s="59">
        <v>-1790.2299999999996</v>
      </c>
      <c r="E163" s="53">
        <f>'СВОД 2015'!D163+$E$1*1-'Январь 2015'!D162</f>
        <v>4.5474735088646412E-13</v>
      </c>
      <c r="F163" s="60">
        <f>'СВОД 2015'!E163+$E$1*1-'Февраль 2015'!D162</f>
        <v>-5370.69</v>
      </c>
      <c r="G163" s="60">
        <f>'СВОД 2015'!F163+$E$1*1-'Март 2015'!D162</f>
        <v>-3580.4599999999996</v>
      </c>
      <c r="H163" s="60">
        <f>'СВОД 2015'!G163+$E$1*1-'Апрель 2015'!D162</f>
        <v>-1790.2299999999996</v>
      </c>
      <c r="I163" s="50">
        <f>'СВОД 2015'!H163+$E$1*1-'Май 2015'!D162</f>
        <v>-7160.92</v>
      </c>
      <c r="J163" s="4">
        <f>'СВОД 2015'!I163+$E$1*1-'Июнь 2015'!D162</f>
        <v>-5370.6900000000005</v>
      </c>
      <c r="K163" s="4">
        <f>'СВОД 2015'!J163+$E$1*1-'Июль 2015'!D162</f>
        <v>-3580.4600000000005</v>
      </c>
      <c r="L163" s="4">
        <f>'СВОД 2015'!K163+$E$1*1-'Август 2015'!D162</f>
        <v>-1790.2300000000005</v>
      </c>
      <c r="M163" s="4">
        <f>'СВОД 2015'!L163+$E$1*1-'Сентябрь 2015'!D162</f>
        <v>-4.5474735088646412E-13</v>
      </c>
      <c r="N163" s="4">
        <f>'СВОД 2015'!M163+$E$1*1-'Октябрь 2015'!D162</f>
        <v>-5370.6900000000005</v>
      </c>
      <c r="O163" s="4">
        <f>'СВОД 2015'!N163+$E$1*1-'Ноябрь 2015'!D162</f>
        <v>-3580.4600000000005</v>
      </c>
      <c r="P163" s="4">
        <f>'СВОД 2015'!O163+$E$1*1-'Декабрь 2015'!D162</f>
        <v>-1790.2300000000005</v>
      </c>
      <c r="Q163" s="14">
        <f t="shared" si="14"/>
        <v>21482.760000000002</v>
      </c>
      <c r="R163" s="14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4">
        <f t="shared" si="12"/>
        <v>-1790.2299999999996</v>
      </c>
      <c r="T163" s="37">
        <f t="shared" si="13"/>
        <v>0</v>
      </c>
    </row>
    <row r="164" spans="1:20" ht="15.95" customHeight="1" x14ac:dyDescent="0.25">
      <c r="A164" s="20" t="s">
        <v>181</v>
      </c>
      <c r="B164" s="2">
        <v>136</v>
      </c>
      <c r="C164" s="9"/>
      <c r="D164" s="59">
        <v>0</v>
      </c>
      <c r="E164" s="53">
        <f>'СВОД 2015'!D164+$E$1*1-'Январь 2015'!D163</f>
        <v>1790.23</v>
      </c>
      <c r="F164" s="53">
        <f>'СВОД 2015'!E164+$E$1*1-'Февраль 2015'!D163</f>
        <v>3580.46</v>
      </c>
      <c r="G164" s="53">
        <f>'СВОД 2015'!F164+$E$1*1-'Март 2015'!D163</f>
        <v>5370.6900000000005</v>
      </c>
      <c r="H164" s="53">
        <f>'СВОД 2015'!G164+$E$1*1-'Апрель 2015'!D163</f>
        <v>7160.92</v>
      </c>
      <c r="I164" s="4">
        <f>'СВОД 2015'!H164+$E$1*1-'Май 2015'!D163</f>
        <v>-1790.2299999999996</v>
      </c>
      <c r="J164" s="50">
        <f>'СВОД 2015'!I164+$E$1*1-'Июнь 2015'!D163</f>
        <v>4.5474735088646412E-13</v>
      </c>
      <c r="K164" s="50">
        <f>'СВОД 2015'!J164+$E$1*1-'Июль 2015'!D163</f>
        <v>1790.2300000000005</v>
      </c>
      <c r="L164" s="50">
        <f>'СВОД 2015'!K164+$E$1*1-'Август 2015'!D163</f>
        <v>3580.4600000000005</v>
      </c>
      <c r="M164" s="4">
        <f>'СВОД 2015'!L164+$E$1*1-'Сентябрь 2015'!D163</f>
        <v>0</v>
      </c>
      <c r="N164" s="50">
        <f>'СВОД 2015'!M164+$E$1*1-'Октябрь 2015'!D163</f>
        <v>1790.23</v>
      </c>
      <c r="O164" s="4">
        <f>'СВОД 2015'!N164+$E$1*1-'Ноябрь 2015'!D163</f>
        <v>1790.23</v>
      </c>
      <c r="P164" s="4">
        <f>'СВОД 2015'!O164+$E$1*1-'Декабрь 2015'!D163</f>
        <v>3580.46</v>
      </c>
      <c r="Q164" s="14">
        <f t="shared" si="14"/>
        <v>21482.760000000002</v>
      </c>
      <c r="R164" s="14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4">
        <f t="shared" si="12"/>
        <v>3580.4600000000028</v>
      </c>
      <c r="T164" s="37">
        <f t="shared" si="13"/>
        <v>0</v>
      </c>
    </row>
    <row r="165" spans="1:20" ht="15.95" customHeight="1" x14ac:dyDescent="0.25">
      <c r="A165" s="20" t="s">
        <v>182</v>
      </c>
      <c r="B165" s="2">
        <v>137</v>
      </c>
      <c r="C165" s="9"/>
      <c r="D165" s="61">
        <v>3580.46</v>
      </c>
      <c r="E165" s="63">
        <f>'СВОД 2015'!D165+$E$1*1-'Январь 2015'!D164</f>
        <v>5370.6900000000005</v>
      </c>
      <c r="F165" s="63">
        <f>'СВОД 2015'!E165+$E$1*1-'Февраль 2015'!D164</f>
        <v>7160.92</v>
      </c>
      <c r="G165" s="63">
        <f>'СВОД 2015'!F165+$E$1*1-'Март 2015'!D164</f>
        <v>8951.15</v>
      </c>
      <c r="H165" s="63">
        <f>'СВОД 2015'!G165+$E$1*1-'Апрель 2015'!D164</f>
        <v>10741.38</v>
      </c>
      <c r="I165" s="51">
        <f>'СВОД 2015'!H165+$E$1*1-'Май 2015'!D164</f>
        <v>12531.609999999999</v>
      </c>
      <c r="J165" s="4">
        <f>'СВОД 2015'!I165+$E$1*1-'Июнь 2015'!D164</f>
        <v>-378.16000000000167</v>
      </c>
      <c r="K165" s="50">
        <f>'СВОД 2015'!J165+$E$1*1-'Июль 2015'!D164</f>
        <v>1412.0699999999983</v>
      </c>
      <c r="L165" s="50">
        <f>'СВОД 2015'!K165+$E$1*1-'Август 2015'!D164</f>
        <v>3202.2999999999984</v>
      </c>
      <c r="M165" s="50">
        <f>'СВОД 2015'!L165+$E$1*1-'Сентябрь 2015'!D164</f>
        <v>4992.5299999999988</v>
      </c>
      <c r="N165" s="4">
        <f>'СВОД 2015'!M165+$E$1*1-'Октябрь 2015'!D164</f>
        <v>1707.7599999999984</v>
      </c>
      <c r="O165" s="4">
        <f>'СВОД 2015'!N165+$E$1*1-'Ноябрь 2015'!D164</f>
        <v>3497.9899999999984</v>
      </c>
      <c r="P165" s="4">
        <f>'СВОД 2015'!O165+$E$1*1-'Декабрь 2015'!D164</f>
        <v>5288.2199999999984</v>
      </c>
      <c r="Q165" s="14">
        <f t="shared" si="14"/>
        <v>21482.760000000002</v>
      </c>
      <c r="R165" s="14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4">
        <f t="shared" si="12"/>
        <v>5288.2200000000012</v>
      </c>
      <c r="T165" s="37">
        <f t="shared" si="13"/>
        <v>0</v>
      </c>
    </row>
    <row r="166" spans="1:20" ht="15.95" customHeight="1" x14ac:dyDescent="0.25">
      <c r="A166" s="20" t="s">
        <v>183</v>
      </c>
      <c r="B166" s="2">
        <v>138</v>
      </c>
      <c r="C166" s="9"/>
      <c r="D166" s="59">
        <v>-1790.23</v>
      </c>
      <c r="E166" s="60">
        <f>'СВОД 2015'!D166+$E$1*1-'Январь 2015'!D165</f>
        <v>0</v>
      </c>
      <c r="F166" s="60">
        <f>'СВОД 2015'!E166+$E$1*1-'Февраль 2015'!D165</f>
        <v>-1790.23</v>
      </c>
      <c r="G166" s="60">
        <f>'СВОД 2015'!F166+$E$1*1-'Март 2015'!D165</f>
        <v>-1790.23</v>
      </c>
      <c r="H166" s="60">
        <f>'СВОД 2015'!G166+$E$1*1-'Апрель 2015'!D165</f>
        <v>0</v>
      </c>
      <c r="I166" s="4">
        <f>'СВОД 2015'!H166+$E$1*1-'Май 2015'!D165</f>
        <v>-1790.23</v>
      </c>
      <c r="J166" s="4">
        <f>'СВОД 2015'!I166+$E$1*1-'Июнь 2015'!D165</f>
        <v>-1790.23</v>
      </c>
      <c r="K166" s="4">
        <f>'СВОД 2015'!J166+$E$1*1-'Июль 2015'!D165</f>
        <v>-3580.46</v>
      </c>
      <c r="L166" s="4">
        <f>'СВОД 2015'!K166+$E$1*1-'Август 2015'!D165</f>
        <v>-1790.23</v>
      </c>
      <c r="M166" s="4">
        <f>'СВОД 2015'!L166+$E$1*1-'Сентябрь 2015'!D165</f>
        <v>-1790.23</v>
      </c>
      <c r="N166" s="4">
        <f>'СВОД 2015'!M166+$E$1*1-'Октябрь 2015'!D165</f>
        <v>0</v>
      </c>
      <c r="O166" s="4">
        <f>'СВОД 2015'!N166+$E$1*1-'Ноябрь 2015'!D165</f>
        <v>0</v>
      </c>
      <c r="P166" s="4">
        <f>'СВОД 2015'!O166+$E$1*1-'Декабрь 2015'!D165</f>
        <v>0</v>
      </c>
      <c r="Q166" s="14">
        <f t="shared" si="14"/>
        <v>21482.760000000002</v>
      </c>
      <c r="R166" s="14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4">
        <f t="shared" si="12"/>
        <v>0</v>
      </c>
      <c r="T166" s="37">
        <f t="shared" si="13"/>
        <v>0</v>
      </c>
    </row>
    <row r="167" spans="1:20" ht="15.95" customHeight="1" x14ac:dyDescent="0.25">
      <c r="A167" s="20" t="s">
        <v>184</v>
      </c>
      <c r="B167" s="2">
        <v>139</v>
      </c>
      <c r="C167" s="9"/>
      <c r="D167" s="59">
        <v>0</v>
      </c>
      <c r="E167" s="60">
        <f>'СВОД 2015'!D167+$E$1*1-'Январь 2015'!D166</f>
        <v>0</v>
      </c>
      <c r="F167" s="60">
        <f>'СВОД 2015'!E167+$E$1*1-'Февраль 2015'!D166</f>
        <v>0</v>
      </c>
      <c r="G167" s="60">
        <f>'СВОД 2015'!F167+$E$1*1-'Март 2015'!D166</f>
        <v>0</v>
      </c>
      <c r="H167" s="53">
        <f>'СВОД 2015'!G167+$E$1*1-'Апрель 2015'!D166</f>
        <v>1790.23</v>
      </c>
      <c r="I167" s="4">
        <f>'СВОД 2015'!H167+$E$1*1-'Май 2015'!D166</f>
        <v>0</v>
      </c>
      <c r="J167" s="4">
        <f>'СВОД 2015'!I167+$E$1*1-'Июнь 2015'!D166</f>
        <v>-1790.23</v>
      </c>
      <c r="K167" s="4">
        <f>'СВОД 2015'!J167+$E$1*1-'Июль 2015'!D166</f>
        <v>0</v>
      </c>
      <c r="L167" s="4">
        <f>'СВОД 2015'!K167+$E$1*1-'Август 2015'!D166</f>
        <v>0</v>
      </c>
      <c r="M167" s="4">
        <f>'СВОД 2015'!L167+$E$1*1-'Сентябрь 2015'!D166</f>
        <v>0</v>
      </c>
      <c r="N167" s="4">
        <f>'СВОД 2015'!M167+$E$1*1-'Октябрь 2015'!D166</f>
        <v>0</v>
      </c>
      <c r="O167" s="4">
        <f>'СВОД 2015'!N167+$E$1*1-'Ноябрь 2015'!D166</f>
        <v>0</v>
      </c>
      <c r="P167" s="4">
        <f>'СВОД 2015'!O167+$E$1*1-'Декабрь 2015'!D166</f>
        <v>0</v>
      </c>
      <c r="Q167" s="14">
        <f t="shared" si="14"/>
        <v>21482.760000000002</v>
      </c>
      <c r="R167" s="14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4">
        <f t="shared" si="12"/>
        <v>0</v>
      </c>
      <c r="T167" s="37">
        <f t="shared" si="13"/>
        <v>0</v>
      </c>
    </row>
    <row r="168" spans="1:20" ht="15.95" customHeight="1" x14ac:dyDescent="0.25">
      <c r="A168" s="20" t="s">
        <v>185</v>
      </c>
      <c r="B168" s="2">
        <v>140</v>
      </c>
      <c r="C168" s="9"/>
      <c r="D168" s="59">
        <v>-21482.76</v>
      </c>
      <c r="E168" s="60">
        <f>'СВОД 2015'!D168+$E$1*1-'Январь 2015'!D167</f>
        <v>-19692.53</v>
      </c>
      <c r="F168" s="60">
        <f>'СВОД 2015'!E168+$E$1*1-'Февраль 2015'!D167</f>
        <v>-17902.3</v>
      </c>
      <c r="G168" s="60">
        <f>'СВОД 2015'!F168+$E$1*1-'Март 2015'!D167</f>
        <v>-16112.07</v>
      </c>
      <c r="H168" s="60">
        <f>'СВОД 2015'!G168+$E$1*1-'Апрель 2015'!D167</f>
        <v>-14321.84</v>
      </c>
      <c r="I168" s="4">
        <f>'СВОД 2015'!H168+$E$1*1-'Май 2015'!D167</f>
        <v>-12531.61</v>
      </c>
      <c r="J168" s="4">
        <f>'СВОД 2015'!I168+$E$1*1-'Июнь 2015'!D167</f>
        <v>-10741.380000000001</v>
      </c>
      <c r="K168" s="4">
        <f>'СВОД 2015'!J168+$E$1*1-'Июль 2015'!D167</f>
        <v>-8951.1500000000015</v>
      </c>
      <c r="L168" s="4">
        <f>'СВОД 2015'!K168+$E$1*1-'Август 2015'!D167</f>
        <v>-7160.9200000000019</v>
      </c>
      <c r="M168" s="4">
        <f>'СВОД 2015'!L168+$E$1*1-'Сентябрь 2015'!D167</f>
        <v>-5370.6900000000023</v>
      </c>
      <c r="N168" s="4">
        <f>'СВОД 2015'!M168+$E$1*1-'Октябрь 2015'!D167</f>
        <v>-3580.4600000000023</v>
      </c>
      <c r="O168" s="4">
        <f>'СВОД 2015'!N168+$E$1*1-'Ноябрь 2015'!D167</f>
        <v>-1790.2300000000023</v>
      </c>
      <c r="P168" s="4">
        <f>'СВОД 2015'!O168+$E$1*1-'Декабрь 2015'!D167</f>
        <v>-21482.760000000002</v>
      </c>
      <c r="Q168" s="14">
        <f t="shared" si="14"/>
        <v>21482.760000000002</v>
      </c>
      <c r="R168" s="14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4">
        <f t="shared" si="12"/>
        <v>-21482.759999999995</v>
      </c>
      <c r="T168" s="37">
        <f t="shared" si="13"/>
        <v>0</v>
      </c>
    </row>
    <row r="169" spans="1:20" ht="15.95" customHeight="1" x14ac:dyDescent="0.25">
      <c r="A169" s="20" t="s">
        <v>186</v>
      </c>
      <c r="B169" s="2">
        <v>140</v>
      </c>
      <c r="C169" s="2" t="s">
        <v>21</v>
      </c>
      <c r="D169" s="59">
        <v>-5370.6900000000023</v>
      </c>
      <c r="E169" s="60">
        <f>'СВОД 2015'!D169+$E$1*1-'Январь 2015'!D168</f>
        <v>-5370.6900000000023</v>
      </c>
      <c r="F169" s="60">
        <f>'СВОД 2015'!E169+$E$1*1-'Февраль 2015'!D168</f>
        <v>-5370.6900000000023</v>
      </c>
      <c r="G169" s="60">
        <f>'СВОД 2015'!F169+$E$1*1-'Март 2015'!D168</f>
        <v>-5370.6900000000023</v>
      </c>
      <c r="H169" s="60">
        <f>'СВОД 2015'!G169+$E$1*1-'Апрель 2015'!D168</f>
        <v>-5370.6900000000023</v>
      </c>
      <c r="I169" s="4">
        <f>'СВОД 2015'!H169+$E$1*1-'Май 2015'!D168</f>
        <v>-5370.6900000000023</v>
      </c>
      <c r="J169" s="4">
        <f>'СВОД 2015'!I169+$E$1*1-'Июнь 2015'!D168</f>
        <v>-5370.6900000000023</v>
      </c>
      <c r="K169" s="4">
        <f>'СВОД 2015'!J169+$E$1*1-'Июль 2015'!D168</f>
        <v>-5370.6900000000023</v>
      </c>
      <c r="L169" s="4">
        <f>'СВОД 2015'!K169+$E$1*1-'Август 2015'!D168</f>
        <v>-5370.6900000000023</v>
      </c>
      <c r="M169" s="4">
        <f>'СВОД 2015'!L169+$E$1*1-'Сентябрь 2015'!D168</f>
        <v>-5370.6900000000023</v>
      </c>
      <c r="N169" s="4">
        <f>'СВОД 2015'!M169+$E$1*1-'Октябрь 2015'!D168</f>
        <v>-5370.6900000000023</v>
      </c>
      <c r="O169" s="4">
        <f>'СВОД 2015'!N169+$E$1*1-'Ноябрь 2015'!D168</f>
        <v>-5370.6900000000023</v>
      </c>
      <c r="P169" s="4">
        <f>'СВОД 2015'!O169+$E$1*1-'Декабрь 2015'!D168</f>
        <v>-3580.4600000000023</v>
      </c>
      <c r="Q169" s="14">
        <f t="shared" si="14"/>
        <v>21482.760000000002</v>
      </c>
      <c r="R169" s="14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4">
        <f t="shared" si="12"/>
        <v>-3580.4599999999991</v>
      </c>
      <c r="T169" s="37">
        <f t="shared" si="13"/>
        <v>0</v>
      </c>
    </row>
    <row r="170" spans="1:20" ht="15.95" customHeight="1" x14ac:dyDescent="0.25">
      <c r="A170" s="20" t="s">
        <v>187</v>
      </c>
      <c r="B170" s="2">
        <v>141</v>
      </c>
      <c r="C170" s="9"/>
      <c r="D170" s="62">
        <v>1790.23</v>
      </c>
      <c r="E170" s="53">
        <f>'СВОД 2015'!D170+$E$1*1-'Январь 2015'!D169</f>
        <v>3580.46</v>
      </c>
      <c r="F170" s="53">
        <f>'СВОД 2015'!E170+$E$1*1-'Февраль 2015'!D169</f>
        <v>5370.6900000000005</v>
      </c>
      <c r="G170" s="53">
        <f>'СВОД 2015'!F170+$E$1*1-'Март 2015'!D169</f>
        <v>7160.92</v>
      </c>
      <c r="H170" s="53">
        <f>'СВОД 2015'!G170+$E$1*1-'Апрель 2015'!D169</f>
        <v>8951.15</v>
      </c>
      <c r="I170" s="50">
        <f>'СВОД 2015'!H170+$E$1*1-'Май 2015'!D169</f>
        <v>10741.38</v>
      </c>
      <c r="J170" s="50">
        <f>'СВОД 2015'!I170+$E$1*1-'Июнь 2015'!D169</f>
        <v>12531.609999999999</v>
      </c>
      <c r="K170" s="50">
        <f>'СВОД 2015'!J170+$E$1*1-'Июль 2015'!D169</f>
        <v>14321.839999999998</v>
      </c>
      <c r="L170" s="4">
        <f>'СВОД 2015'!K170+$E$1*1-'Август 2015'!D169</f>
        <v>0</v>
      </c>
      <c r="M170" s="4">
        <f>'СВОД 2015'!L170+$E$1*1-'Сентябрь 2015'!D169</f>
        <v>-1789.77</v>
      </c>
      <c r="N170" s="50">
        <f>'СВОД 2015'!M170+$E$1*1-'Октябрь 2015'!D169</f>
        <v>0.46000000000003638</v>
      </c>
      <c r="O170" s="4">
        <f>'СВОД 2015'!N170+$E$1*1-'Ноябрь 2015'!D169</f>
        <v>-1790.23</v>
      </c>
      <c r="P170" s="4">
        <f>'СВОД 2015'!O170+$E$1*1-'Декабрь 2015'!D169</f>
        <v>0</v>
      </c>
      <c r="Q170" s="14">
        <f t="shared" si="14"/>
        <v>21482.760000000002</v>
      </c>
      <c r="R170" s="14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4">
        <f t="shared" si="12"/>
        <v>0</v>
      </c>
      <c r="T170" s="37">
        <f t="shared" si="13"/>
        <v>0</v>
      </c>
    </row>
    <row r="171" spans="1:20" ht="15.95" customHeight="1" x14ac:dyDescent="0.25">
      <c r="A171" s="20" t="s">
        <v>188</v>
      </c>
      <c r="B171" s="2">
        <v>142</v>
      </c>
      <c r="C171" s="9"/>
      <c r="D171" s="59">
        <v>-7509.7699999999986</v>
      </c>
      <c r="E171" s="60">
        <f>'СВОД 2015'!D171+$E$1*1-'Январь 2015'!D170</f>
        <v>-17429.769999999997</v>
      </c>
      <c r="F171" s="60">
        <f>'СВОД 2015'!E171+$E$1*1-'Февраль 2015'!D170</f>
        <v>-17429.769999999997</v>
      </c>
      <c r="G171" s="60">
        <f>'СВОД 2015'!F171+$E$1*1-'Март 2015'!D170</f>
        <v>-17429.769999999997</v>
      </c>
      <c r="H171" s="60">
        <f>'СВОД 2015'!G171+$E$1*1-'Апрель 2015'!D170</f>
        <v>-15639.539999999997</v>
      </c>
      <c r="I171" s="4">
        <f>'СВОД 2015'!H171+$E$1*1-'Май 2015'!D170</f>
        <v>-13849.309999999998</v>
      </c>
      <c r="J171" s="4">
        <f>'СВОД 2015'!I171+$E$1*1-'Июнь 2015'!D170</f>
        <v>-12059.079999999998</v>
      </c>
      <c r="K171" s="4">
        <f>'СВОД 2015'!J171+$E$1*1-'Июль 2015'!D170</f>
        <v>-10268.849999999999</v>
      </c>
      <c r="L171" s="4">
        <f>'СВОД 2015'!K171+$E$1*1-'Август 2015'!D170</f>
        <v>-8478.619999999999</v>
      </c>
      <c r="M171" s="4">
        <f>'СВОД 2015'!L171+$E$1*1-'Сентябрь 2015'!D170</f>
        <v>-6688.3899999999994</v>
      </c>
      <c r="N171" s="4">
        <f>'СВОД 2015'!M171+$E$1*1-'Октябрь 2015'!D170</f>
        <v>-4898.16</v>
      </c>
      <c r="O171" s="4">
        <f>'СВОД 2015'!N171+$E$1*1-'Ноябрь 2015'!D170</f>
        <v>-3107.93</v>
      </c>
      <c r="P171" s="4">
        <f>'СВОД 2015'!O171+$E$1*1-'Декабрь 2015'!D170</f>
        <v>-1317.6999999999998</v>
      </c>
      <c r="Q171" s="14">
        <f t="shared" si="14"/>
        <v>21482.760000000002</v>
      </c>
      <c r="R171" s="14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4">
        <f t="shared" si="12"/>
        <v>-1317.6999999999953</v>
      </c>
      <c r="T171" s="37">
        <f t="shared" si="13"/>
        <v>4.5474735088646412E-12</v>
      </c>
    </row>
    <row r="172" spans="1:20" ht="15.95" customHeight="1" x14ac:dyDescent="0.25">
      <c r="A172" s="20" t="s">
        <v>189</v>
      </c>
      <c r="B172" s="2">
        <v>142</v>
      </c>
      <c r="C172" s="2" t="s">
        <v>21</v>
      </c>
      <c r="D172" s="62">
        <v>13131.609999999997</v>
      </c>
      <c r="E172" s="53">
        <f>'СВОД 2015'!D172+$E$1*1-'Январь 2015'!D171</f>
        <v>14921.839999999997</v>
      </c>
      <c r="F172" s="53">
        <f>'СВОД 2015'!E172+$E$1*1-'Февраль 2015'!D171</f>
        <v>16712.069999999996</v>
      </c>
      <c r="G172" s="53">
        <f>'СВОД 2015'!F172+$E$1*1-'Март 2015'!D171</f>
        <v>18502.299999999996</v>
      </c>
      <c r="H172" s="53">
        <f>'СВОД 2015'!G172+$E$1*1-'Апрель 2015'!D171</f>
        <v>17311.999999999996</v>
      </c>
      <c r="I172" s="4">
        <f>'СВОД 2015'!H172+$E$1*1-'Май 2015'!D171</f>
        <v>-3397.7700000000041</v>
      </c>
      <c r="J172" s="50">
        <f>'СВОД 2015'!I172+$E$1*1-'Июнь 2015'!D171</f>
        <v>-1607.5400000000041</v>
      </c>
      <c r="K172" s="50">
        <f>'СВОД 2015'!J172+$E$1*1-'Июль 2015'!D171</f>
        <v>-1317.310000000004</v>
      </c>
      <c r="L172" s="50">
        <f>'СВОД 2015'!K172+$E$1*1-'Август 2015'!D171</f>
        <v>-664.08000000000402</v>
      </c>
      <c r="M172" s="50">
        <f>'СВОД 2015'!L172+$E$1*1-'Сентябрь 2015'!D171</f>
        <v>-1738.850000000004</v>
      </c>
      <c r="N172" s="50">
        <f>'СВОД 2015'!M172+$E$1*1-'Октябрь 2015'!D171</f>
        <v>-2813.620000000004</v>
      </c>
      <c r="O172" s="4">
        <f>'СВОД 2015'!N172+$E$1*1-'Ноябрь 2015'!D171</f>
        <v>-6423.390000000004</v>
      </c>
      <c r="P172" s="4">
        <f>'СВОД 2015'!O172+$E$1*1-'Декабрь 2015'!D171</f>
        <v>-4633.1600000000035</v>
      </c>
      <c r="Q172" s="14">
        <f t="shared" si="14"/>
        <v>21482.760000000002</v>
      </c>
      <c r="R172" s="14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4">
        <f t="shared" si="12"/>
        <v>-4633.1600000000035</v>
      </c>
      <c r="T172" s="37">
        <f t="shared" si="13"/>
        <v>0</v>
      </c>
    </row>
    <row r="173" spans="1:20" ht="15.95" customHeight="1" x14ac:dyDescent="0.25">
      <c r="A173" s="20" t="s">
        <v>190</v>
      </c>
      <c r="B173" s="2">
        <v>143</v>
      </c>
      <c r="C173" s="9"/>
      <c r="D173" s="59">
        <v>-5376.3100000000013</v>
      </c>
      <c r="E173" s="60">
        <f>'СВОД 2015'!D173+$E$1*1-'Январь 2015'!D172</f>
        <v>-5376.0800000000017</v>
      </c>
      <c r="F173" s="60">
        <f>'СВОД 2015'!E173+$E$1*1-'Февраль 2015'!D172</f>
        <v>-5385.8500000000022</v>
      </c>
      <c r="G173" s="60">
        <f>'СВОД 2015'!F173+$E$1*1-'Март 2015'!D172</f>
        <v>-5385.6200000000026</v>
      </c>
      <c r="H173" s="60">
        <f>'СВОД 2015'!G173+$E$1*1-'Апрель 2015'!D172</f>
        <v>-3595.3900000000026</v>
      </c>
      <c r="I173" s="4">
        <f>'СВОД 2015'!H173+$E$1*1-'Май 2015'!D172</f>
        <v>-5405.1600000000026</v>
      </c>
      <c r="J173" s="4">
        <f>'СВОД 2015'!I173+$E$1*1-'Июнь 2015'!D172</f>
        <v>-3614.9300000000026</v>
      </c>
      <c r="K173" s="4">
        <f>'СВОД 2015'!J173+$E$1*1-'Июль 2015'!D172</f>
        <v>-1824.7000000000025</v>
      </c>
      <c r="L173" s="4">
        <f>'СВОД 2015'!K173+$E$1*1-'Август 2015'!D172</f>
        <v>-34.470000000002528</v>
      </c>
      <c r="M173" s="4">
        <f>'СВОД 2015'!L173+$E$1*1-'Сентябрь 2015'!D172</f>
        <v>-44.24000000000251</v>
      </c>
      <c r="N173" s="50">
        <f>'СВОД 2015'!M173+$E$1*1-'Октябрь 2015'!D172</f>
        <v>1745.9899999999975</v>
      </c>
      <c r="O173" s="4">
        <f>'СВОД 2015'!N173+$E$1*1-'Ноябрь 2015'!D172</f>
        <v>1736.2199999999975</v>
      </c>
      <c r="P173" s="4">
        <f>'СВОД 2015'!O173+$E$1*1-'Декабрь 2015'!D172</f>
        <v>3526.4499999999975</v>
      </c>
      <c r="Q173" s="14">
        <f t="shared" si="14"/>
        <v>21482.760000000002</v>
      </c>
      <c r="R173" s="14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4">
        <f t="shared" si="12"/>
        <v>3526.4500000000007</v>
      </c>
      <c r="T173" s="37">
        <f t="shared" si="13"/>
        <v>0</v>
      </c>
    </row>
    <row r="174" spans="1:20" ht="15.95" customHeight="1" x14ac:dyDescent="0.25">
      <c r="A174" s="20" t="s">
        <v>191</v>
      </c>
      <c r="B174" s="2">
        <v>144</v>
      </c>
      <c r="C174" s="9"/>
      <c r="D174" s="59">
        <v>0</v>
      </c>
      <c r="E174" s="60">
        <f>'СВОД 2015'!D174+$E$1*1-'Январь 2015'!D173</f>
        <v>-3580.4599999999996</v>
      </c>
      <c r="F174" s="60">
        <f>'СВОД 2015'!E174+$E$1*1-'Февраль 2015'!D173</f>
        <v>-1790.2299999999996</v>
      </c>
      <c r="G174" s="53">
        <f>'СВОД 2015'!F174+$E$1*1-'Март 2015'!D173</f>
        <v>4.5474735088646412E-13</v>
      </c>
      <c r="H174" s="60">
        <f>'СВОД 2015'!G174+$E$1*1-'Апрель 2015'!D173</f>
        <v>-3580.4599999999991</v>
      </c>
      <c r="I174" s="4">
        <f>'СВОД 2015'!H174+$E$1*1-'Май 2015'!D173</f>
        <v>-1790.2299999999991</v>
      </c>
      <c r="J174" s="50">
        <f>'СВОД 2015'!I174+$E$1*1-'Июнь 2015'!D173</f>
        <v>9.0949470177292824E-13</v>
      </c>
      <c r="K174" s="4">
        <f>'СВОД 2015'!J174+$E$1*1-'Июль 2015'!D173</f>
        <v>-3580.4599999999987</v>
      </c>
      <c r="L174" s="4">
        <f>'СВОД 2015'!K174+$E$1*1-'Август 2015'!D173</f>
        <v>-1790.2299999999987</v>
      </c>
      <c r="M174" s="50">
        <f>'СВОД 2015'!L174+$E$1*1-'Сентябрь 2015'!D173</f>
        <v>1.3642420526593924E-12</v>
      </c>
      <c r="N174" s="4">
        <f>'СВОД 2015'!M174+$E$1*1-'Октябрь 2015'!D173</f>
        <v>-3580.4599999999982</v>
      </c>
      <c r="O174" s="4">
        <f>'СВОД 2015'!N174+$E$1*1-'Ноябрь 2015'!D173</f>
        <v>-1790.2299999999982</v>
      </c>
      <c r="P174" s="50">
        <f>'СВОД 2015'!O174+$E$1*1-'Декабрь 2015'!D173</f>
        <v>1.8189894035458565E-12</v>
      </c>
      <c r="Q174" s="14">
        <f t="shared" si="14"/>
        <v>21482.760000000002</v>
      </c>
      <c r="R174" s="14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4">
        <f t="shared" si="12"/>
        <v>0</v>
      </c>
      <c r="T174" s="37">
        <f t="shared" si="13"/>
        <v>-1.8189894035458565E-12</v>
      </c>
    </row>
    <row r="175" spans="1:20" ht="15.95" customHeight="1" x14ac:dyDescent="0.25">
      <c r="A175" s="20" t="s">
        <v>192</v>
      </c>
      <c r="B175" s="2">
        <v>145</v>
      </c>
      <c r="C175" s="9"/>
      <c r="D175" s="59">
        <v>-3.637978807091713E-12</v>
      </c>
      <c r="E175" s="63">
        <f>'СВОД 2015'!D175+$E$1*1-'Январь 2015'!D174</f>
        <v>1790.2299999999964</v>
      </c>
      <c r="F175" s="60">
        <f>'СВОД 2015'!E175+$E$1*1-'Февраль 2015'!D174</f>
        <v>-1790.2300000000032</v>
      </c>
      <c r="G175" s="60">
        <f>'СВОД 2015'!F175+$E$1*1-'Март 2015'!D174</f>
        <v>-3.1832314562052488E-12</v>
      </c>
      <c r="H175" s="60">
        <f>'СВОД 2015'!G175+$E$1*1-'Апрель 2015'!D174</f>
        <v>-3580.4600000000028</v>
      </c>
      <c r="I175" s="4">
        <f>'СВОД 2015'!H175+$E$1*1-'Май 2015'!D174</f>
        <v>-1790.2300000000027</v>
      </c>
      <c r="J175" s="4">
        <f>'СВОД 2015'!I175+$E$1*1-'Июнь 2015'!D174</f>
        <v>-2.7284841053187847E-12</v>
      </c>
      <c r="K175" s="4">
        <f>'СВОД 2015'!J175+$E$1*1-'Июль 2015'!D174</f>
        <v>-3580.4600000000023</v>
      </c>
      <c r="L175" s="4">
        <f>'СВОД 2015'!K175+$E$1*1-'Август 2015'!D174</f>
        <v>-1790.2300000000023</v>
      </c>
      <c r="M175" s="4">
        <f>'СВОД 2015'!L175+$E$1*1-'Сентябрь 2015'!D174</f>
        <v>-2.2737367544323206E-12</v>
      </c>
      <c r="N175" s="4">
        <f>'СВОД 2015'!M175+$E$1*1-'Октябрь 2015'!D174</f>
        <v>-3580.4600000000019</v>
      </c>
      <c r="O175" s="4">
        <f>'СВОД 2015'!N175+$E$1*1-'Ноябрь 2015'!D174</f>
        <v>-1790.2300000000018</v>
      </c>
      <c r="P175" s="4">
        <f>'СВОД 2015'!O175+$E$1*1-'Декабрь 2015'!D174</f>
        <v>-1.8189894035458565E-12</v>
      </c>
      <c r="Q175" s="14">
        <f t="shared" si="14"/>
        <v>21482.760000000002</v>
      </c>
      <c r="R175" s="14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4">
        <f t="shared" si="12"/>
        <v>0</v>
      </c>
      <c r="T175" s="37">
        <f t="shared" si="13"/>
        <v>1.8189894035458565E-12</v>
      </c>
    </row>
    <row r="176" spans="1:20" ht="15.95" customHeight="1" x14ac:dyDescent="0.25">
      <c r="A176" s="20" t="s">
        <v>193</v>
      </c>
      <c r="B176" s="2">
        <v>146</v>
      </c>
      <c r="C176" s="9"/>
      <c r="D176" s="59">
        <v>-9.5400000000008731</v>
      </c>
      <c r="E176" s="63">
        <f>'СВОД 2015'!D176+$E$1*1-'Январь 2015'!D175</f>
        <v>1780.6899999999991</v>
      </c>
      <c r="F176" s="60">
        <f>'СВОД 2015'!E176+$E$1*1-'Февраль 2015'!D175</f>
        <v>-9.5400000000008731</v>
      </c>
      <c r="G176" s="60">
        <f>'СВОД 2015'!F176+$E$1*1-'Март 2015'!D175</f>
        <v>-9.5400000000008731</v>
      </c>
      <c r="H176" s="60">
        <f>'СВОД 2015'!G176+$E$1*1-'Апрель 2015'!D175</f>
        <v>-19.310000000000855</v>
      </c>
      <c r="I176" s="50">
        <f>'СВОД 2015'!H176+$E$1*1-'Май 2015'!D175</f>
        <v>1770.9199999999992</v>
      </c>
      <c r="J176" s="4">
        <f>'СВОД 2015'!I176+$E$1*1-'Июнь 2015'!D175</f>
        <v>-3601.7700000000009</v>
      </c>
      <c r="K176" s="4">
        <f>'СВОД 2015'!J176+$E$1*1-'Июль 2015'!D175</f>
        <v>-1811.5400000000009</v>
      </c>
      <c r="L176" s="4">
        <f>'СВОД 2015'!K176+$E$1*1-'Август 2015'!D175</f>
        <v>-21.310000000000855</v>
      </c>
      <c r="M176" s="4">
        <f>'СВОД 2015'!L176+$E$1*1-'Сентябрь 2015'!D175</f>
        <v>-21.080000000000837</v>
      </c>
      <c r="N176" s="4">
        <f>'СВОД 2015'!M176+$E$1*1-'Октябрь 2015'!D175</f>
        <v>-23.080000000000837</v>
      </c>
      <c r="O176" s="50">
        <f>'СВОД 2015'!N176+$E$1*1-'Ноябрь 2015'!D175</f>
        <v>1767.1499999999992</v>
      </c>
      <c r="P176" s="4">
        <f>'СВОД 2015'!O176+$E$1*1-'Декабрь 2015'!D175</f>
        <v>0</v>
      </c>
      <c r="Q176" s="14">
        <f t="shared" si="14"/>
        <v>21482.760000000002</v>
      </c>
      <c r="R176" s="14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4">
        <f t="shared" si="12"/>
        <v>0</v>
      </c>
      <c r="T176" s="37">
        <f t="shared" si="13"/>
        <v>0</v>
      </c>
    </row>
    <row r="177" spans="1:20" ht="15.95" customHeight="1" x14ac:dyDescent="0.25">
      <c r="A177" s="20" t="s">
        <v>194</v>
      </c>
      <c r="B177" s="2">
        <v>147</v>
      </c>
      <c r="C177" s="9"/>
      <c r="D177" s="62">
        <v>3570.6899999999987</v>
      </c>
      <c r="E177" s="53">
        <f>'СВОД 2015'!D177+$E$1*1-'Январь 2015'!D176</f>
        <v>5360.9199999999983</v>
      </c>
      <c r="F177" s="53">
        <f>'СВОД 2015'!E177+$E$1*1-'Февраль 2015'!D176</f>
        <v>3570.6899999999978</v>
      </c>
      <c r="G177" s="53">
        <f>'СВОД 2015'!F177+$E$1*1-'Март 2015'!D176</f>
        <v>5360.9199999999983</v>
      </c>
      <c r="H177" s="53">
        <f>'СВОД 2015'!G177+$E$1*1-'Апрель 2015'!D176</f>
        <v>1780.4599999999982</v>
      </c>
      <c r="I177" s="4">
        <f>'СВОД 2015'!H177+$E$1*1-'Май 2015'!D176</f>
        <v>-9.7700000000018008</v>
      </c>
      <c r="J177" s="4">
        <f>'СВОД 2015'!I177+$E$1*1-'Июнь 2015'!D176</f>
        <v>-9.5400000000017826</v>
      </c>
      <c r="K177" s="50">
        <f>'СВОД 2015'!J177+$E$1*1-'Июль 2015'!D176</f>
        <v>1780.6899999999982</v>
      </c>
      <c r="L177" s="50">
        <f>'СВОД 2015'!K177+$E$1*1-'Август 2015'!D176</f>
        <v>1780.6899999999982</v>
      </c>
      <c r="M177" s="50">
        <f>'СВОД 2015'!L177+$E$1*1-'Сентябрь 2015'!D176</f>
        <v>1780.6899999999982</v>
      </c>
      <c r="N177" s="50">
        <f>'СВОД 2015'!M177+$E$1*1-'Октябрь 2015'!D176</f>
        <v>1780.6899999999982</v>
      </c>
      <c r="O177" s="4">
        <f>'СВОД 2015'!N177+$E$1*1-'Ноябрь 2015'!D176</f>
        <v>1780.9199999999983</v>
      </c>
      <c r="P177" s="4">
        <f>'СВОД 2015'!O177+$E$1*1-'Декабрь 2015'!D176</f>
        <v>3571.1499999999983</v>
      </c>
      <c r="Q177" s="14">
        <f t="shared" si="14"/>
        <v>21482.760000000002</v>
      </c>
      <c r="R177" s="14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4">
        <f t="shared" si="12"/>
        <v>3571.1500000000015</v>
      </c>
      <c r="T177" s="37">
        <f t="shared" si="13"/>
        <v>0</v>
      </c>
    </row>
    <row r="178" spans="1:20" ht="15.95" customHeight="1" x14ac:dyDescent="0.25">
      <c r="A178" s="20" t="s">
        <v>195</v>
      </c>
      <c r="B178" s="2">
        <v>148</v>
      </c>
      <c r="C178" s="9"/>
      <c r="D178" s="59">
        <v>-17.240000000001601</v>
      </c>
      <c r="E178" s="63">
        <f>'СВОД 2015'!D178+$E$1*1-'Январь 2015'!D177</f>
        <v>1772.9899999999984</v>
      </c>
      <c r="F178" s="60">
        <f>'СВОД 2015'!E178+$E$1*1-'Февраль 2015'!D177</f>
        <v>-17936.780000000002</v>
      </c>
      <c r="G178" s="60">
        <f>'СВОД 2015'!F178+$E$1*1-'Март 2015'!D177</f>
        <v>-16146.550000000003</v>
      </c>
      <c r="H178" s="60">
        <f>'СВОД 2015'!G178+$E$1*1-'Апрель 2015'!D177</f>
        <v>-14356.320000000003</v>
      </c>
      <c r="I178" s="4">
        <f>'СВОД 2015'!H178+$E$1*1-'Май 2015'!D177</f>
        <v>-12566.090000000004</v>
      </c>
      <c r="J178" s="4">
        <f>'СВОД 2015'!I178+$E$1*1-'Июнь 2015'!D177</f>
        <v>-10775.860000000004</v>
      </c>
      <c r="K178" s="4">
        <f>'СВОД 2015'!J178+$E$1*1-'Июль 2015'!D177</f>
        <v>-8985.6300000000047</v>
      </c>
      <c r="L178" s="4">
        <f>'СВОД 2015'!K178+$E$1*1-'Август 2015'!D177</f>
        <v>-7195.4000000000051</v>
      </c>
      <c r="M178" s="4">
        <f>'СВОД 2015'!L178+$E$1*1-'Сентябрь 2015'!D177</f>
        <v>-5405.1700000000055</v>
      </c>
      <c r="N178" s="4">
        <f>'СВОД 2015'!M178+$E$1*1-'Октябрь 2015'!D177</f>
        <v>-3614.9400000000055</v>
      </c>
      <c r="O178" s="4">
        <f>'СВОД 2015'!N178+$E$1*1-'Ноябрь 2015'!D177</f>
        <v>-1824.7100000000055</v>
      </c>
      <c r="P178" s="4">
        <f>'СВОД 2015'!O178+$E$1*1-'Декабрь 2015'!D177</f>
        <v>-34.480000000005475</v>
      </c>
      <c r="Q178" s="14">
        <f t="shared" si="14"/>
        <v>21482.760000000002</v>
      </c>
      <c r="R178" s="14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4">
        <f t="shared" si="12"/>
        <v>-34.479999999999563</v>
      </c>
      <c r="T178" s="37">
        <f t="shared" si="13"/>
        <v>5.9117155615240335E-12</v>
      </c>
    </row>
    <row r="179" spans="1:20" ht="15.95" customHeight="1" x14ac:dyDescent="0.25">
      <c r="A179" s="20" t="s">
        <v>196</v>
      </c>
      <c r="B179" s="2">
        <v>149</v>
      </c>
      <c r="C179" s="9"/>
      <c r="D179" s="59">
        <v>-3.637978807091713E-12</v>
      </c>
      <c r="E179" s="60">
        <f>'СВОД 2015'!D179+$E$1*1-'Январь 2015'!D178</f>
        <v>-5370.6900000000041</v>
      </c>
      <c r="F179" s="60">
        <f>'СВОД 2015'!E179+$E$1*1-'Февраль 2015'!D178</f>
        <v>-3580.4600000000041</v>
      </c>
      <c r="G179" s="60">
        <f>'СВОД 2015'!F179+$E$1*1-'Март 2015'!D178</f>
        <v>-1790.2300000000041</v>
      </c>
      <c r="H179" s="60">
        <f>'СВОД 2015'!G179+$E$1*1-'Апрель 2015'!D178</f>
        <v>-4.0927261579781771E-12</v>
      </c>
      <c r="I179" s="4">
        <f>'СВОД 2015'!H179+$E$1*1-'Май 2015'!D178</f>
        <v>-1790.2300000000041</v>
      </c>
      <c r="J179" s="4">
        <f>'СВОД 2015'!I179+$E$1*1-'Июнь 2015'!D178</f>
        <v>-3580.4600000000041</v>
      </c>
      <c r="K179" s="4">
        <f>'СВОД 2015'!J179+$E$1*1-'Июль 2015'!D178</f>
        <v>-1790.2300000000041</v>
      </c>
      <c r="L179" s="4">
        <f>'СВОД 2015'!K179+$E$1*1-'Август 2015'!D178</f>
        <v>-4.0927261579781771E-12</v>
      </c>
      <c r="M179" s="4">
        <f>'СВОД 2015'!L179+$E$1*1-'Сентябрь 2015'!D178</f>
        <v>-1790.2300000000041</v>
      </c>
      <c r="N179" s="4">
        <f>'СВОД 2015'!M179+$E$1*1-'Октябрь 2015'!D178</f>
        <v>-4.0927261579781771E-12</v>
      </c>
      <c r="O179" s="4">
        <f>'СВОД 2015'!N179+$E$1*1-'Ноябрь 2015'!D178</f>
        <v>-1790.2300000000041</v>
      </c>
      <c r="P179" s="4">
        <f>'СВОД 2015'!O179+$E$1*1-'Декабрь 2015'!D178</f>
        <v>-4.0927261579781771E-12</v>
      </c>
      <c r="Q179" s="14">
        <f t="shared" si="14"/>
        <v>21482.760000000002</v>
      </c>
      <c r="R179" s="14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4">
        <f t="shared" si="12"/>
        <v>0</v>
      </c>
      <c r="T179" s="37">
        <f t="shared" si="13"/>
        <v>4.0927261579781771E-12</v>
      </c>
    </row>
    <row r="180" spans="1:20" ht="15.95" customHeight="1" x14ac:dyDescent="0.25">
      <c r="A180" s="20" t="s">
        <v>197</v>
      </c>
      <c r="B180" s="2">
        <v>151</v>
      </c>
      <c r="C180" s="9"/>
      <c r="D180" s="62">
        <v>1481.1500000000015</v>
      </c>
      <c r="E180" s="53">
        <f>'СВОД 2015'!D180+$E$1*1-'Январь 2015'!D179</f>
        <v>1781.3800000000015</v>
      </c>
      <c r="F180" s="53">
        <f>'СВОД 2015'!E180+$E$1*1-'Февраль 2015'!D179</f>
        <v>2081.6100000000015</v>
      </c>
      <c r="G180" s="60">
        <f>'СВОД 2015'!F180+$E$1*1-'Март 2015'!D179</f>
        <v>-8.8499999999985448</v>
      </c>
      <c r="H180" s="53">
        <f>'СВОД 2015'!G180+$E$1*1-'Апрель 2015'!D179</f>
        <v>1781.3800000000015</v>
      </c>
      <c r="I180" s="50">
        <f>'СВОД 2015'!H180+$E$1*1-'Май 2015'!D179</f>
        <v>1790.2300000000014</v>
      </c>
      <c r="J180" s="4">
        <f>'СВОД 2015'!I180+$E$1*1-'Июнь 2015'!D179</f>
        <v>0</v>
      </c>
      <c r="K180" s="50">
        <f>'СВОД 2015'!J180+$E$1*1-'Июль 2015'!D179</f>
        <v>1790.23</v>
      </c>
      <c r="L180" s="4">
        <f>'СВОД 2015'!K180+$E$1*1-'Август 2015'!D179</f>
        <v>-219.53999999999996</v>
      </c>
      <c r="M180" s="50">
        <f>'СВОД 2015'!L180+$E$1*1-'Сентябрь 2015'!D179</f>
        <v>1570.69</v>
      </c>
      <c r="N180" s="50">
        <f>'СВОД 2015'!M180+$E$1*1-'Октябрь 2015'!D179</f>
        <v>1460.92</v>
      </c>
      <c r="O180" s="4">
        <f>'СВОД 2015'!N180+$E$1*1-'Ноябрь 2015'!D179</f>
        <v>3251.15</v>
      </c>
      <c r="P180" s="4">
        <f>'СВОД 2015'!O180+$E$1*1-'Декабрь 2015'!D179</f>
        <v>3191.38</v>
      </c>
      <c r="Q180" s="14">
        <f t="shared" si="14"/>
        <v>21482.760000000002</v>
      </c>
      <c r="R180" s="14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4">
        <f t="shared" si="12"/>
        <v>3191.3800000000047</v>
      </c>
      <c r="T180" s="37">
        <f t="shared" si="13"/>
        <v>4.5474735088646412E-12</v>
      </c>
    </row>
    <row r="181" spans="1:20" ht="15.95" customHeight="1" x14ac:dyDescent="0.25">
      <c r="A181" s="20" t="s">
        <v>198</v>
      </c>
      <c r="B181" s="2">
        <v>152</v>
      </c>
      <c r="C181" s="9"/>
      <c r="D181" s="61">
        <v>731.61000000000058</v>
      </c>
      <c r="E181" s="63">
        <f>'СВОД 2015'!D181+$E$1*1-'Январь 2015'!D180</f>
        <v>2521.8400000000006</v>
      </c>
      <c r="F181" s="60">
        <f>'СВОД 2015'!E181+$E$1*1-'Февраль 2015'!D180</f>
        <v>-17169.93</v>
      </c>
      <c r="G181" s="60">
        <f>'СВОД 2015'!F181+$E$1*1-'Март 2015'!D180</f>
        <v>-15379.7</v>
      </c>
      <c r="H181" s="60">
        <f>'СВОД 2015'!G181+$E$1*1-'Апрель 2015'!D180</f>
        <v>-13589.470000000001</v>
      </c>
      <c r="I181" s="4">
        <f>'СВОД 2015'!H181+$E$1*1-'Май 2015'!D180</f>
        <v>-11799.240000000002</v>
      </c>
      <c r="J181" s="4">
        <f>'СВОД 2015'!I181+$E$1*1-'Июнь 2015'!D180</f>
        <v>-10009.010000000002</v>
      </c>
      <c r="K181" s="4">
        <f>'СВОД 2015'!J181+$E$1*1-'Июль 2015'!D180</f>
        <v>-8218.7800000000025</v>
      </c>
      <c r="L181" s="4">
        <f>'СВОД 2015'!K181+$E$1*1-'Август 2015'!D180</f>
        <v>-6428.5500000000029</v>
      </c>
      <c r="M181" s="4">
        <f>'СВОД 2015'!L181+$E$1*1-'Сентябрь 2015'!D180</f>
        <v>-4638.3200000000033</v>
      </c>
      <c r="N181" s="4">
        <f>'СВОД 2015'!M181+$E$1*1-'Октябрь 2015'!D180</f>
        <v>-2848.0900000000033</v>
      </c>
      <c r="O181" s="4">
        <f>'СВОД 2015'!N181+$E$1*1-'Ноябрь 2015'!D180</f>
        <v>-1057.8600000000033</v>
      </c>
      <c r="P181" s="4">
        <f>'СВОД 2015'!O181+$E$1*1-'Декабрь 2015'!D180</f>
        <v>732.36999999999671</v>
      </c>
      <c r="Q181" s="14">
        <f t="shared" si="14"/>
        <v>21482.760000000002</v>
      </c>
      <c r="R181" s="14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4">
        <f t="shared" si="12"/>
        <v>732.37000000000262</v>
      </c>
      <c r="T181" s="37">
        <f t="shared" si="13"/>
        <v>5.9117155615240335E-12</v>
      </c>
    </row>
    <row r="182" spans="1:20" ht="15.95" customHeight="1" x14ac:dyDescent="0.25">
      <c r="A182" s="20" t="s">
        <v>199</v>
      </c>
      <c r="B182" s="2">
        <v>153</v>
      </c>
      <c r="C182" s="9"/>
      <c r="D182" s="59">
        <v>0</v>
      </c>
      <c r="E182" s="60">
        <f>'СВОД 2015'!D182+$E$1*1-'Январь 2015'!D181</f>
        <v>0</v>
      </c>
      <c r="F182" s="60">
        <f>'СВОД 2015'!E182+$E$1*1-'Февраль 2015'!D181</f>
        <v>0</v>
      </c>
      <c r="G182" s="60">
        <f>'СВОД 2015'!F182+$E$1*1-'Март 2015'!D181</f>
        <v>0</v>
      </c>
      <c r="H182" s="60">
        <f>'СВОД 2015'!G182+$E$1*1-'Апрель 2015'!D181</f>
        <v>0</v>
      </c>
      <c r="I182" s="4">
        <f>'СВОД 2015'!H182+$E$1*1-'Май 2015'!D181</f>
        <v>0</v>
      </c>
      <c r="J182" s="4">
        <f>'СВОД 2015'!I182+$E$1*1-'Июнь 2015'!D181</f>
        <v>0</v>
      </c>
      <c r="K182" s="4">
        <f>'СВОД 2015'!J182+$E$1*1-'Июль 2015'!D181</f>
        <v>0</v>
      </c>
      <c r="L182" s="4">
        <f>'СВОД 2015'!K182+$E$1*1-'Август 2015'!D181</f>
        <v>0</v>
      </c>
      <c r="M182" s="4">
        <f>'СВОД 2015'!L182+$E$1*1-'Сентябрь 2015'!D181</f>
        <v>0</v>
      </c>
      <c r="N182" s="4">
        <f>'СВОД 2015'!M182+$E$1*1-'Октябрь 2015'!D181</f>
        <v>0</v>
      </c>
      <c r="O182" s="50">
        <f>'СВОД 2015'!N182+$E$1*1-'Ноябрь 2015'!D181</f>
        <v>0.23000000000001819</v>
      </c>
      <c r="P182" s="4">
        <f>'СВОД 2015'!O182+$E$1*1-'Декабрь 2015'!D181</f>
        <v>0.23000000000001819</v>
      </c>
      <c r="Q182" s="14">
        <f t="shared" si="14"/>
        <v>21482.760000000002</v>
      </c>
      <c r="R182" s="14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4">
        <f t="shared" si="12"/>
        <v>0.23000000000320142</v>
      </c>
      <c r="T182" s="37">
        <f t="shared" ref="T182:T213" si="15">S182-P182</f>
        <v>3.1832314562052488E-12</v>
      </c>
    </row>
    <row r="183" spans="1:20" ht="15.95" customHeight="1" x14ac:dyDescent="0.25">
      <c r="A183" s="20" t="s">
        <v>200</v>
      </c>
      <c r="B183" s="2">
        <v>153</v>
      </c>
      <c r="C183" s="2" t="s">
        <v>21</v>
      </c>
      <c r="D183" s="59">
        <v>-3517.2400000000016</v>
      </c>
      <c r="E183" s="60">
        <f>'СВОД 2015'!D183+$E$1*1-'Январь 2015'!D182</f>
        <v>-1727.0100000000016</v>
      </c>
      <c r="F183" s="53">
        <f>'СВОД 2015'!E183+$E$1*1-'Февраль 2015'!D182</f>
        <v>63.219999999998436</v>
      </c>
      <c r="G183" s="53">
        <f>'СВОД 2015'!F183+$E$1*1-'Март 2015'!D182</f>
        <v>1853.4499999999985</v>
      </c>
      <c r="H183" s="60">
        <f>'СВОД 2015'!G183+$E$1*1-'Апрель 2015'!D182</f>
        <v>-5356.3200000000015</v>
      </c>
      <c r="I183" s="4">
        <f>'СВОД 2015'!H183+$E$1*1-'Май 2015'!D182</f>
        <v>-3566.0900000000015</v>
      </c>
      <c r="J183" s="4">
        <f>'СВОД 2015'!I183+$E$1*1-'Июнь 2015'!D182</f>
        <v>-1775.8600000000015</v>
      </c>
      <c r="K183" s="4">
        <f>'СВОД 2015'!J183+$E$1*1-'Июль 2015'!D182</f>
        <v>14.369999999998527</v>
      </c>
      <c r="L183" s="4">
        <f>'СВОД 2015'!K183+$E$1*1-'Август 2015'!D182</f>
        <v>1804.5999999999985</v>
      </c>
      <c r="M183" s="4">
        <f>'СВОД 2015'!L183+$E$1*1-'Сентябрь 2015'!D182</f>
        <v>3594.8299999999986</v>
      </c>
      <c r="N183" s="4">
        <f>'СВОД 2015'!M183+$E$1*1-'Октябрь 2015'!D182</f>
        <v>5385.0599999999986</v>
      </c>
      <c r="O183" s="4">
        <f>'СВОД 2015'!N183+$E$1*1-'Ноябрь 2015'!D182</f>
        <v>7175.2899999999991</v>
      </c>
      <c r="P183" s="4">
        <f>'СВОД 2015'!O183+$E$1*1-'Декабрь 2015'!D182</f>
        <v>8965.5199999999986</v>
      </c>
      <c r="Q183" s="14">
        <f t="shared" si="14"/>
        <v>21482.760000000002</v>
      </c>
      <c r="R183" s="14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4">
        <f t="shared" si="12"/>
        <v>8965.52</v>
      </c>
      <c r="T183" s="37">
        <f t="shared" si="15"/>
        <v>0</v>
      </c>
    </row>
    <row r="184" spans="1:20" ht="15.95" customHeight="1" x14ac:dyDescent="0.25">
      <c r="A184" s="20" t="s">
        <v>201</v>
      </c>
      <c r="B184" s="2">
        <v>154</v>
      </c>
      <c r="C184" s="9"/>
      <c r="D184" s="59">
        <v>-3601.5499999999993</v>
      </c>
      <c r="E184" s="60">
        <f>'СВОД 2015'!D184+$E$1*1-'Январь 2015'!D183</f>
        <v>-1811.3199999999993</v>
      </c>
      <c r="F184" s="53">
        <f>'СВОД 2015'!E184+$E$1*1-'Февраль 2015'!D183</f>
        <v>-2021.0899999999992</v>
      </c>
      <c r="G184" s="53">
        <f>'СВОД 2015'!F184+$E$1*1-'Март 2015'!D183</f>
        <v>-2230.8599999999992</v>
      </c>
      <c r="H184" s="60">
        <f>'СВОД 2015'!G184+$E$1*1-'Апрель 2015'!D183</f>
        <v>-2440.6299999999992</v>
      </c>
      <c r="I184" s="4">
        <f>'СВОД 2015'!H184+$E$1*1-'Май 2015'!D183</f>
        <v>-2150.3999999999992</v>
      </c>
      <c r="J184" s="4">
        <f>'СВОД 2015'!I184+$E$1*1-'Июнь 2015'!D183</f>
        <v>-2360.1699999999992</v>
      </c>
      <c r="K184" s="4">
        <f>'СВОД 2015'!J184+$E$1*1-'Июль 2015'!D183</f>
        <v>-2569.9399999999991</v>
      </c>
      <c r="L184" s="4">
        <f>'СВОД 2015'!K184+$E$1*1-'Август 2015'!D183</f>
        <v>-2779.7099999999991</v>
      </c>
      <c r="M184" s="4">
        <f>'СВОД 2015'!L184+$E$1*1-'Сентябрь 2015'!D183</f>
        <v>-2789.4799999999991</v>
      </c>
      <c r="N184" s="4">
        <f>'СВОД 2015'!M184+$E$1*1-'Октябрь 2015'!D183</f>
        <v>-2799.2499999999991</v>
      </c>
      <c r="O184" s="4">
        <f>'СВОД 2015'!N184+$E$1*1-'Ноябрь 2015'!D183</f>
        <v>-3809.0199999999991</v>
      </c>
      <c r="P184" s="4">
        <f>'СВОД 2015'!O184+$E$1*1-'Декабрь 2015'!D183</f>
        <v>-2018.7899999999991</v>
      </c>
      <c r="Q184" s="14">
        <f t="shared" si="14"/>
        <v>21482.760000000002</v>
      </c>
      <c r="R184" s="14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4">
        <f t="shared" si="12"/>
        <v>-2018.7899999999972</v>
      </c>
      <c r="T184" s="37">
        <f t="shared" si="15"/>
        <v>1.8189894035458565E-12</v>
      </c>
    </row>
    <row r="185" spans="1:20" ht="15.95" customHeight="1" x14ac:dyDescent="0.25">
      <c r="A185" s="20" t="s">
        <v>202</v>
      </c>
      <c r="B185" s="2">
        <v>155</v>
      </c>
      <c r="C185" s="9"/>
      <c r="D185" s="59">
        <v>0</v>
      </c>
      <c r="E185" s="60">
        <f>'СВОД 2015'!D185+$E$1*1-'Январь 2015'!D184</f>
        <v>0</v>
      </c>
      <c r="F185" s="60">
        <f>'СВОД 2015'!E185+$E$1*1-'Февраль 2015'!D184</f>
        <v>0</v>
      </c>
      <c r="G185" s="60">
        <f>'СВОД 2015'!F185+$E$1*1-'Март 2015'!D184</f>
        <v>0</v>
      </c>
      <c r="H185" s="60">
        <f>'СВОД 2015'!G185+$E$1*1-'Апрель 2015'!D184</f>
        <v>0</v>
      </c>
      <c r="I185" s="51">
        <f>'СВОД 2015'!H185+$E$1*1-'Май 2015'!D184</f>
        <v>1790.23</v>
      </c>
      <c r="J185" s="50">
        <f>'СВОД 2015'!I185+$E$1*1-'Июнь 2015'!D184</f>
        <v>1790.23</v>
      </c>
      <c r="K185" s="4">
        <f>'СВОД 2015'!J185+$E$1*1-'Июль 2015'!D184</f>
        <v>-3999.9999999999991</v>
      </c>
      <c r="L185" s="4">
        <f>'СВОД 2015'!K185+$E$1*1-'Август 2015'!D184</f>
        <v>-3999.9999999999991</v>
      </c>
      <c r="M185" s="4">
        <f>'СВОД 2015'!L185+$E$1*1-'Сентябрь 2015'!D184</f>
        <v>-3999.9999999999991</v>
      </c>
      <c r="N185" s="4">
        <f>'СВОД 2015'!M185+$E$1*1-'Октябрь 2015'!D184</f>
        <v>-3999.9999999999991</v>
      </c>
      <c r="O185" s="4">
        <f>'СВОД 2015'!N185+$E$1*1-'Ноябрь 2015'!D184</f>
        <v>-3999.9999999999991</v>
      </c>
      <c r="P185" s="4">
        <f>'СВОД 2015'!O185+$E$1*1-'Декабрь 2015'!D184</f>
        <v>-3999.9999999999991</v>
      </c>
      <c r="Q185" s="14">
        <f t="shared" si="14"/>
        <v>21482.760000000002</v>
      </c>
      <c r="R185" s="14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4">
        <f t="shared" si="12"/>
        <v>-3999.9999999999964</v>
      </c>
      <c r="T185" s="37">
        <f t="shared" si="15"/>
        <v>0</v>
      </c>
    </row>
    <row r="186" spans="1:20" ht="15.95" customHeight="1" x14ac:dyDescent="0.25">
      <c r="A186" s="20" t="s">
        <v>203</v>
      </c>
      <c r="B186" s="2">
        <v>156</v>
      </c>
      <c r="C186" s="9"/>
      <c r="D186" s="62">
        <v>-5370.23</v>
      </c>
      <c r="E186" s="53">
        <f>'СВОД 2015'!D186+$E$1*1-'Январь 2015'!D185</f>
        <v>-3579.9999999999995</v>
      </c>
      <c r="F186" s="53">
        <f>'СВОД 2015'!E186+$E$1*1-'Февраль 2015'!D185</f>
        <v>-1789.7699999999995</v>
      </c>
      <c r="G186" s="53">
        <f>'СВОД 2015'!F186+$E$1*1-'Март 2015'!D185</f>
        <v>0.46000000000049113</v>
      </c>
      <c r="H186" s="53">
        <f>'СВОД 2015'!G186+$E$1*1-'Апрель 2015'!D185</f>
        <v>1790.6900000000005</v>
      </c>
      <c r="I186" s="4">
        <f>'СВОД 2015'!H186+$E$1*1-'Май 2015'!D185</f>
        <v>-5370.23</v>
      </c>
      <c r="J186" s="4">
        <f>'СВОД 2015'!I186+$E$1*1-'Июнь 2015'!D185</f>
        <v>-3579.9999999999995</v>
      </c>
      <c r="K186" s="4">
        <f>'СВОД 2015'!J186+$E$1*1-'Июль 2015'!D185</f>
        <v>-1789.7699999999995</v>
      </c>
      <c r="L186" s="4">
        <f>'СВОД 2015'!K186+$E$1*1-'Август 2015'!D185</f>
        <v>0.46000000000049113</v>
      </c>
      <c r="M186" s="4">
        <f>'СВОД 2015'!L186+$E$1*1-'Сентябрь 2015'!D185</f>
        <v>1790.6900000000005</v>
      </c>
      <c r="N186" s="4">
        <f>'СВОД 2015'!M186+$E$1*1-'Октябрь 2015'!D185</f>
        <v>3580.9200000000005</v>
      </c>
      <c r="O186" s="4">
        <f>'СВОД 2015'!N186+$E$1*1-'Ноябрь 2015'!D185</f>
        <v>5371.1500000000005</v>
      </c>
      <c r="P186" s="4">
        <f>'СВОД 2015'!O186+$E$1*1-'Декабрь 2015'!D185</f>
        <v>7161.380000000001</v>
      </c>
      <c r="Q186" s="14">
        <f t="shared" si="14"/>
        <v>21482.760000000002</v>
      </c>
      <c r="R186" s="14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4">
        <f t="shared" si="12"/>
        <v>7161.3800000000028</v>
      </c>
      <c r="T186" s="37">
        <f t="shared" si="15"/>
        <v>0</v>
      </c>
    </row>
    <row r="187" spans="1:20" ht="15.95" customHeight="1" x14ac:dyDescent="0.25">
      <c r="A187" s="20" t="s">
        <v>204</v>
      </c>
      <c r="B187" s="2">
        <v>157</v>
      </c>
      <c r="C187" s="9"/>
      <c r="D187" s="59">
        <v>-2985.630000000001</v>
      </c>
      <c r="E187" s="60">
        <f>'СВОД 2015'!D187+$E$1*1-'Январь 2015'!D186</f>
        <v>-1195.400000000001</v>
      </c>
      <c r="F187" s="53">
        <f>'СВОД 2015'!E187+$E$1*1-'Февраль 2015'!D186</f>
        <v>594.82999999999902</v>
      </c>
      <c r="G187" s="53">
        <f>'СВОД 2015'!F187+$E$1*1-'Март 2015'!D186</f>
        <v>2385.059999999999</v>
      </c>
      <c r="H187" s="53">
        <f>'СВОД 2015'!G187+$E$1*1-'Апрель 2015'!D186</f>
        <v>4175.2899999999991</v>
      </c>
      <c r="I187" s="50">
        <f>'СВОД 2015'!H187+$E$1*1-'Май 2015'!D186</f>
        <v>5965.5199999999986</v>
      </c>
      <c r="J187" s="50">
        <f>'СВОД 2015'!I187+$E$1*1-'Июнь 2015'!D186</f>
        <v>7755.7499999999982</v>
      </c>
      <c r="K187" s="4">
        <f>'СВОД 2015'!J187+$E$1*1-'Июль 2015'!D186</f>
        <v>-154.02000000000226</v>
      </c>
      <c r="L187" s="4">
        <f>'СВОД 2015'!K187+$E$1*1-'Август 2015'!D186</f>
        <v>-263.79000000000224</v>
      </c>
      <c r="M187" s="50">
        <f>'СВОД 2015'!L187+$E$1*1-'Сентябрь 2015'!D186</f>
        <v>1526.4399999999978</v>
      </c>
      <c r="N187" s="50">
        <f>'СВОД 2015'!M187+$E$1*1-'Октябрь 2015'!D186</f>
        <v>1516.6699999999978</v>
      </c>
      <c r="O187" s="50">
        <f>'СВОД 2015'!N187+$E$1*1-'Ноябрь 2015'!D186</f>
        <v>3306.8999999999978</v>
      </c>
      <c r="P187" s="4">
        <f>'СВОД 2015'!O187+$E$1*1-'Декабрь 2015'!D186</f>
        <v>797.12999999999738</v>
      </c>
      <c r="Q187" s="14">
        <f t="shared" ref="Q187:Q209" si="16">1790.23*12</f>
        <v>21482.760000000002</v>
      </c>
      <c r="R187" s="14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4">
        <f t="shared" si="12"/>
        <v>797.13000000000102</v>
      </c>
      <c r="T187" s="37">
        <f t="shared" si="15"/>
        <v>3.637978807091713E-12</v>
      </c>
    </row>
    <row r="188" spans="1:20" ht="15.95" customHeight="1" x14ac:dyDescent="0.25">
      <c r="A188" s="20" t="s">
        <v>205</v>
      </c>
      <c r="B188" s="2">
        <v>158</v>
      </c>
      <c r="C188" s="9"/>
      <c r="D188" s="59">
        <v>0</v>
      </c>
      <c r="E188" s="60">
        <f>'СВОД 2015'!D188+$E$1*1-'Январь 2015'!D187</f>
        <v>-1790.23</v>
      </c>
      <c r="F188" s="60">
        <f>'СВОД 2015'!E188+$E$1*1-'Февраль 2015'!D187</f>
        <v>-1790.23</v>
      </c>
      <c r="G188" s="60">
        <f>'СВОД 2015'!F188+$E$1*1-'Март 2015'!D187</f>
        <v>-1790.23</v>
      </c>
      <c r="H188" s="60">
        <f>'СВОД 2015'!G188+$E$1*1-'Апрель 2015'!D187</f>
        <v>-1790.23</v>
      </c>
      <c r="I188" s="4">
        <f>'СВОД 2015'!H188+$E$1*1-'Май 2015'!D187</f>
        <v>-1790.23</v>
      </c>
      <c r="J188" s="4">
        <f>'СВОД 2015'!I188+$E$1*1-'Июнь 2015'!D187</f>
        <v>-1790.23</v>
      </c>
      <c r="K188" s="4">
        <f>'СВОД 2015'!J188+$E$1*1-'Июль 2015'!D187</f>
        <v>-1790.23</v>
      </c>
      <c r="L188" s="4">
        <f>'СВОД 2015'!K188+$E$1*1-'Август 2015'!D187</f>
        <v>-1790.23</v>
      </c>
      <c r="M188" s="4">
        <f>'СВОД 2015'!L188+$E$1*1-'Сентябрь 2015'!D187</f>
        <v>-1790.23</v>
      </c>
      <c r="N188" s="4">
        <f>'СВОД 2015'!M188+$E$1*1-'Октябрь 2015'!D187</f>
        <v>-1790.23</v>
      </c>
      <c r="O188" s="4">
        <f>'СВОД 2015'!N188+$E$1*1-'Ноябрь 2015'!D187</f>
        <v>-1790.23</v>
      </c>
      <c r="P188" s="4">
        <f>'СВОД 2015'!O188+$E$1*1-'Декабрь 2015'!D187</f>
        <v>-1790.23</v>
      </c>
      <c r="Q188" s="14">
        <f t="shared" si="16"/>
        <v>21482.760000000002</v>
      </c>
      <c r="R188" s="14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4">
        <f t="shared" si="12"/>
        <v>-1790.2299999999959</v>
      </c>
      <c r="T188" s="37">
        <f t="shared" si="15"/>
        <v>4.0927261579781771E-12</v>
      </c>
    </row>
    <row r="189" spans="1:20" ht="15.95" customHeight="1" x14ac:dyDescent="0.25">
      <c r="A189" s="20" t="s">
        <v>206</v>
      </c>
      <c r="B189" s="2">
        <v>159</v>
      </c>
      <c r="C189" s="9"/>
      <c r="D189" s="61">
        <v>1840.2299999999996</v>
      </c>
      <c r="E189" s="63">
        <f>'СВОД 2015'!D189+$E$1*1-'Январь 2015'!D188</f>
        <v>99.999999999999545</v>
      </c>
      <c r="F189" s="63">
        <f>'СВОД 2015'!E189+$E$1*1-'Февраль 2015'!D188</f>
        <v>1890.2299999999996</v>
      </c>
      <c r="G189" s="53">
        <f>'СВОД 2015'!F189+$E$1*1-'Март 2015'!D188</f>
        <v>99.999999999999545</v>
      </c>
      <c r="H189" s="53">
        <f>'СВОД 2015'!G189+$E$1*1-'Апрель 2015'!D188</f>
        <v>1890.2299999999996</v>
      </c>
      <c r="I189" s="50">
        <f>'СВОД 2015'!H189+$E$1*1-'Май 2015'!D188</f>
        <v>99.999999999999545</v>
      </c>
      <c r="J189" s="67">
        <f>'СВОД 2015'!I189+$E$1*1-'Июнь 2015'!D188</f>
        <v>1890.2299999999996</v>
      </c>
      <c r="K189" s="67">
        <f>'СВОД 2015'!J189+$E$1*1-'Июль 2015'!D188</f>
        <v>99.999999999999545</v>
      </c>
      <c r="L189" s="67">
        <f>'СВОД 2015'!K189+$E$1*1-'Август 2015'!D188</f>
        <v>1890.2299999999996</v>
      </c>
      <c r="M189" s="50">
        <f>'СВОД 2015'!L189+$E$1*1-'Сентябрь 2015'!D188</f>
        <v>99.999999999999545</v>
      </c>
      <c r="N189" s="4">
        <f>'СВОД 2015'!M189+$E$1*1-'Октябрь 2015'!D188</f>
        <v>-1690.2300000000005</v>
      </c>
      <c r="O189" s="50">
        <f>'СВОД 2015'!N189+$E$1*1-'Ноябрь 2015'!D188</f>
        <v>99.999999999999545</v>
      </c>
      <c r="P189" s="4">
        <f>'СВОД 2015'!O189+$E$1*1-'Декабрь 2015'!D188</f>
        <v>-1690.2300000000005</v>
      </c>
      <c r="Q189" s="14">
        <f t="shared" si="16"/>
        <v>21482.760000000002</v>
      </c>
      <c r="R189" s="14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4">
        <f t="shared" si="12"/>
        <v>-1690.2299999999959</v>
      </c>
      <c r="T189" s="37">
        <f t="shared" si="15"/>
        <v>4.5474735088646412E-12</v>
      </c>
    </row>
    <row r="190" spans="1:20" ht="15.95" customHeight="1" x14ac:dyDescent="0.25">
      <c r="A190" s="20" t="s">
        <v>207</v>
      </c>
      <c r="B190" s="2">
        <v>160</v>
      </c>
      <c r="C190" s="9"/>
      <c r="D190" s="59">
        <v>0</v>
      </c>
      <c r="E190" s="63">
        <f>'СВОД 2015'!D190+$E$1*1-'Январь 2015'!D189</f>
        <v>1790.23</v>
      </c>
      <c r="F190" s="60">
        <f>'СВОД 2015'!E190+$E$1*1-'Февраль 2015'!D189</f>
        <v>0</v>
      </c>
      <c r="G190" s="60">
        <f>'СВОД 2015'!F190+$E$1*1-'Март 2015'!D189</f>
        <v>-1790.23</v>
      </c>
      <c r="H190" s="60">
        <f>'СВОД 2015'!G190+$E$1*1-'Апрель 2015'!D189</f>
        <v>0</v>
      </c>
      <c r="I190" s="50">
        <f>'СВОД 2015'!H190+$E$1*1-'Май 2015'!D189</f>
        <v>1790.23</v>
      </c>
      <c r="J190" s="68">
        <f>'СВОД 2015'!I190-'Июнь 2015'!D189</f>
        <v>1790.23</v>
      </c>
      <c r="K190" s="70">
        <f>'СВОД 2015'!J190-'Июль 2015'!D189</f>
        <v>0</v>
      </c>
      <c r="L190" s="69">
        <f>'СВОД 2015'!K190-'Август 2015'!D189</f>
        <v>-1790.23</v>
      </c>
      <c r="M190" s="5">
        <f>'СВОД 2015'!L190+$E$1*1-'Сентябрь 2015'!D189</f>
        <v>0</v>
      </c>
      <c r="N190" s="4">
        <f>'СВОД 2015'!M190+$E$1*1-'Октябрь 2015'!D189</f>
        <v>0</v>
      </c>
      <c r="O190" s="4">
        <f>'СВОД 2015'!N190+$E$1*1-'Ноябрь 2015'!D189</f>
        <v>0</v>
      </c>
      <c r="P190" s="4">
        <f>'СВОД 2015'!O190+$E$1*1-'Декабрь 2015'!D189</f>
        <v>1790.23</v>
      </c>
      <c r="Q190" s="14">
        <f>1790.23*9</f>
        <v>16112.07</v>
      </c>
      <c r="R190" s="14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4">
        <f t="shared" si="12"/>
        <v>1790.2300000000014</v>
      </c>
      <c r="T190" s="37">
        <f t="shared" si="15"/>
        <v>0</v>
      </c>
    </row>
    <row r="191" spans="1:20" ht="15.95" customHeight="1" x14ac:dyDescent="0.25">
      <c r="A191" s="20" t="s">
        <v>35</v>
      </c>
      <c r="B191" s="2">
        <v>161</v>
      </c>
      <c r="C191" s="9"/>
      <c r="D191" s="59">
        <v>0</v>
      </c>
      <c r="E191" s="63">
        <f>'СВОД 2015'!D191+$E$1*1-'Январь 2015'!D190</f>
        <v>1790.23</v>
      </c>
      <c r="F191" s="63">
        <f>'СВОД 2015'!E191+$E$1*1-'Февраль 2015'!D190</f>
        <v>1790.23</v>
      </c>
      <c r="G191" s="60">
        <f>'СВОД 2015'!F191+$E$1*1-'Март 2015'!D190</f>
        <v>0</v>
      </c>
      <c r="H191" s="53">
        <f>'СВОД 2015'!G191+$E$1*1-'Апрель 2015'!D190</f>
        <v>1790.23</v>
      </c>
      <c r="I191" s="50">
        <f>'СВОД 2015'!H191+$E$1*1-'Май 2015'!D190</f>
        <v>3580.46</v>
      </c>
      <c r="J191" s="50">
        <f>'СВОД 2015'!I191+$E$1*1-'Июнь 2015'!D190</f>
        <v>1790.2300000000005</v>
      </c>
      <c r="K191" s="4">
        <f>'СВОД 2015'!J191+$E$1*1-'Июль 2015'!D190</f>
        <v>-1790.8699999999994</v>
      </c>
      <c r="L191" s="4">
        <f>'СВОД 2015'!K191+$E$1*1-'Август 2015'!D190</f>
        <v>-0.63999999999941792</v>
      </c>
      <c r="M191" s="4">
        <f>'СВОД 2015'!L191+$E$1*1-'Сентябрь 2015'!D190</f>
        <v>-0.63999999999941792</v>
      </c>
      <c r="N191" s="4">
        <f>'СВОД 2015'!M191+$E$1*1-'Октябрь 2015'!D190</f>
        <v>1789.5900000000006</v>
      </c>
      <c r="O191" s="4">
        <f>'СВОД 2015'!N191+$E$1*1-'Ноябрь 2015'!D190</f>
        <v>3579.8200000000006</v>
      </c>
      <c r="P191" s="4">
        <f>'СВОД 2015'!O191+$E$1*1-'Декабрь 2015'!D190</f>
        <v>5370.0500000000011</v>
      </c>
      <c r="Q191" s="14">
        <f t="shared" si="16"/>
        <v>21482.760000000002</v>
      </c>
      <c r="R191" s="14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4">
        <f t="shared" si="12"/>
        <v>5370.0500000000011</v>
      </c>
      <c r="T191" s="37">
        <f t="shared" si="15"/>
        <v>0</v>
      </c>
    </row>
    <row r="192" spans="1:20" ht="15.95" customHeight="1" x14ac:dyDescent="0.25">
      <c r="A192" s="20" t="s">
        <v>208</v>
      </c>
      <c r="B192" s="2">
        <v>162</v>
      </c>
      <c r="C192" s="9"/>
      <c r="D192" s="59">
        <v>32214.37</v>
      </c>
      <c r="E192" s="60">
        <f>'СВОД 2015'!D192+$E$1*1-'Январь 2015'!D191</f>
        <v>34004.6</v>
      </c>
      <c r="F192" s="60">
        <f>'СВОД 2015'!E192+$E$1*1-'Февраль 2015'!D191</f>
        <v>35794.83</v>
      </c>
      <c r="G192" s="60">
        <f>'СВОД 2015'!F192+$E$1*1-'Март 2015'!D191</f>
        <v>37585.060000000005</v>
      </c>
      <c r="H192" s="60">
        <f>'СВОД 2015'!G192+$E$1*1-'Апрель 2015'!D191</f>
        <v>39375.290000000008</v>
      </c>
      <c r="I192" s="4">
        <f>'СВОД 2015'!H192+$E$1*1-'Май 2015'!D191</f>
        <v>41165.520000000011</v>
      </c>
      <c r="J192" s="4">
        <f>'СВОД 2015'!I192+$E$1*1-'Июнь 2015'!D191</f>
        <v>42955.750000000015</v>
      </c>
      <c r="K192" s="4">
        <f>'СВОД 2015'!J192+$E$1*1-'Июль 2015'!D191</f>
        <v>44745.980000000018</v>
      </c>
      <c r="L192" s="4">
        <f>'СВОД 2015'!K192+$E$1*1-'Август 2015'!D191</f>
        <v>46536.210000000021</v>
      </c>
      <c r="M192" s="4">
        <f>'СВОД 2015'!L192+$E$1*1-'Сентябрь 2015'!D191</f>
        <v>48326.440000000024</v>
      </c>
      <c r="N192" s="4">
        <f>'СВОД 2015'!M192+$E$1*1-'Октябрь 2015'!D191</f>
        <v>50116.670000000027</v>
      </c>
      <c r="O192" s="4">
        <f>'СВОД 2015'!N192+$E$1*1-'Ноябрь 2015'!D191</f>
        <v>51906.900000000031</v>
      </c>
      <c r="P192" s="4">
        <f>'СВОД 2015'!O192+$E$1*1-'Декабрь 2015'!D191</f>
        <v>53697.130000000034</v>
      </c>
      <c r="Q192" s="14">
        <f t="shared" si="16"/>
        <v>21482.760000000002</v>
      </c>
      <c r="R192" s="14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4">
        <f t="shared" si="12"/>
        <v>53697.130000000005</v>
      </c>
      <c r="T192" s="37">
        <f t="shared" si="15"/>
        <v>0</v>
      </c>
    </row>
    <row r="193" spans="1:20" ht="15.95" customHeight="1" x14ac:dyDescent="0.25">
      <c r="A193" s="20" t="s">
        <v>209</v>
      </c>
      <c r="B193" s="2">
        <v>163</v>
      </c>
      <c r="C193" s="9"/>
      <c r="D193" s="61">
        <v>5934.1399999999994</v>
      </c>
      <c r="E193" s="63">
        <f>'СВОД 2015'!D193+$E$1*1-'Январь 2015'!D192</f>
        <v>7724.369999999999</v>
      </c>
      <c r="F193" s="63">
        <f>'СВОД 2015'!E193+$E$1*1-'Февраль 2015'!D192</f>
        <v>9514.5999999999985</v>
      </c>
      <c r="G193" s="63">
        <f>'СВОД 2015'!F193+$E$1*1-'Март 2015'!D192</f>
        <v>6404.8299999999981</v>
      </c>
      <c r="H193" s="63">
        <f>'СВОД 2015'!G193+$E$1*1-'Апрель 2015'!D192</f>
        <v>8195.0599999999977</v>
      </c>
      <c r="I193" s="51">
        <f>'СВОД 2015'!H193+$E$1*1-'Май 2015'!D192</f>
        <v>2885.2899999999972</v>
      </c>
      <c r="J193" s="50">
        <f>'СВОД 2015'!I193+$E$1*1-'Июнь 2015'!D192</f>
        <v>1775.5199999999968</v>
      </c>
      <c r="K193" s="50">
        <f>'СВОД 2015'!J193+$E$1*1-'Июль 2015'!D192</f>
        <v>1865.7499999999968</v>
      </c>
      <c r="L193" s="50">
        <f>'СВОД 2015'!K193+$E$1*1-'Август 2015'!D192</f>
        <v>3655.9799999999968</v>
      </c>
      <c r="M193" s="50">
        <f>'СВОД 2015'!L193+$E$1*1-'Сентябрь 2015'!D192</f>
        <v>666.20999999999731</v>
      </c>
      <c r="N193" s="50">
        <f>'СВОД 2015'!M193+$E$1*1-'Октябрь 2015'!D192</f>
        <v>2456.4399999999973</v>
      </c>
      <c r="O193" s="50">
        <f>'СВОД 2015'!N193+$E$1*1-'Ноябрь 2015'!D192</f>
        <v>4246.6699999999973</v>
      </c>
      <c r="P193" s="4">
        <f>'СВОД 2015'!O193+$E$1*1-'Декабрь 2015'!D192</f>
        <v>1736.8999999999978</v>
      </c>
      <c r="Q193" s="14">
        <f t="shared" si="16"/>
        <v>21482.760000000002</v>
      </c>
      <c r="R193" s="14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4">
        <f t="shared" si="12"/>
        <v>1736.9000000000015</v>
      </c>
      <c r="T193" s="37">
        <f t="shared" si="15"/>
        <v>3.637978807091713E-12</v>
      </c>
    </row>
    <row r="194" spans="1:20" ht="15.95" customHeight="1" x14ac:dyDescent="0.25">
      <c r="A194" s="20" t="s">
        <v>210</v>
      </c>
      <c r="B194" s="2">
        <v>164</v>
      </c>
      <c r="C194" s="9"/>
      <c r="D194" s="59">
        <v>0</v>
      </c>
      <c r="E194" s="60">
        <f>'СВОД 2015'!D194+$E$1*1-'Январь 2015'!D193</f>
        <v>0</v>
      </c>
      <c r="F194" s="53">
        <f>'СВОД 2015'!E194+$E$1*1-'Февраль 2015'!D193</f>
        <v>1790.23</v>
      </c>
      <c r="G194" s="60">
        <f>'СВОД 2015'!F194+$E$1*1-'Март 2015'!D193</f>
        <v>0</v>
      </c>
      <c r="H194" s="60">
        <f>'СВОД 2015'!G194+$E$1*1-'Апрель 2015'!D193</f>
        <v>0</v>
      </c>
      <c r="I194" s="50">
        <f>'СВОД 2015'!H194+$E$1*1-'Май 2015'!D193</f>
        <v>1790.23</v>
      </c>
      <c r="J194" s="4">
        <f>'СВОД 2015'!I194+$E$1*1-'Июнь 2015'!D193</f>
        <v>0</v>
      </c>
      <c r="K194" s="4">
        <f>'СВОД 2015'!J194+$E$1*1-'Июль 2015'!D193</f>
        <v>0</v>
      </c>
      <c r="L194" s="4">
        <f>'СВОД 2015'!K194+$E$1*1-'Август 2015'!D193</f>
        <v>-1790.23</v>
      </c>
      <c r="M194" s="4">
        <f>'СВОД 2015'!L194+$E$1*1-'Сентябрь 2015'!D193</f>
        <v>0</v>
      </c>
      <c r="N194" s="4">
        <f>'СВОД 2015'!M194+$E$1*1-'Октябрь 2015'!D193</f>
        <v>0</v>
      </c>
      <c r="O194" s="4">
        <f>'СВОД 2015'!N194+$E$1*1-'Ноябрь 2015'!D193</f>
        <v>0</v>
      </c>
      <c r="P194" s="4">
        <f>'СВОД 2015'!O194+$E$1*1-'Декабрь 2015'!D193</f>
        <v>0</v>
      </c>
      <c r="Q194" s="14">
        <f t="shared" si="16"/>
        <v>21482.760000000002</v>
      </c>
      <c r="R194" s="14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4">
        <f t="shared" si="12"/>
        <v>0</v>
      </c>
      <c r="T194" s="37">
        <f t="shared" si="15"/>
        <v>0</v>
      </c>
    </row>
    <row r="195" spans="1:20" ht="15.95" customHeight="1" x14ac:dyDescent="0.25">
      <c r="A195" s="20" t="s">
        <v>211</v>
      </c>
      <c r="B195" s="2">
        <v>165</v>
      </c>
      <c r="C195" s="9"/>
      <c r="D195" s="59">
        <v>-3417.2400000000052</v>
      </c>
      <c r="E195" s="60">
        <f>'СВОД 2015'!D195+$E$1*1-'Январь 2015'!D194</f>
        <v>-1627.0100000000052</v>
      </c>
      <c r="F195" s="53">
        <f>'СВОД 2015'!E195+$E$1*1-'Февраль 2015'!D194</f>
        <v>163.2199999999948</v>
      </c>
      <c r="G195" s="53">
        <f>'СВОД 2015'!F195+$E$1*1-'Март 2015'!D194</f>
        <v>1953.4499999999948</v>
      </c>
      <c r="H195" s="60">
        <f>'СВОД 2015'!G195+$E$1*1-'Апрель 2015'!D194</f>
        <v>-6256.3200000000052</v>
      </c>
      <c r="I195" s="4">
        <f>'СВОД 2015'!H195+$E$1*1-'Май 2015'!D194</f>
        <v>-4466.0900000000056</v>
      </c>
      <c r="J195" s="4">
        <f>'СВОД 2015'!I195+$E$1*1-'Июнь 2015'!D194</f>
        <v>-2675.8600000000056</v>
      </c>
      <c r="K195" s="4">
        <f>'СВОД 2015'!J195+$E$1*1-'Июль 2015'!D194</f>
        <v>-10885.630000000005</v>
      </c>
      <c r="L195" s="4">
        <f>'СВОД 2015'!K195+$E$1*1-'Август 2015'!D194</f>
        <v>-9095.4000000000051</v>
      </c>
      <c r="M195" s="4">
        <f>'СВОД 2015'!L195+$E$1*1-'Сентябрь 2015'!D194</f>
        <v>-7305.1700000000055</v>
      </c>
      <c r="N195" s="4">
        <f>'СВОД 2015'!M195+$E$1*1-'Октябрь 2015'!D194</f>
        <v>-5514.940000000006</v>
      </c>
      <c r="O195" s="4">
        <f>'СВОД 2015'!N195+$E$1*1-'Ноябрь 2015'!D194</f>
        <v>-3724.7100000000059</v>
      </c>
      <c r="P195" s="4">
        <f>'СВОД 2015'!O195+$E$1*1-'Декабрь 2015'!D194</f>
        <v>-6934.4800000000059</v>
      </c>
      <c r="Q195" s="14">
        <f t="shared" si="16"/>
        <v>21482.760000000002</v>
      </c>
      <c r="R195" s="14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4">
        <f t="shared" ref="S195:S213" si="17">Q195+D195-R195</f>
        <v>-6934.4800000000032</v>
      </c>
      <c r="T195" s="37">
        <f t="shared" si="15"/>
        <v>0</v>
      </c>
    </row>
    <row r="196" spans="1:20" ht="15.95" customHeight="1" x14ac:dyDescent="0.25">
      <c r="A196" s="20" t="s">
        <v>212</v>
      </c>
      <c r="B196" s="2">
        <v>166</v>
      </c>
      <c r="C196" s="9"/>
      <c r="D196" s="59">
        <v>-5506.2400000000016</v>
      </c>
      <c r="E196" s="60">
        <f>'СВОД 2015'!D196+$E$1*1-'Январь 2015'!D195</f>
        <v>-3716.0100000000016</v>
      </c>
      <c r="F196" s="60">
        <f>'СВОД 2015'!E196+$E$1*1-'Февраль 2015'!D195</f>
        <v>-1925.7800000000016</v>
      </c>
      <c r="G196" s="60">
        <f>'СВОД 2015'!F196+$E$1*1-'Март 2015'!D195</f>
        <v>-135.55000000000155</v>
      </c>
      <c r="H196" s="60">
        <f>'СВОД 2015'!G196+$E$1*1-'Апрель 2015'!D195</f>
        <v>-3845.3200000000015</v>
      </c>
      <c r="I196" s="4">
        <f>'СВОД 2015'!H196+$E$1*1-'Май 2015'!D195</f>
        <v>-2055.0900000000015</v>
      </c>
      <c r="J196" s="4">
        <f>'СВОД 2015'!I196+$E$1*1-'Июнь 2015'!D195</f>
        <v>-264.86000000000149</v>
      </c>
      <c r="K196" s="4">
        <f>'СВОД 2015'!J196+$E$1*1-'Июль 2015'!D195</f>
        <v>-9274.630000000001</v>
      </c>
      <c r="L196" s="4">
        <f>'СВОД 2015'!K196+$E$1*1-'Август 2015'!D195</f>
        <v>-7484.4000000000015</v>
      </c>
      <c r="M196" s="4">
        <f>'СВОД 2015'!L196+$E$1*1-'Сентябрь 2015'!D195</f>
        <v>-5694.1700000000019</v>
      </c>
      <c r="N196" s="4">
        <f>'СВОД 2015'!M196+$E$1*1-'Октябрь 2015'!D195</f>
        <v>-3903.9400000000019</v>
      </c>
      <c r="O196" s="4">
        <f>'СВОД 2015'!N196+$E$1*1-'Ноябрь 2015'!D195</f>
        <v>-2113.7100000000019</v>
      </c>
      <c r="P196" s="4">
        <f>'СВОД 2015'!O196+$E$1*1-'Декабрь 2015'!D195</f>
        <v>-323.48000000000184</v>
      </c>
      <c r="Q196" s="14">
        <f t="shared" si="16"/>
        <v>21482.760000000002</v>
      </c>
      <c r="R196" s="14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4">
        <f t="shared" si="17"/>
        <v>-323.47999999999956</v>
      </c>
      <c r="T196" s="37">
        <f t="shared" si="15"/>
        <v>2.2737367544323206E-12</v>
      </c>
    </row>
    <row r="197" spans="1:20" ht="15.95" customHeight="1" x14ac:dyDescent="0.25">
      <c r="A197" s="20" t="s">
        <v>213</v>
      </c>
      <c r="B197" s="2">
        <v>167</v>
      </c>
      <c r="C197" s="9"/>
      <c r="D197" s="59">
        <v>-10999.310000000001</v>
      </c>
      <c r="E197" s="60">
        <f>'СВОД 2015'!D197+$E$1*1-'Январь 2015'!D196</f>
        <v>-9209.0800000000017</v>
      </c>
      <c r="F197" s="60">
        <f>'СВОД 2015'!E197+$E$1*1-'Февраль 2015'!D196</f>
        <v>-7418.8500000000022</v>
      </c>
      <c r="G197" s="60">
        <f>'СВОД 2015'!F197+$E$1*1-'Март 2015'!D196</f>
        <v>-5628.6200000000026</v>
      </c>
      <c r="H197" s="60">
        <f>'СВОД 2015'!G197+$E$1*1-'Апрель 2015'!D196</f>
        <v>-3838.3900000000026</v>
      </c>
      <c r="I197" s="4">
        <f>'СВОД 2015'!H197+$E$1*1-'Май 2015'!D196</f>
        <v>-2048.1600000000026</v>
      </c>
      <c r="J197" s="4">
        <f>'СВОД 2015'!I197+$E$1*1-'Июнь 2015'!D196</f>
        <v>-257.93000000000256</v>
      </c>
      <c r="K197" s="50">
        <f>'СВОД 2015'!J197+$E$1*1-'Июль 2015'!D196</f>
        <v>1532.2999999999975</v>
      </c>
      <c r="L197" s="4">
        <f>'СВОД 2015'!K197+$E$1*1-'Август 2015'!D196</f>
        <v>-7677.470000000003</v>
      </c>
      <c r="M197" s="4">
        <f>'СВОД 2015'!L197+$E$1*1-'Сентябрь 2015'!D196</f>
        <v>-5887.2400000000034</v>
      </c>
      <c r="N197" s="4">
        <f>'СВОД 2015'!M197+$E$1*1-'Октябрь 2015'!D196</f>
        <v>-4097.0100000000039</v>
      </c>
      <c r="O197" s="4">
        <f>'СВОД 2015'!N197+$E$1*1-'Ноябрь 2015'!D196</f>
        <v>-2306.7800000000038</v>
      </c>
      <c r="P197" s="4">
        <f>'СВОД 2015'!O197+$E$1*1-'Декабрь 2015'!D196</f>
        <v>-516.55000000000382</v>
      </c>
      <c r="Q197" s="14">
        <f t="shared" si="16"/>
        <v>21482.760000000002</v>
      </c>
      <c r="R197" s="14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4">
        <f t="shared" si="17"/>
        <v>-516.54999999999927</v>
      </c>
      <c r="T197" s="37">
        <f t="shared" si="15"/>
        <v>4.5474735088646412E-12</v>
      </c>
    </row>
    <row r="198" spans="1:20" ht="15.95" customHeight="1" x14ac:dyDescent="0.25">
      <c r="A198" s="20" t="s">
        <v>214</v>
      </c>
      <c r="B198" s="2">
        <v>168</v>
      </c>
      <c r="C198" s="9"/>
      <c r="D198" s="59">
        <v>-2217.7000000000007</v>
      </c>
      <c r="E198" s="60">
        <f>'СВОД 2015'!D198+$E$1*1-'Январь 2015'!D197</f>
        <v>-427.47000000000071</v>
      </c>
      <c r="F198" s="60">
        <f>'СВОД 2015'!E198+$E$1*1-'Февраль 2015'!D197</f>
        <v>-637.24000000000069</v>
      </c>
      <c r="G198" s="60">
        <f>'СВОД 2015'!F198+$E$1*1-'Март 2015'!D197</f>
        <v>-847.01000000000067</v>
      </c>
      <c r="H198" s="53">
        <f>'СВОД 2015'!G198+$E$1*1-'Апрель 2015'!D197</f>
        <v>943.21999999999935</v>
      </c>
      <c r="I198" s="4">
        <f>'СВОД 2015'!H198+$E$1*1-'Май 2015'!D197</f>
        <v>-266.55000000000064</v>
      </c>
      <c r="J198" s="4">
        <f>'СВОД 2015'!I198+$E$1*1-'Июнь 2015'!D197</f>
        <v>-476.32000000000062</v>
      </c>
      <c r="K198" s="4">
        <f>'СВОД 2015'!J198+$E$1*1-'Июль 2015'!D197</f>
        <v>-686.0900000000006</v>
      </c>
      <c r="L198" s="4">
        <f>'СВОД 2015'!K198+$E$1*1-'Август 2015'!D197</f>
        <v>-895.86000000000058</v>
      </c>
      <c r="M198" s="4">
        <f>'СВОД 2015'!L198+$E$1*1-'Сентябрь 2015'!D197</f>
        <v>-1105.6300000000006</v>
      </c>
      <c r="N198" s="4">
        <f>'СВОД 2015'!M198+$E$1*1-'Октябрь 2015'!D197</f>
        <v>-1315.4000000000005</v>
      </c>
      <c r="O198" s="4">
        <f>'СВОД 2015'!N198+$E$1*1-'Ноябрь 2015'!D197</f>
        <v>-1525.1700000000005</v>
      </c>
      <c r="P198" s="4">
        <f>'СВОД 2015'!O198+$E$1*1-'Декабрь 2015'!D197</f>
        <v>-1734.9400000000005</v>
      </c>
      <c r="Q198" s="14">
        <f t="shared" si="16"/>
        <v>21482.760000000002</v>
      </c>
      <c r="R198" s="14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4">
        <f t="shared" si="17"/>
        <v>-1734.9399999999987</v>
      </c>
      <c r="T198" s="37">
        <f t="shared" si="15"/>
        <v>1.8189894035458565E-12</v>
      </c>
    </row>
    <row r="199" spans="1:20" ht="15.95" customHeight="1" x14ac:dyDescent="0.25">
      <c r="A199" s="20" t="s">
        <v>215</v>
      </c>
      <c r="B199" s="2">
        <v>169</v>
      </c>
      <c r="C199" s="9"/>
      <c r="D199" s="59">
        <v>-1790.3100000000013</v>
      </c>
      <c r="E199" s="60">
        <f>'СВОД 2015'!D199+$E$1*1-'Январь 2015'!D198</f>
        <v>-8.0000000001291482E-2</v>
      </c>
      <c r="F199" s="60">
        <f>'СВОД 2015'!E199+$E$1*1-'Февраль 2015'!D198</f>
        <v>-8.0000000001291482E-2</v>
      </c>
      <c r="G199" s="60">
        <f>'СВОД 2015'!F199+$E$1*1-'Март 2015'!D198</f>
        <v>-9.8500000000012733</v>
      </c>
      <c r="H199" s="60">
        <f>'СВОД 2015'!G199+$E$1*1-'Апрель 2015'!D198</f>
        <v>-1819.6200000000013</v>
      </c>
      <c r="I199" s="4">
        <f>'СВОД 2015'!H199+$E$1*1-'Май 2015'!D198</f>
        <v>-29.390000000001237</v>
      </c>
      <c r="J199" s="4">
        <f>'СВОД 2015'!I199+$E$1*1-'Июнь 2015'!D198</f>
        <v>-239.16000000000122</v>
      </c>
      <c r="K199" s="50">
        <f>'СВОД 2015'!J199+$E$1*1-'Июль 2015'!D198</f>
        <v>51.069999999998799</v>
      </c>
      <c r="L199" s="4">
        <f>'СВОД 2015'!K199+$E$1*1-'Август 2015'!D198</f>
        <v>-58.700000000001182</v>
      </c>
      <c r="M199" s="50">
        <f>'СВОД 2015'!L199+$E$1*1-'Сентябрь 2015'!D198</f>
        <v>129.30999999999881</v>
      </c>
      <c r="N199" s="4">
        <f>'СВОД 2015'!M199+$E$1*1-'Октябрь 2015'!D198</f>
        <v>-80.460000000001173</v>
      </c>
      <c r="O199" s="4">
        <f>'СВОД 2015'!N199+$E$1*1-'Ноябрь 2015'!D198</f>
        <v>-1790.2300000000012</v>
      </c>
      <c r="P199" s="4">
        <f>'СВОД 2015'!O199+$E$1*1-'Декабрь 2015'!D198</f>
        <v>-1.1368683772161603E-12</v>
      </c>
      <c r="Q199" s="14">
        <f t="shared" si="16"/>
        <v>21482.760000000002</v>
      </c>
      <c r="R199" s="14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4">
        <f t="shared" si="17"/>
        <v>0</v>
      </c>
      <c r="T199" s="37">
        <f t="shared" si="15"/>
        <v>1.1368683772161603E-12</v>
      </c>
    </row>
    <row r="200" spans="1:20" ht="15.95" customHeight="1" x14ac:dyDescent="0.25">
      <c r="A200" s="20" t="s">
        <v>216</v>
      </c>
      <c r="B200" s="2">
        <v>170</v>
      </c>
      <c r="C200" s="9"/>
      <c r="D200" s="62">
        <v>5370.6900000000005</v>
      </c>
      <c r="E200" s="53">
        <f>'СВОД 2015'!D200+$E$1*1-'Январь 2015'!D199</f>
        <v>7160.92</v>
      </c>
      <c r="F200" s="53">
        <f>'СВОД 2015'!E200+$E$1*1-'Февраль 2015'!D199</f>
        <v>8951.15</v>
      </c>
      <c r="G200" s="53">
        <f>'СВОД 2015'!F200+$E$1*1-'Март 2015'!D199</f>
        <v>10741.38</v>
      </c>
      <c r="H200" s="53">
        <f>'СВОД 2015'!G200+$E$1*1-'Апрель 2015'!D199</f>
        <v>12531.609999999999</v>
      </c>
      <c r="I200" s="50">
        <f>'СВОД 2015'!H200+$E$1*1-'Май 2015'!D199</f>
        <v>14321.839999999998</v>
      </c>
      <c r="J200" s="50">
        <f>'СВОД 2015'!I200+$E$1*1-'Июнь 2015'!D199</f>
        <v>16112.069999999998</v>
      </c>
      <c r="K200" s="4">
        <f>'СВОД 2015'!J200+$E$1*1-'Июль 2015'!D199</f>
        <v>0</v>
      </c>
      <c r="L200" s="50">
        <f>'СВОД 2015'!K200+$E$1*1-'Август 2015'!D199</f>
        <v>1790.23</v>
      </c>
      <c r="M200" s="50">
        <f>'СВОД 2015'!L200+$E$1*1-'Сентябрь 2015'!D199</f>
        <v>1790.23</v>
      </c>
      <c r="N200" s="50">
        <f>'СВОД 2015'!M200+$E$1*1-'Октябрь 2015'!D199</f>
        <v>-1790.2299999999996</v>
      </c>
      <c r="O200" s="50">
        <f>'СВОД 2015'!N200+$E$1*1-'Ноябрь 2015'!D199</f>
        <v>4.5474735088646412E-13</v>
      </c>
      <c r="P200" s="4">
        <f>'СВОД 2015'!O200+$E$1*1-'Декабрь 2015'!D199</f>
        <v>1790.2300000000005</v>
      </c>
      <c r="Q200" s="14">
        <f t="shared" si="16"/>
        <v>21482.760000000002</v>
      </c>
      <c r="R200" s="14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4">
        <f t="shared" si="17"/>
        <v>1790.2300000000068</v>
      </c>
      <c r="T200" s="37">
        <f t="shared" si="15"/>
        <v>6.3664629124104977E-12</v>
      </c>
    </row>
    <row r="201" spans="1:20" ht="15.95" customHeight="1" x14ac:dyDescent="0.25">
      <c r="A201" s="20" t="s">
        <v>217</v>
      </c>
      <c r="B201" s="2">
        <v>171</v>
      </c>
      <c r="C201" s="9"/>
      <c r="D201" s="59">
        <v>0</v>
      </c>
      <c r="E201" s="60">
        <f>'СВОД 2015'!D201+$E$1*1-'Январь 2015'!D200</f>
        <v>0</v>
      </c>
      <c r="F201" s="60">
        <f>'СВОД 2015'!E201+$E$1*1-'Февраль 2015'!D200</f>
        <v>0</v>
      </c>
      <c r="G201" s="60">
        <f>'СВОД 2015'!F201+$E$1*1-'Март 2015'!D200</f>
        <v>0</v>
      </c>
      <c r="H201" s="60">
        <f>'СВОД 2015'!G201+$E$1*1-'Апрель 2015'!D200</f>
        <v>0</v>
      </c>
      <c r="I201" s="4">
        <f>'СВОД 2015'!H201+$E$1*1-'Май 2015'!D200</f>
        <v>0</v>
      </c>
      <c r="J201" s="4">
        <f>'СВОД 2015'!I201+$E$1*1-'Июнь 2015'!D200</f>
        <v>0</v>
      </c>
      <c r="K201" s="4">
        <f>'СВОД 2015'!J201+$E$1*1-'Июль 2015'!D200</f>
        <v>0</v>
      </c>
      <c r="L201" s="4">
        <f>'СВОД 2015'!K201+$E$1*1-'Август 2015'!D200</f>
        <v>0</v>
      </c>
      <c r="M201" s="4">
        <f>'СВОД 2015'!L201+$E$1*1-'Сентябрь 2015'!D200</f>
        <v>0</v>
      </c>
      <c r="N201" s="4">
        <f>'СВОД 2015'!M201+$E$1*1-'Октябрь 2015'!D200</f>
        <v>0</v>
      </c>
      <c r="O201" s="4">
        <f>'СВОД 2015'!N201+$E$1*1-'Ноябрь 2015'!D200</f>
        <v>0</v>
      </c>
      <c r="P201" s="4">
        <f>'СВОД 2015'!O201+$E$1*1-'Декабрь 2015'!D200</f>
        <v>0</v>
      </c>
      <c r="Q201" s="14">
        <f t="shared" si="16"/>
        <v>21482.760000000002</v>
      </c>
      <c r="R201" s="14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4">
        <f t="shared" si="17"/>
        <v>0</v>
      </c>
      <c r="T201" s="37">
        <f t="shared" si="15"/>
        <v>0</v>
      </c>
    </row>
    <row r="202" spans="1:20" ht="15.95" customHeight="1" x14ac:dyDescent="0.25">
      <c r="A202" s="20" t="s">
        <v>218</v>
      </c>
      <c r="B202" s="2">
        <v>172</v>
      </c>
      <c r="C202" s="9"/>
      <c r="D202" s="59">
        <v>-38.390000000001237</v>
      </c>
      <c r="E202" s="60">
        <f>'СВОД 2015'!D202+$E$1*1-'Январь 2015'!D201</f>
        <v>-4248.1600000000017</v>
      </c>
      <c r="F202" s="60">
        <f>'СВОД 2015'!E202+$E$1*1-'Февраль 2015'!D201</f>
        <v>-2457.9300000000017</v>
      </c>
      <c r="G202" s="60">
        <f>'СВОД 2015'!F202+$E$1*1-'Март 2015'!D201</f>
        <v>-667.70000000000164</v>
      </c>
      <c r="H202" s="60">
        <f>'СВОД 2015'!G202+$E$1*1-'Апрель 2015'!D201</f>
        <v>-2.4700000000016189</v>
      </c>
      <c r="I202" s="50">
        <f>'СВОД 2015'!H202+$E$1*1-'Май 2015'!D201</f>
        <v>1787.7599999999984</v>
      </c>
      <c r="J202" s="4">
        <f>'СВОД 2015'!I202+$E$1*1-'Июнь 2015'!D201</f>
        <v>-322.01000000000158</v>
      </c>
      <c r="K202" s="4">
        <f>'СВОД 2015'!J202+$E$1*1-'Июль 2015'!D201</f>
        <v>-431.78000000000156</v>
      </c>
      <c r="L202" s="4">
        <f>'СВОД 2015'!K202+$E$1*1-'Август 2015'!D201</f>
        <v>-3391.5500000000015</v>
      </c>
      <c r="M202" s="4">
        <f>'СВОД 2015'!L202+$E$1*1-'Сентябрь 2015'!D201</f>
        <v>-1601.3200000000015</v>
      </c>
      <c r="N202" s="50">
        <f>'СВОД 2015'!M202+$E$1*1-'Октябрь 2015'!D201</f>
        <v>188.90999999999849</v>
      </c>
      <c r="O202" s="4">
        <f>'СВОД 2015'!N202+$E$1*1-'Ноябрь 2015'!D201</f>
        <v>-2720.8600000000015</v>
      </c>
      <c r="P202" s="4">
        <f>'СВОД 2015'!O202+$E$1*1-'Декабрь 2015'!D201</f>
        <v>-930.63000000000147</v>
      </c>
      <c r="Q202" s="14">
        <f t="shared" si="16"/>
        <v>21482.760000000002</v>
      </c>
      <c r="R202" s="14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4">
        <f t="shared" si="17"/>
        <v>-930.62999999999738</v>
      </c>
      <c r="T202" s="37">
        <f t="shared" si="15"/>
        <v>4.0927261579781771E-12</v>
      </c>
    </row>
    <row r="203" spans="1:20" ht="15.95" customHeight="1" x14ac:dyDescent="0.25">
      <c r="A203" s="20" t="s">
        <v>219</v>
      </c>
      <c r="B203" s="2">
        <v>173</v>
      </c>
      <c r="C203" s="9"/>
      <c r="D203" s="59">
        <v>-4408.6499999999978</v>
      </c>
      <c r="E203" s="60">
        <f>'СВОД 2015'!D203+$E$1*1-'Январь 2015'!D202</f>
        <v>-2618.4199999999978</v>
      </c>
      <c r="F203" s="60">
        <f>'СВОД 2015'!E203+$E$1*1-'Февраль 2015'!D202</f>
        <v>-2618.4199999999978</v>
      </c>
      <c r="G203" s="60">
        <f>'СВОД 2015'!F203+$E$1*1-'Март 2015'!D202</f>
        <v>-2618.4199999999978</v>
      </c>
      <c r="H203" s="60">
        <f>'СВОД 2015'!G203+$E$1*1-'Апрель 2015'!D202</f>
        <v>-828.18999999999778</v>
      </c>
      <c r="I203" s="50">
        <f>'СВОД 2015'!H203+$E$1*1-'Май 2015'!D202</f>
        <v>962.04000000000224</v>
      </c>
      <c r="J203" s="50">
        <f>'СВОД 2015'!I203+$E$1*1-'Июнь 2015'!D202</f>
        <v>2752.2700000000023</v>
      </c>
      <c r="K203" s="4">
        <f>'СВОД 2015'!J203+$E$1*1-'Июль 2015'!D202</f>
        <v>-357.49999999999818</v>
      </c>
      <c r="L203" s="50">
        <f>'СВОД 2015'!K203+$E$1*1-'Август 2015'!D202</f>
        <v>1432.7300000000018</v>
      </c>
      <c r="M203" s="4">
        <f>'СВОД 2015'!L203+$E$1*1-'Сентябрь 2015'!D202</f>
        <v>-1527.0399999999981</v>
      </c>
      <c r="N203" s="50">
        <f>'СВОД 2015'!M203+$E$1*1-'Октябрь 2015'!D202</f>
        <v>263.19000000000187</v>
      </c>
      <c r="O203" s="4">
        <f>'СВОД 2015'!N203+$E$1*1-'Ноябрь 2015'!D202</f>
        <v>-2404.5799999999981</v>
      </c>
      <c r="P203" s="4">
        <f>'СВОД 2015'!O203+$E$1*1-'Декабрь 2015'!D202</f>
        <v>-614.34999999999809</v>
      </c>
      <c r="Q203" s="14">
        <f t="shared" si="16"/>
        <v>21482.760000000002</v>
      </c>
      <c r="R203" s="14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4">
        <f t="shared" si="17"/>
        <v>-614.34999999999491</v>
      </c>
      <c r="T203" s="37">
        <f t="shared" si="15"/>
        <v>3.1832314562052488E-12</v>
      </c>
    </row>
    <row r="204" spans="1:20" ht="15.95" customHeight="1" x14ac:dyDescent="0.25">
      <c r="A204" s="20" t="s">
        <v>220</v>
      </c>
      <c r="B204" s="2">
        <v>174</v>
      </c>
      <c r="C204" s="9"/>
      <c r="D204" s="62">
        <v>5370.6900000000005</v>
      </c>
      <c r="E204" s="53">
        <f>'СВОД 2015'!D204+$E$1*1-'Январь 2015'!D203</f>
        <v>1790.2299999999996</v>
      </c>
      <c r="F204" s="53">
        <f>'СВОД 2015'!E204+$E$1*1-'Февраль 2015'!D203</f>
        <v>3580.4599999999996</v>
      </c>
      <c r="G204" s="53">
        <f>'СВОД 2015'!F204+$E$1*1-'Март 2015'!D203</f>
        <v>1790.2299999999996</v>
      </c>
      <c r="H204" s="53">
        <f>'СВОД 2015'!G204+$E$1*1-'Апрель 2015'!D203</f>
        <v>1790.2299999999996</v>
      </c>
      <c r="I204" s="50">
        <f>'СВОД 2015'!H204+$E$1*1-'Май 2015'!D203</f>
        <v>1790.2299999999996</v>
      </c>
      <c r="J204" s="50">
        <f>'СВОД 2015'!I204+$E$1*1-'Июнь 2015'!D203</f>
        <v>3580.4599999999996</v>
      </c>
      <c r="K204" s="50">
        <f>'СВОД 2015'!J204+$E$1*1-'Июль 2015'!D203</f>
        <v>1790.2299999999996</v>
      </c>
      <c r="L204" s="50">
        <f>'СВОД 2015'!K204+$E$1*1-'Август 2015'!D203</f>
        <v>2435.9599999999996</v>
      </c>
      <c r="M204" s="50">
        <f>'СВОД 2015'!L204+$E$1*1-'Сентябрь 2015'!D203</f>
        <v>645.72999999999956</v>
      </c>
      <c r="N204" s="50">
        <f>'СВОД 2015'!M204+$E$1*1-'Октябрь 2015'!D203</f>
        <v>2435.9599999999996</v>
      </c>
      <c r="O204" s="4">
        <f>'СВОД 2015'!N204+$E$1*1-'Ноябрь 2015'!D203</f>
        <v>645.72999999999956</v>
      </c>
      <c r="P204" s="4">
        <f>'СВОД 2015'!O204+$E$1*1-'Декабрь 2015'!D203</f>
        <v>2435.9599999999996</v>
      </c>
      <c r="Q204" s="14">
        <f t="shared" si="16"/>
        <v>21482.760000000002</v>
      </c>
      <c r="R204" s="14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4">
        <f t="shared" si="17"/>
        <v>2435.9600000000064</v>
      </c>
      <c r="T204" s="37">
        <f t="shared" si="15"/>
        <v>6.8212102632969618E-12</v>
      </c>
    </row>
    <row r="205" spans="1:20" ht="15.95" customHeight="1" x14ac:dyDescent="0.25">
      <c r="A205" s="20" t="s">
        <v>221</v>
      </c>
      <c r="B205" s="2">
        <v>175</v>
      </c>
      <c r="C205" s="9"/>
      <c r="D205" s="61">
        <v>2.9899999999979627</v>
      </c>
      <c r="E205" s="63">
        <f>'СВОД 2015'!D205+$E$1*1-'Январь 2015'!D204</f>
        <v>3.2199999999979809</v>
      </c>
      <c r="F205" s="63">
        <f>'СВОД 2015'!E205+$E$1*1-'Февраль 2015'!D204</f>
        <v>3.4499999999979991</v>
      </c>
      <c r="G205" s="53">
        <f>'СВОД 2015'!F205+$E$1*1-'Март 2015'!D204</f>
        <v>3.6799999999980173</v>
      </c>
      <c r="H205" s="53">
        <f>'СВОД 2015'!G205+$E$1*1-'Апрель 2015'!D204</f>
        <v>3.9099999999980355</v>
      </c>
      <c r="I205" s="50">
        <f>'СВОД 2015'!H205+$E$1*1-'Май 2015'!D204</f>
        <v>4.1399999999980537</v>
      </c>
      <c r="J205" s="50">
        <f>'СВОД 2015'!I205+$E$1*1-'Июнь 2015'!D204</f>
        <v>4.3699999999980719</v>
      </c>
      <c r="K205" s="50">
        <f>'СВОД 2015'!J205+$E$1*1-'Июль 2015'!D204</f>
        <v>4.5999999999980901</v>
      </c>
      <c r="L205" s="50">
        <f>'СВОД 2015'!K205+$E$1*1-'Август 2015'!D204</f>
        <v>4.8299999999981083</v>
      </c>
      <c r="M205" s="50">
        <f>'СВОД 2015'!L205+$E$1*1-'Сентябрь 2015'!D204</f>
        <v>5.0599999999981264</v>
      </c>
      <c r="N205" s="50">
        <f>'СВОД 2015'!M205+$E$1*1-'Октябрь 2015'!D204</f>
        <v>5.2899999999981446</v>
      </c>
      <c r="O205" s="50">
        <f>'СВОД 2015'!N205+$E$1*1-'Ноябрь 2015'!D204</f>
        <v>5.5199999999981628</v>
      </c>
      <c r="P205" s="4">
        <f>'СВОД 2015'!O205+$E$1*1-'Декабрь 2015'!D204</f>
        <v>5.749999999998181</v>
      </c>
      <c r="Q205" s="14">
        <f t="shared" si="16"/>
        <v>21482.760000000002</v>
      </c>
      <c r="R205" s="14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4">
        <f t="shared" si="17"/>
        <v>5.75</v>
      </c>
      <c r="T205" s="37">
        <f t="shared" si="15"/>
        <v>1.8189894035458565E-12</v>
      </c>
    </row>
    <row r="206" spans="1:20" ht="15.95" customHeight="1" x14ac:dyDescent="0.25">
      <c r="A206" s="20" t="s">
        <v>222</v>
      </c>
      <c r="B206" s="2">
        <v>176</v>
      </c>
      <c r="C206" s="9"/>
      <c r="D206" s="62">
        <v>14021.839999999997</v>
      </c>
      <c r="E206" s="53">
        <f>'СВОД 2015'!D206+$E$1*1-'Январь 2015'!D205</f>
        <v>10441.369999999995</v>
      </c>
      <c r="F206" s="53">
        <f>'СВОД 2015'!E206+$E$1*1-'Февраль 2015'!D205</f>
        <v>12231.599999999995</v>
      </c>
      <c r="G206" s="53">
        <f>'СВОД 2015'!F206+$E$1*1-'Март 2015'!D205</f>
        <v>14021.829999999994</v>
      </c>
      <c r="H206" s="53">
        <f>'СВОД 2015'!G206+$E$1*1-'Апрель 2015'!D205</f>
        <v>15812.059999999994</v>
      </c>
      <c r="I206" s="4">
        <f>'СВОД 2015'!H206+$E$1*1-'Май 2015'!D205</f>
        <v>-1.0000000005675247E-2</v>
      </c>
      <c r="J206" s="50">
        <f>'СВОД 2015'!I206+$E$1*1-'Июнь 2015'!D205</f>
        <v>1790.2199999999943</v>
      </c>
      <c r="K206" s="4">
        <f>'СВОД 2015'!J206+$E$1*1-'Июль 2015'!D205</f>
        <v>-1790.2500000000055</v>
      </c>
      <c r="L206" s="4">
        <f>'СВОД 2015'!K206+$E$1*1-'Август 2015'!D205</f>
        <v>-2.0000000005438778E-2</v>
      </c>
      <c r="M206" s="4">
        <f>'СВОД 2015'!L206+$E$1*1-'Сентябрь 2015'!D205</f>
        <v>-5370.7100000000055</v>
      </c>
      <c r="N206" s="4">
        <f>'СВОД 2015'!M206+$E$1*1-'Октябрь 2015'!D205</f>
        <v>-3580.4800000000055</v>
      </c>
      <c r="O206" s="4">
        <f>'СВОД 2015'!N206+$E$1*1-'Ноябрь 2015'!D205</f>
        <v>-1790.2500000000055</v>
      </c>
      <c r="P206" s="4">
        <f>'СВОД 2015'!O206+$E$1*1-'Декабрь 2015'!D205</f>
        <v>-2.0000000005438778E-2</v>
      </c>
      <c r="Q206" s="14">
        <f t="shared" si="16"/>
        <v>21482.760000000002</v>
      </c>
      <c r="R206" s="14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4">
        <f t="shared" si="17"/>
        <v>-2.0000000004074536E-2</v>
      </c>
      <c r="T206" s="37">
        <f t="shared" si="15"/>
        <v>1.3642420526593924E-12</v>
      </c>
    </row>
    <row r="207" spans="1:20" ht="15.95" customHeight="1" x14ac:dyDescent="0.25">
      <c r="A207" s="20" t="s">
        <v>223</v>
      </c>
      <c r="B207" s="2">
        <v>177</v>
      </c>
      <c r="C207" s="9"/>
      <c r="D207" s="59">
        <v>0</v>
      </c>
      <c r="E207" s="60">
        <f>'СВОД 2015'!D207+$E$1*1-'Январь 2015'!D206</f>
        <v>-3580.4599999999996</v>
      </c>
      <c r="F207" s="60">
        <f>'СВОД 2015'!E207+$E$1*1-'Февраль 2015'!D206</f>
        <v>-1790.2299999999996</v>
      </c>
      <c r="G207" s="53">
        <f>'СВОД 2015'!F207+$E$1*1-'Март 2015'!D206</f>
        <v>4.5474735088646412E-13</v>
      </c>
      <c r="H207" s="60">
        <f>'СВОД 2015'!G207+$E$1*1-'Апрель 2015'!D206</f>
        <v>-3580.4599999999991</v>
      </c>
      <c r="I207" s="4">
        <f>'СВОД 2015'!H207+$E$1*1-'Май 2015'!D206</f>
        <v>-1790.2299999999991</v>
      </c>
      <c r="J207" s="50">
        <f>'СВОД 2015'!I207+$E$1*1-'Июнь 2015'!D206</f>
        <v>9.0949470177292824E-13</v>
      </c>
      <c r="K207" s="4">
        <f>'СВОД 2015'!J207+$E$1*1-'Июль 2015'!D206</f>
        <v>-3580.4599999999987</v>
      </c>
      <c r="L207" s="4">
        <f>'СВОД 2015'!K207+$E$1*1-'Август 2015'!D206</f>
        <v>-1790.2299999999987</v>
      </c>
      <c r="M207" s="50">
        <f>'СВОД 2015'!L207+$E$1*1-'Сентябрь 2015'!D206</f>
        <v>1.3642420526593924E-12</v>
      </c>
      <c r="N207" s="4">
        <f>'СВОД 2015'!M207+$E$1*1-'Октябрь 2015'!D206</f>
        <v>-3580.4599999999982</v>
      </c>
      <c r="O207" s="4">
        <f>'СВОД 2015'!N207+$E$1*1-'Ноябрь 2015'!D206</f>
        <v>-1790.2299999999982</v>
      </c>
      <c r="P207" s="50">
        <f>'СВОД 2015'!O207+$E$1*1-'Декабрь 2015'!D206</f>
        <v>1.8189894035458565E-12</v>
      </c>
      <c r="Q207" s="14">
        <f t="shared" si="16"/>
        <v>21482.760000000002</v>
      </c>
      <c r="R207" s="14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4">
        <f t="shared" si="17"/>
        <v>0</v>
      </c>
      <c r="T207" s="37">
        <f t="shared" si="15"/>
        <v>-1.8189894035458565E-12</v>
      </c>
    </row>
    <row r="208" spans="1:20" ht="15.95" customHeight="1" x14ac:dyDescent="0.25">
      <c r="A208" s="20" t="s">
        <v>224</v>
      </c>
      <c r="B208" s="2">
        <v>178</v>
      </c>
      <c r="C208" s="9"/>
      <c r="D208" s="61">
        <v>5370.0699999999979</v>
      </c>
      <c r="E208" s="63">
        <f>'СВОД 2015'!D208+$E$1*1-'Январь 2015'!D207</f>
        <v>3580.2999999999975</v>
      </c>
      <c r="F208" s="63">
        <f>'СВОД 2015'!E208+$E$1*1-'Февраль 2015'!D207</f>
        <v>3580.529999999997</v>
      </c>
      <c r="G208" s="63">
        <f>'СВОД 2015'!F208+$E$1*1-'Март 2015'!D207</f>
        <v>3580.7599999999966</v>
      </c>
      <c r="H208" s="53">
        <f>'СВОД 2015'!G208+$E$1*1-'Апрель 2015'!D207</f>
        <v>1790.9899999999961</v>
      </c>
      <c r="I208" s="50">
        <f>'СВОД 2015'!H208+$E$1*1-'Май 2015'!D207</f>
        <v>3581.2199999999962</v>
      </c>
      <c r="J208" s="4">
        <f>'СВОД 2015'!I208+$E$1*1-'Июнь 2015'!D207</f>
        <v>-1788.5500000000038</v>
      </c>
      <c r="K208" s="4">
        <f>'СВОД 2015'!J208+$E$1*1-'Июль 2015'!D207</f>
        <v>-1790.3200000000038</v>
      </c>
      <c r="L208" s="4">
        <f>'СВОД 2015'!K208+$E$1*1-'Август 2015'!D207</f>
        <v>-9.0000000003783498E-2</v>
      </c>
      <c r="M208" s="50">
        <f>'СВОД 2015'!L208+$E$1*1-'Сентябрь 2015'!D207</f>
        <v>0.13999999999623469</v>
      </c>
      <c r="N208" s="50">
        <f>'СВОД 2015'!M208+$E$1*1-'Октябрь 2015'!D207</f>
        <v>1790.3699999999963</v>
      </c>
      <c r="O208" s="4">
        <f>'СВОД 2015'!N208+$E$1*1-'Ноябрь 2015'!D207</f>
        <v>0.59999999999627107</v>
      </c>
      <c r="P208" s="4">
        <f>'СВОД 2015'!O208+$E$1*1-'Декабрь 2015'!D207</f>
        <v>1790.8299999999963</v>
      </c>
      <c r="Q208" s="14">
        <f t="shared" si="16"/>
        <v>21482.760000000002</v>
      </c>
      <c r="R208" s="14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4">
        <f t="shared" si="17"/>
        <v>1790.8300000000017</v>
      </c>
      <c r="T208" s="37">
        <f t="shared" si="15"/>
        <v>5.4569682106375694E-12</v>
      </c>
    </row>
    <row r="209" spans="1:62" ht="15.95" customHeight="1" x14ac:dyDescent="0.25">
      <c r="A209" s="20" t="s">
        <v>225</v>
      </c>
      <c r="B209" s="2">
        <v>178</v>
      </c>
      <c r="C209" s="2" t="s">
        <v>21</v>
      </c>
      <c r="D209" s="61">
        <v>1787.2299999999996</v>
      </c>
      <c r="E209" s="60">
        <f>'СВОД 2015'!D209+$E$1*1-'Январь 2015'!D208</f>
        <v>-4.5400000000004184</v>
      </c>
      <c r="F209" s="53">
        <f>'СВОД 2015'!E209+$E$1*1-'Февраль 2015'!D208</f>
        <v>1785.6899999999996</v>
      </c>
      <c r="G209" s="60">
        <f>'СВОД 2015'!F209+$E$1*1-'Март 2015'!D208</f>
        <v>-6.080000000000382</v>
      </c>
      <c r="H209" s="60">
        <f>'СВОД 2015'!G209+$E$1*1-'Апрель 2015'!D208</f>
        <v>-1797.8500000000004</v>
      </c>
      <c r="I209" s="4">
        <f>'СВОД 2015'!H209+$E$1*1-'Май 2015'!D208</f>
        <v>-7.6200000000003456</v>
      </c>
      <c r="J209" s="50">
        <f>'СВОД 2015'!I209+$E$1*1-'Июнь 2015'!D208</f>
        <v>1782.6099999999997</v>
      </c>
      <c r="K209" s="4">
        <f>'СВОД 2015'!J209+$E$1*1-'Июль 2015'!D208</f>
        <v>-9.1600000000003092</v>
      </c>
      <c r="L209" s="4">
        <f>'СВОД 2015'!K209+$E$1*1-'Август 2015'!D208</f>
        <v>-9.930000000000291</v>
      </c>
      <c r="M209" s="50">
        <f>'СВОД 2015'!L209+$E$1*1-'Сентябрь 2015'!D208</f>
        <v>1780.2999999999997</v>
      </c>
      <c r="N209" s="4">
        <f>'СВОД 2015'!M209+$E$1*1-'Октябрь 2015'!D208</f>
        <v>-11.470000000000255</v>
      </c>
      <c r="O209" s="4">
        <f>'СВОД 2015'!N209+$E$1*1-'Ноябрь 2015'!D208</f>
        <v>-1801.4700000000003</v>
      </c>
      <c r="P209" s="4">
        <f>'СВОД 2015'!O209+$E$1*1-'Декабрь 2015'!D208</f>
        <v>-11.240000000000236</v>
      </c>
      <c r="Q209" s="14">
        <f t="shared" si="16"/>
        <v>21482.760000000002</v>
      </c>
      <c r="R209" s="14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4">
        <f t="shared" si="17"/>
        <v>-11.239999999997963</v>
      </c>
      <c r="T209" s="37">
        <f t="shared" si="15"/>
        <v>2.2737367544323206E-12</v>
      </c>
    </row>
    <row r="210" spans="1:62" s="57" customFormat="1" ht="15.95" customHeight="1" x14ac:dyDescent="0.25">
      <c r="A210" s="46" t="s">
        <v>226</v>
      </c>
      <c r="B210" s="47">
        <v>178</v>
      </c>
      <c r="C210" s="47" t="s">
        <v>21</v>
      </c>
      <c r="D210" s="48">
        <v>441.38000000000102</v>
      </c>
      <c r="E210" s="54">
        <f>'СВОД 2015'!D210-'Январь 2015'!D209</f>
        <v>441.38000000000102</v>
      </c>
      <c r="F210" s="55">
        <f t="shared" ref="F210:P210" si="18">E210</f>
        <v>441.38000000000102</v>
      </c>
      <c r="G210" s="55">
        <f t="shared" si="18"/>
        <v>441.38000000000102</v>
      </c>
      <c r="H210" s="55">
        <f t="shared" si="18"/>
        <v>441.38000000000102</v>
      </c>
      <c r="I210" s="55">
        <f t="shared" si="18"/>
        <v>441.38000000000102</v>
      </c>
      <c r="J210" s="55">
        <f t="shared" si="18"/>
        <v>441.38000000000102</v>
      </c>
      <c r="K210" s="55">
        <f t="shared" si="18"/>
        <v>441.38000000000102</v>
      </c>
      <c r="L210" s="55">
        <f t="shared" si="18"/>
        <v>441.38000000000102</v>
      </c>
      <c r="M210" s="55">
        <f t="shared" si="18"/>
        <v>441.38000000000102</v>
      </c>
      <c r="N210" s="55">
        <f t="shared" si="18"/>
        <v>441.38000000000102</v>
      </c>
      <c r="O210" s="55">
        <f t="shared" si="18"/>
        <v>441.38000000000102</v>
      </c>
      <c r="P210" s="55">
        <f t="shared" si="18"/>
        <v>441.38000000000102</v>
      </c>
      <c r="Q210" s="49">
        <v>0</v>
      </c>
      <c r="R210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49">
        <f t="shared" si="17"/>
        <v>441.38000000000102</v>
      </c>
      <c r="T210" s="44">
        <f t="shared" si="15"/>
        <v>0</v>
      </c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</row>
    <row r="211" spans="1:62" ht="15.95" customHeight="1" x14ac:dyDescent="0.25">
      <c r="A211" s="20" t="s">
        <v>227</v>
      </c>
      <c r="B211" s="2">
        <v>179</v>
      </c>
      <c r="C211" s="9"/>
      <c r="D211" s="59">
        <v>10741.38</v>
      </c>
      <c r="E211" s="60">
        <f>'СВОД 2015'!D211+$E$1*1-'Январь 2015'!D210</f>
        <v>12531.609999999999</v>
      </c>
      <c r="F211" s="60">
        <f>'СВОД 2015'!E211+$E$1*1-'Февраль 2015'!D210</f>
        <v>14321.839999999998</v>
      </c>
      <c r="G211" s="60">
        <f>'СВОД 2015'!F211+$E$1*1-'Март 2015'!D210</f>
        <v>16112.069999999998</v>
      </c>
      <c r="H211" s="60">
        <f>'СВОД 2015'!G211+$E$1*1-'Апрель 2015'!D210</f>
        <v>17902.3</v>
      </c>
      <c r="I211" s="4">
        <f>'СВОД 2015'!H211+$E$1*1-'Май 2015'!D210</f>
        <v>19692.53</v>
      </c>
      <c r="J211" s="4">
        <f>'СВОД 2015'!I211+$E$1*1-'Июнь 2015'!D210</f>
        <v>21482.76</v>
      </c>
      <c r="K211" s="4">
        <f>'СВОД 2015'!J211+$E$1*1-'Июль 2015'!D210</f>
        <v>23272.989999999998</v>
      </c>
      <c r="L211" s="4">
        <f>'СВОД 2015'!K211+$E$1*1-'Август 2015'!D210</f>
        <v>25063.219999999998</v>
      </c>
      <c r="M211" s="4">
        <f>'СВОД 2015'!L211+$E$1*1-'Сентябрь 2015'!D210</f>
        <v>26853.449999999997</v>
      </c>
      <c r="N211" s="4">
        <f>'СВОД 2015'!M211+$E$1*1-'Октябрь 2015'!D210</f>
        <v>28643.679999999997</v>
      </c>
      <c r="O211" s="4">
        <f>'СВОД 2015'!N211+$E$1*1-'Ноябрь 2015'!D210</f>
        <v>30433.909999999996</v>
      </c>
      <c r="P211" s="4">
        <f>'СВОД 2015'!O211+$E$1*1-'Декабрь 2015'!D210</f>
        <v>32224.139999999996</v>
      </c>
      <c r="Q211" s="14">
        <f>1790.23*12</f>
        <v>21482.760000000002</v>
      </c>
      <c r="R211" s="14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4">
        <f t="shared" si="17"/>
        <v>32224.14</v>
      </c>
      <c r="T211" s="37">
        <f t="shared" si="15"/>
        <v>0</v>
      </c>
    </row>
    <row r="212" spans="1:62" ht="15.95" customHeight="1" x14ac:dyDescent="0.25">
      <c r="A212" s="20" t="s">
        <v>228</v>
      </c>
      <c r="B212" s="2">
        <v>180</v>
      </c>
      <c r="C212" s="9"/>
      <c r="D212" s="62">
        <v>3.637978807091713E-12</v>
      </c>
      <c r="E212" s="53">
        <f>'СВОД 2015'!D212+$E$1*1-'Январь 2015'!D211</f>
        <v>1790.2300000000037</v>
      </c>
      <c r="F212" s="53">
        <f>'СВОД 2015'!E212+$E$1*1-'Февраль 2015'!D211</f>
        <v>3.637978807091713E-12</v>
      </c>
      <c r="G212" s="60">
        <f>'СВОД 2015'!F212+$E$1*1-'Март 2015'!D211</f>
        <v>-1790.2299999999964</v>
      </c>
      <c r="H212" s="53">
        <f>'СВОД 2015'!G212+$E$1*1-'Апрель 2015'!D211</f>
        <v>3.637978807091713E-12</v>
      </c>
      <c r="I212" s="50">
        <f>'СВОД 2015'!H212+$E$1*1-'Май 2015'!D211</f>
        <v>1790.2300000000037</v>
      </c>
      <c r="J212" s="50">
        <f>'СВОД 2015'!I212+$E$1*1-'Июнь 2015'!D211</f>
        <v>3.637978807091713E-12</v>
      </c>
      <c r="K212" s="4">
        <f>'СВОД 2015'!J212+$E$1*1-'Июль 2015'!D211</f>
        <v>-1790.8799999999965</v>
      </c>
      <c r="L212" s="4">
        <f>'СВОД 2015'!K212+$E$1*1-'Август 2015'!D211</f>
        <v>-0.64999999999645297</v>
      </c>
      <c r="M212" s="4">
        <f>'СВОД 2015'!L212+$E$1*1-'Сентябрь 2015'!D211</f>
        <v>-0.64999999999645297</v>
      </c>
      <c r="N212" s="50">
        <f>'СВОД 2015'!M212+$E$1*1-'Октябрь 2015'!D211</f>
        <v>1789.5800000000036</v>
      </c>
      <c r="O212" s="4">
        <f>'СВОД 2015'!N212+$E$1*1-'Ноябрь 2015'!D211</f>
        <v>-20.189999999996417</v>
      </c>
      <c r="P212" s="4">
        <f>'СВОД 2015'!O212+$E$1*1-'Декабрь 2015'!D211</f>
        <v>-29.959999999996398</v>
      </c>
      <c r="Q212" s="14">
        <f>1790.23*12</f>
        <v>21482.760000000002</v>
      </c>
      <c r="R212" s="14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4">
        <f t="shared" si="17"/>
        <v>-29.959999999995489</v>
      </c>
      <c r="T212" s="37">
        <f t="shared" si="15"/>
        <v>9.0949470177292824E-13</v>
      </c>
    </row>
    <row r="213" spans="1:62" ht="15.95" customHeight="1" x14ac:dyDescent="0.25">
      <c r="A213" s="22" t="s">
        <v>229</v>
      </c>
      <c r="B213" s="2">
        <v>181</v>
      </c>
      <c r="C213" s="9"/>
      <c r="D213" s="59">
        <v>25233.909999999996</v>
      </c>
      <c r="E213" s="60">
        <f>'СВОД 2015'!D213+$E$1*1-'Январь 2015'!D212</f>
        <v>27024.139999999996</v>
      </c>
      <c r="F213" s="60">
        <f>'СВОД 2015'!E213+$E$1*1-'Февраль 2015'!D212</f>
        <v>28814.369999999995</v>
      </c>
      <c r="G213" s="60">
        <f>'СВОД 2015'!F213+$E$1*1-'Март 2015'!D212</f>
        <v>30604.599999999995</v>
      </c>
      <c r="H213" s="60">
        <f>'СВОД 2015'!G213+$E$1*1-'Апрель 2015'!D212</f>
        <v>32394.829999999994</v>
      </c>
      <c r="I213" s="4">
        <f>'СВОД 2015'!H213+$E$1*1-'Май 2015'!D212</f>
        <v>34185.06</v>
      </c>
      <c r="J213" s="4">
        <f>'СВОД 2015'!I213+$E$1*1-'Июнь 2015'!D212</f>
        <v>35975.29</v>
      </c>
      <c r="K213" s="4">
        <f>'СВОД 2015'!J213+$E$1*1-'Июль 2015'!D212</f>
        <v>37765.520000000004</v>
      </c>
      <c r="L213" s="4">
        <f>'СВОД 2015'!K213+$E$1*1-'Август 2015'!D212</f>
        <v>39555.750000000007</v>
      </c>
      <c r="M213" s="4">
        <f>'СВОД 2015'!L213+$E$1*1-'Сентябрь 2015'!D212</f>
        <v>41345.98000000001</v>
      </c>
      <c r="N213" s="4">
        <f>'СВОД 2015'!M213+$E$1*1-'Октябрь 2015'!D212</f>
        <v>43136.210000000014</v>
      </c>
      <c r="O213" s="4">
        <f>'СВОД 2015'!N213+$E$1*1-'Ноябрь 2015'!D212</f>
        <v>44926.440000000017</v>
      </c>
      <c r="P213" s="4">
        <f>'СВОД 2015'!O213+$E$1*1-'Декабрь 2015'!D212</f>
        <v>46716.67000000002</v>
      </c>
      <c r="Q213" s="14">
        <f>1790.23*12</f>
        <v>21482.760000000002</v>
      </c>
      <c r="R213" s="14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4">
        <f t="shared" si="17"/>
        <v>46716.67</v>
      </c>
      <c r="T213" s="37">
        <f t="shared" si="15"/>
        <v>0</v>
      </c>
    </row>
    <row r="214" spans="1:62" ht="18" customHeight="1" thickBot="1" x14ac:dyDescent="0.3">
      <c r="A214" s="23">
        <v>0</v>
      </c>
      <c r="B214" s="24"/>
      <c r="C214" s="24"/>
      <c r="D214" s="59"/>
      <c r="E214" s="66"/>
      <c r="F214" s="66"/>
      <c r="G214" s="66"/>
      <c r="H214" s="66"/>
      <c r="I214" s="25"/>
      <c r="J214" s="4"/>
      <c r="K214" s="26"/>
      <c r="L214" s="26"/>
      <c r="M214" s="4"/>
      <c r="N214" s="27"/>
      <c r="O214" s="28"/>
      <c r="P214" s="4"/>
      <c r="Q214" s="38"/>
      <c r="R214" s="38"/>
      <c r="S214" s="38"/>
    </row>
    <row r="215" spans="1:62" ht="35.25" customHeight="1" thickBot="1" x14ac:dyDescent="0.3">
      <c r="A215" s="35"/>
      <c r="B215" s="36"/>
      <c r="C215" s="58" t="s">
        <v>230</v>
      </c>
      <c r="D215" s="11">
        <f>SUM(D3:D213)</f>
        <v>349750.3600000001</v>
      </c>
      <c r="E215" s="11">
        <f t="shared" ref="E215:S215" si="19">SUM(E3:E214)</f>
        <v>414935.08999999956</v>
      </c>
      <c r="F215" s="11">
        <f t="shared" si="19"/>
        <v>390579.49000000011</v>
      </c>
      <c r="G215" s="11">
        <f t="shared" si="19"/>
        <v>380328.4000000002</v>
      </c>
      <c r="H215" s="11">
        <f t="shared" si="19"/>
        <v>277105.84000000003</v>
      </c>
      <c r="I215" s="11">
        <f t="shared" si="19"/>
        <v>266757.80999999971</v>
      </c>
      <c r="J215" s="11">
        <f t="shared" si="19"/>
        <v>232949.37999999977</v>
      </c>
      <c r="K215" s="11">
        <f t="shared" si="19"/>
        <v>194892.28000000003</v>
      </c>
      <c r="L215" s="11">
        <f t="shared" si="19"/>
        <v>225420.8699999997</v>
      </c>
      <c r="M215" s="11">
        <f t="shared" si="19"/>
        <v>299948.77999999985</v>
      </c>
      <c r="N215" s="7">
        <f t="shared" si="19"/>
        <v>303297.52000000019</v>
      </c>
      <c r="O215" s="7">
        <f t="shared" si="19"/>
        <v>348946.37000000005</v>
      </c>
      <c r="P215" s="7">
        <f t="shared" si="19"/>
        <v>408847.02000000019</v>
      </c>
      <c r="Q215" s="15">
        <f t="shared" si="19"/>
        <v>4460358.0999999763</v>
      </c>
      <c r="R215" s="15">
        <f t="shared" si="19"/>
        <v>4401261.4399999967</v>
      </c>
      <c r="S215" s="15">
        <f t="shared" si="19"/>
        <v>408847.02000000048</v>
      </c>
    </row>
    <row r="217" spans="1:62" ht="21" x14ac:dyDescent="0.35">
      <c r="A217" s="72" t="s">
        <v>231</v>
      </c>
    </row>
    <row r="218" spans="1:62" x14ac:dyDescent="0.25">
      <c r="Q218" s="37"/>
    </row>
  </sheetData>
  <autoFilter ref="A2:S215" xr:uid="{00000000-0009-0000-0000-000000000000}">
    <sortState xmlns:xlrd2="http://schemas.microsoft.com/office/spreadsheetml/2017/richdata2" ref="A3:S215">
      <sortCondition ref="B2:B215"/>
    </sortState>
  </autoFilter>
  <conditionalFormatting sqref="D3:P81">
    <cfRule type="cellIs" dxfId="577" priority="2" operator="lessThanOrEqual">
      <formula>0</formula>
    </cfRule>
  </conditionalFormatting>
  <conditionalFormatting sqref="K82:P82 D83:P85 L86:P86 D87:P87 F88:P88 G89:P89 D90:P189 D190:J190 M190:P190 D191:P209 D210:E210 D211:P213">
    <cfRule type="cellIs" dxfId="576" priority="4" operator="lessThanOrEqual">
      <formula>0</formula>
    </cfRule>
  </conditionalFormatting>
  <hyperlinks>
    <hyperlink ref="E2" location="'Январь 2015'!Область_печати" display="Сальдо на 31.01.15" xr:uid="{00000000-0004-0000-0000-000000000000}"/>
    <hyperlink ref="F2" location="'Февраль 2015'!Область_печати" display="Сальдо на 28.02.15" xr:uid="{00000000-0004-0000-0000-000001000000}"/>
    <hyperlink ref="G2" location="'Март 2015'!Область_печати" display="Сальдо на 31.03.15" xr:uid="{00000000-0004-0000-0000-000002000000}"/>
    <hyperlink ref="H2" location="'Апрель 2015'!Область_печати" display="Сальдо на 30.04.15" xr:uid="{00000000-0004-0000-0000-000003000000}"/>
    <hyperlink ref="I2" location="'Май 2015'!Область_печати" display="альдо на 31.05.15" xr:uid="{00000000-0004-0000-0000-000004000000}"/>
    <hyperlink ref="J2" location="'Июнь 2015'!Область_печати" display="Сальдо на 30.06.15" xr:uid="{00000000-0004-0000-0000-000005000000}"/>
    <hyperlink ref="K2" location="'Июль 2015'!Область_печати" display="Сальдо на 31.07.15" xr:uid="{00000000-0004-0000-0000-000006000000}"/>
    <hyperlink ref="L2" location="'Август 2015'!Область_печати" display="Сальдо на 31.08.15" xr:uid="{00000000-0004-0000-0000-000007000000}"/>
    <hyperlink ref="M2" location="'Сентябрь 2015'!Область_печати" display="Сальдо на 30.09.15" xr:uid="{00000000-0004-0000-0000-000008000000}"/>
    <hyperlink ref="N2" location="'Октябрь 2015'!Область_печати" display="Сальдо на 31.10.15" xr:uid="{00000000-0004-0000-0000-000009000000}"/>
    <hyperlink ref="O2" location="'Ноябрь 2015'!Область_печати" display="Сальдо на 30.11.15" xr:uid="{00000000-0004-0000-0000-00000A000000}"/>
    <hyperlink ref="P2" location="'Декабрь 2015'!Область_печати" display="Сальдо на 31.12.15" xr:uid="{00000000-0004-0000-0000-00000B000000}"/>
    <hyperlink ref="D2" location="'СВОД 2014'!Область_печати" display="САЛЬДО                       на начало года" xr:uid="{00000000-0004-0000-0000-00000C000000}"/>
    <hyperlink ref="A217" location="'СВОД 2016'!Область_печати" display="СВОД 2016" xr:uid="{00000000-0004-0000-00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10000</v>
      </c>
    </row>
    <row r="9" spans="1:5" ht="15.95" customHeight="1" x14ac:dyDescent="0.25">
      <c r="A9" s="21" t="s">
        <v>27</v>
      </c>
      <c r="B9" s="1">
        <v>4</v>
      </c>
      <c r="C9" s="8"/>
      <c r="D9" s="6">
        <v>3500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5370.69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2866.99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f>2000+3000</f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1790.23*2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12000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4770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8000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5900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1490.23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1900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1790.23*2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1490.23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3600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1490.23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4470.6899999999996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1800*2</f>
        <v>3600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f>2*1790.2</f>
        <v>3580.4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2*1800+3000</f>
        <v>6600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5370.66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5370.69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3580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f>3580.46</f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4780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1602.22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1790.23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4750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7160.92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1790.23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300525.28000000009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9000000}">
    <sortState xmlns:xlrd2="http://schemas.microsoft.com/office/spreadsheetml/2017/richdata2" ref="A2:E216">
      <sortCondition ref="B1:B216"/>
    </sortState>
  </autoFilter>
  <conditionalFormatting sqref="C2:C212">
    <cfRule type="cellIs" dxfId="559" priority="1" operator="equal">
      <formula>0</formula>
    </cfRule>
    <cfRule type="cellIs" dxfId="558" priority="2" operator="equal">
      <formula>"а"</formula>
    </cfRule>
  </conditionalFormatting>
  <hyperlinks>
    <hyperlink ref="E1" location="'СВОД 2015'!Область_печати" display="СВОД 2015" xr:uid="{00000000-0004-0000-0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8000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4400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4000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4400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4400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8800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5000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282450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3000000}"/>
  <conditionalFormatting sqref="C2:C114 C119:C214">
    <cfRule type="cellIs" dxfId="303" priority="3" operator="equal">
      <formula>0</formula>
    </cfRule>
    <cfRule type="cellIs" dxfId="302" priority="4" operator="equal">
      <formula>"а"</formula>
    </cfRule>
  </conditionalFormatting>
  <conditionalFormatting sqref="C53:C54">
    <cfRule type="cellIs" dxfId="301" priority="1" operator="equal">
      <formula>0</formula>
    </cfRule>
    <cfRule type="cellIs" dxfId="300" priority="2" operator="equal">
      <formula>"а"</formula>
    </cfRule>
  </conditionalFormatting>
  <hyperlinks>
    <hyperlink ref="E1" location="'СВОД 2022'!A1" display="СВОД 2022" xr:uid="{00000000-0004-0000-6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3881.07</v>
      </c>
      <c r="E65" s="3" t="s">
        <v>416</v>
      </c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11000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>
        <v>22000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240831.07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4000000}"/>
  <conditionalFormatting sqref="C2:C114 C119:C214">
    <cfRule type="cellIs" dxfId="299" priority="3" operator="equal">
      <formula>0</formula>
    </cfRule>
    <cfRule type="cellIs" dxfId="298" priority="4" operator="equal">
      <formula>"а"</formula>
    </cfRule>
  </conditionalFormatting>
  <conditionalFormatting sqref="C53:C5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ВОД 2022'!A1" display="СВОД 2022" xr:uid="{00000000-0004-0000-6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27.95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13200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557.27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8800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10264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17600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235037.22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5000000}"/>
  <conditionalFormatting sqref="C2:C114 C119:C214">
    <cfRule type="cellIs" dxfId="295" priority="3" operator="equal">
      <formula>0</formula>
    </cfRule>
    <cfRule type="cellIs" dxfId="294" priority="4" operator="equal">
      <formula>"а"</formula>
    </cfRule>
  </conditionalFormatting>
  <conditionalFormatting sqref="C53:C54">
    <cfRule type="cellIs" dxfId="293" priority="1" operator="equal">
      <formula>0</formula>
    </cfRule>
    <cfRule type="cellIs" dxfId="292" priority="2" operator="equal">
      <formula>"а"</formula>
    </cfRule>
  </conditionalFormatting>
  <hyperlinks>
    <hyperlink ref="E1" location="'СВОД 2022'!A1" display="СВОД 2022" xr:uid="{00000000-0004-0000-6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9000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10000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>
        <v>10000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4726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4730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2100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10883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18000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331339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6000000}"/>
  <conditionalFormatting sqref="C2:C114 C119:C214">
    <cfRule type="cellIs" dxfId="291" priority="3" operator="equal">
      <formula>0</formula>
    </cfRule>
    <cfRule type="cellIs" dxfId="290" priority="4" operator="equal">
      <formula>"а"</formula>
    </cfRule>
  </conditionalFormatting>
  <conditionalFormatting sqref="C53:C54">
    <cfRule type="cellIs" dxfId="289" priority="1" operator="equal">
      <formula>0</formula>
    </cfRule>
    <cfRule type="cellIs" dxfId="288" priority="2" operator="equal">
      <formula>"а"</formula>
    </cfRule>
  </conditionalFormatting>
  <hyperlinks>
    <hyperlink ref="E1" location="'СВОД 2022'!A1" display="СВОД 2022" xr:uid="{00000000-0004-0000-6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3901.85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1604.85</v>
      </c>
      <c r="E29" s="3" t="s">
        <v>417</v>
      </c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8800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2750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10600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392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11000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40000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11000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2180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8102.77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13000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10000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8750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4500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>
        <v>11000</v>
      </c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376439.47000000003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7000000}"/>
  <conditionalFormatting sqref="C2:C114 C119:C214">
    <cfRule type="cellIs" dxfId="287" priority="3" operator="equal">
      <formula>0</formula>
    </cfRule>
    <cfRule type="cellIs" dxfId="286" priority="4" operator="equal">
      <formula>"а"</formula>
    </cfRule>
  </conditionalFormatting>
  <conditionalFormatting sqref="C53:C54">
    <cfRule type="cellIs" dxfId="285" priority="1" operator="equal">
      <formula>0</formula>
    </cfRule>
    <cfRule type="cellIs" dxfId="284" priority="2" operator="equal">
      <formula>"а"</formula>
    </cfRule>
  </conditionalFormatting>
  <hyperlinks>
    <hyperlink ref="E1" location="'СВОД 2022'!A1" display="СВОД 2022" xr:uid="{00000000-0004-0000-6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>
    <tabColor rgb="FFFFCCFF"/>
    <pageSetUpPr fitToPage="1"/>
  </sheetPr>
  <dimension ref="A1:E219"/>
  <sheetViews>
    <sheetView workbookViewId="0">
      <pane ySplit="1" topLeftCell="A11" activePane="bottomLeft" state="frozen"/>
      <selection activeCell="B198" sqref="B198"/>
      <selection pane="bottomLeft" activeCell="G35" sqref="G3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8800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8800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19527.91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13200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4800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12000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9144.8799999999992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6700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4800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2100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8800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17600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15400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13200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8800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9000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4400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8900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13200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11000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2200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547110.79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8000000}"/>
  <conditionalFormatting sqref="C2:C114 C119:C214">
    <cfRule type="cellIs" dxfId="283" priority="3" operator="equal">
      <formula>0</formula>
    </cfRule>
    <cfRule type="cellIs" dxfId="282" priority="4" operator="equal">
      <formula>"а"</formula>
    </cfRule>
  </conditionalFormatting>
  <conditionalFormatting sqref="C53:C54">
    <cfRule type="cellIs" dxfId="281" priority="1" operator="equal">
      <formula>0</formula>
    </cfRule>
    <cfRule type="cellIs" dxfId="280" priority="2" operator="equal">
      <formula>"а"</formula>
    </cfRule>
  </conditionalFormatting>
  <hyperlinks>
    <hyperlink ref="E1" location="'СВОД 2022'!A1" display="СВОД 2022" xr:uid="{00000000-0004-0000-6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>
    <tabColor rgb="FFFF0000"/>
    <pageSetUpPr fitToPage="1"/>
  </sheetPr>
  <dimension ref="A1:T231"/>
  <sheetViews>
    <sheetView zoomScale="80" zoomScaleNormal="80" workbookViewId="0">
      <pane ySplit="2" topLeftCell="A108" activePane="bottomLeft" state="frozen"/>
      <selection activeCell="B198" sqref="B198"/>
      <selection pane="bottomLeft" activeCell="A129" sqref="A129:A130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413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418</v>
      </c>
      <c r="F2" s="30" t="s">
        <v>419</v>
      </c>
      <c r="G2" s="30" t="s">
        <v>420</v>
      </c>
      <c r="H2" s="30" t="s">
        <v>421</v>
      </c>
      <c r="I2" s="30" t="s">
        <v>422</v>
      </c>
      <c r="J2" s="30" t="s">
        <v>423</v>
      </c>
      <c r="K2" s="30" t="s">
        <v>424</v>
      </c>
      <c r="L2" s="30" t="s">
        <v>425</v>
      </c>
      <c r="M2" s="30" t="s">
        <v>426</v>
      </c>
      <c r="N2" s="30" t="s">
        <v>427</v>
      </c>
      <c r="O2" s="30" t="s">
        <v>428</v>
      </c>
      <c r="P2" s="30" t="s">
        <v>429</v>
      </c>
      <c r="Q2" s="146" t="s">
        <v>430</v>
      </c>
      <c r="R2" s="136" t="s">
        <v>17</v>
      </c>
      <c r="S2" s="136" t="s">
        <v>431</v>
      </c>
      <c r="T2" s="147"/>
    </row>
    <row r="3" spans="1:20" s="3" customFormat="1" ht="15.95" customHeight="1" x14ac:dyDescent="0.25">
      <c r="A3" s="21" t="s">
        <v>407</v>
      </c>
      <c r="B3" s="1">
        <v>1</v>
      </c>
      <c r="C3" s="113"/>
      <c r="D3" s="133">
        <f>'СВОД 2022'!S3</f>
        <v>16799.999999999993</v>
      </c>
      <c r="E3" s="105">
        <f>'СВОД 2023'!D3+$H$1*1-'Январь 2023'!D2</f>
        <v>-2200.0000000000073</v>
      </c>
      <c r="F3" s="105">
        <f>'СВОД 2023'!E3+$H$1*1-'Февраль 2023'!D2</f>
        <v>-7.2759576141834259E-12</v>
      </c>
      <c r="G3" s="105">
        <f>'СВОД 2023'!F3+$H$1*1-'Март 2023'!D2</f>
        <v>2199.9999999999927</v>
      </c>
      <c r="H3" s="105">
        <f>'СВОД 2023'!G3+$H$1*1-'Апрель 2023'!D2</f>
        <v>4399.9999999999927</v>
      </c>
      <c r="I3" s="105">
        <f>'СВОД 2023'!H3+$H$1*1-'Май 2023'!D2</f>
        <v>6599.9999999999927</v>
      </c>
      <c r="J3" s="105">
        <f>'СВОД 2023'!I3+$H$1*1-'Июнь 2023'!D2</f>
        <v>8799.9999999999927</v>
      </c>
      <c r="K3" s="105">
        <f>'СВОД 2023'!J3+$H$1*1-'Июль 2023'!D2</f>
        <v>10999.999999999993</v>
      </c>
      <c r="L3" s="105">
        <f>'СВОД 2023'!K3+$H$1*1-'Август 2023'!D2</f>
        <v>13199.999999999993</v>
      </c>
      <c r="M3" s="105">
        <f>'СВОД 2023'!L3+$H$1*1-'Сентябрь 2023'!D2</f>
        <v>-6600.0000000000073</v>
      </c>
      <c r="N3" s="105">
        <f>'СВОД 2023'!M3+$H$1*1-'Октябрь 2023'!D2</f>
        <v>-4400.0000000000073</v>
      </c>
      <c r="O3" s="105">
        <f>'СВОД 2023'!N3+$H$1*1-'Ноябрь 2023'!D2</f>
        <v>-2200.0000000000073</v>
      </c>
      <c r="P3" s="105">
        <f>'СВОД 2023'!O3+$H$1*1-'Декабрь 2023'!D2</f>
        <v>-7.2759576141834259E-12</v>
      </c>
      <c r="Q3" s="106">
        <f>2200*12</f>
        <v>26400</v>
      </c>
      <c r="R3" s="106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06">
        <f>Q3+D3-R3</f>
        <v>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2022'!S4</f>
        <v>109059</v>
      </c>
      <c r="E4" s="105">
        <f>'СВОД 2023'!D4+$H$1*1-'Январь 2023'!D3</f>
        <v>111259</v>
      </c>
      <c r="F4" s="105">
        <f>'СВОД 2023'!E4+$H$1*1-'Февраль 2023'!D3</f>
        <v>113459</v>
      </c>
      <c r="G4" s="105">
        <f>'СВОД 2023'!F4+$H$1*1-'Март 2023'!D3</f>
        <v>115659</v>
      </c>
      <c r="H4" s="105">
        <f>'СВОД 2023'!G4+$H$1*1-'Апрель 2023'!D3</f>
        <v>117859</v>
      </c>
      <c r="I4" s="105">
        <f>'СВОД 2023'!H4+$H$1*1-'Май 2023'!D3</f>
        <v>120059</v>
      </c>
      <c r="J4" s="105">
        <f>'СВОД 2023'!I4+$H$1*1-'Июнь 2023'!D3</f>
        <v>122259</v>
      </c>
      <c r="K4" s="105">
        <f>'СВОД 2023'!J4+$H$1*1-'Июль 2023'!D3</f>
        <v>124459</v>
      </c>
      <c r="L4" s="105">
        <f>'СВОД 2023'!K4+$H$1*1-'Август 2023'!D3</f>
        <v>126659</v>
      </c>
      <c r="M4" s="105">
        <f>'СВОД 2023'!L4+$H$1*1-'Сентябрь 2023'!D3</f>
        <v>128859</v>
      </c>
      <c r="N4" s="105">
        <f>'СВОД 2023'!M4+$H$1*1-'Октябрь 2023'!D3</f>
        <v>131059</v>
      </c>
      <c r="O4" s="105">
        <f>'СВОД 2023'!N4+$H$1*1-'Ноябрь 2023'!D3</f>
        <v>133259</v>
      </c>
      <c r="P4" s="105">
        <f>'СВОД 2023'!O4+$H$1*1-'Декабрь 2023'!D3</f>
        <v>135459</v>
      </c>
      <c r="Q4" s="106">
        <f t="shared" ref="Q4:Q67" si="0">2200*12</f>
        <v>26400</v>
      </c>
      <c r="R4" s="106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06">
        <f t="shared" ref="S4:S67" si="1">Q4+D4-R4</f>
        <v>135459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2022'!S5</f>
        <v>221226.44000000003</v>
      </c>
      <c r="E5" s="105">
        <f>'СВОД 2023'!D5+$H$1*1-'Январь 2023'!D4</f>
        <v>223426.44000000003</v>
      </c>
      <c r="F5" s="105">
        <f>'СВОД 2023'!E5+$H$1*1-'Февраль 2023'!D4</f>
        <v>225626.44000000003</v>
      </c>
      <c r="G5" s="105">
        <f>'СВОД 2023'!F5+$H$1*1-'Март 2023'!D4</f>
        <v>227826.44000000003</v>
      </c>
      <c r="H5" s="105">
        <f>'СВОД 2023'!G5+$H$1*1-'Апрель 2023'!D4</f>
        <v>230026.44000000003</v>
      </c>
      <c r="I5" s="105">
        <f>'СВОД 2023'!H5+$H$1*1-'Май 2023'!D4</f>
        <v>232226.44000000003</v>
      </c>
      <c r="J5" s="105">
        <f>'СВОД 2023'!I5+$H$1*1-'Июнь 2023'!D4</f>
        <v>234426.44000000003</v>
      </c>
      <c r="K5" s="105">
        <f>'СВОД 2023'!J5+$H$1*1-'Июль 2023'!D4</f>
        <v>236626.44000000003</v>
      </c>
      <c r="L5" s="105">
        <f>'СВОД 2023'!K5+$H$1*1-'Август 2023'!D4</f>
        <v>238826.44000000003</v>
      </c>
      <c r="M5" s="105">
        <f>'СВОД 2023'!L5+$H$1*1-'Сентябрь 2023'!D4</f>
        <v>241026.44000000003</v>
      </c>
      <c r="N5" s="105">
        <f>'СВОД 2023'!M5+$H$1*1-'Октябрь 2023'!D4</f>
        <v>243226.44000000003</v>
      </c>
      <c r="O5" s="105">
        <f>'СВОД 2023'!N5+$H$1*1-'Ноябрь 2023'!D4</f>
        <v>245426.44000000003</v>
      </c>
      <c r="P5" s="105">
        <f>'СВОД 2023'!O5+$H$1*1-'Декабрь 2023'!D4</f>
        <v>247626.44000000003</v>
      </c>
      <c r="Q5" s="106">
        <f t="shared" si="0"/>
        <v>26400</v>
      </c>
      <c r="R5" s="106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06">
        <f t="shared" si="1"/>
        <v>247626.44000000003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2022'!S6</f>
        <v>3401.0600000000013</v>
      </c>
      <c r="E6" s="105">
        <f>'СВОД 2023'!D6+$H$1*1-'Январь 2023'!D5</f>
        <v>3401.0600000000013</v>
      </c>
      <c r="F6" s="105">
        <f>'СВОД 2023'!E6+$H$1*1-'Февраль 2023'!D5</f>
        <v>3401.0600000000013</v>
      </c>
      <c r="G6" s="105">
        <f>'СВОД 2023'!F6+$H$1*1-'Март 2023'!D5</f>
        <v>5601.0600000000013</v>
      </c>
      <c r="H6" s="105">
        <f>'СВОД 2023'!G6+$H$1*1-'Апрель 2023'!D5</f>
        <v>1201.0600000000013</v>
      </c>
      <c r="I6" s="105">
        <f>'СВОД 2023'!H6+$H$1*1-'Май 2023'!D5</f>
        <v>1201.0600000000013</v>
      </c>
      <c r="J6" s="105">
        <f>'СВОД 2023'!I6+$H$1*1-'Июнь 2023'!D5</f>
        <v>1201.0600000000013</v>
      </c>
      <c r="K6" s="105">
        <f>'СВОД 2023'!J6+$H$1*1-'Июль 2023'!D5</f>
        <v>1201.0600000000013</v>
      </c>
      <c r="L6" s="105">
        <f>'СВОД 2023'!K6+$H$1*1-'Август 2023'!D5</f>
        <v>3401.0600000000013</v>
      </c>
      <c r="M6" s="105">
        <f>'СВОД 2023'!L6+$H$1*1-'Сентябрь 2023'!D5</f>
        <v>3401.0600000000013</v>
      </c>
      <c r="N6" s="105">
        <f>'СВОД 2023'!M6+$H$1*1-'Октябрь 2023'!D5</f>
        <v>5601.0600000000013</v>
      </c>
      <c r="O6" s="105">
        <f>'СВОД 2023'!N6+$H$1*1-'Ноябрь 2023'!D5</f>
        <v>3401.0600000000013</v>
      </c>
      <c r="P6" s="105">
        <f>'СВОД 2023'!O6+$H$1*1-'Декабрь 2023'!D5</f>
        <v>5601.0600000000013</v>
      </c>
      <c r="Q6" s="106">
        <f t="shared" si="0"/>
        <v>26400</v>
      </c>
      <c r="R6" s="106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06">
        <f t="shared" si="1"/>
        <v>5601.0600000000013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2022'!S7</f>
        <v>2853.2299999999959</v>
      </c>
      <c r="E7" s="105">
        <f>'СВОД 2023'!D7+$H$1*1-'Январь 2023'!D6</f>
        <v>5053.2299999999959</v>
      </c>
      <c r="F7" s="105">
        <f>'СВОД 2023'!E7+$H$1*1-'Февраль 2023'!D6</f>
        <v>5585.939999999996</v>
      </c>
      <c r="G7" s="105">
        <f>'СВОД 2023'!F7+$H$1*1-'Март 2023'!D6</f>
        <v>7785.939999999996</v>
      </c>
      <c r="H7" s="105">
        <f>'СВОД 2023'!G7+$H$1*1-'Апрель 2023'!D6</f>
        <v>9985.9399999999951</v>
      </c>
      <c r="I7" s="105">
        <f>'СВОД 2023'!H7+$H$1*1-'Май 2023'!D6</f>
        <v>12185.939999999995</v>
      </c>
      <c r="J7" s="105">
        <f>'СВОД 2023'!I7+$H$1*1-'Июнь 2023'!D6</f>
        <v>14385.939999999995</v>
      </c>
      <c r="K7" s="105">
        <f>'СВОД 2023'!J7+$H$1*1-'Июль 2023'!D6</f>
        <v>16585.939999999995</v>
      </c>
      <c r="L7" s="105">
        <f>'СВОД 2023'!K7+$H$1*1-'Август 2023'!D6</f>
        <v>18785.939999999995</v>
      </c>
      <c r="M7" s="105">
        <f>'СВОД 2023'!L7+$H$1*1-'Сентябрь 2023'!D6</f>
        <v>20985.939999999995</v>
      </c>
      <c r="N7" s="105">
        <f>'СВОД 2023'!M7+$H$1*1-'Октябрь 2023'!D6</f>
        <v>23185.939999999995</v>
      </c>
      <c r="O7" s="105">
        <f>'СВОД 2023'!N7+$H$1*1-'Ноябрь 2023'!D6</f>
        <v>25385.939999999995</v>
      </c>
      <c r="P7" s="105">
        <f>'СВОД 2023'!O7+$H$1*1-'Декабрь 2023'!D6</f>
        <v>27585.939999999995</v>
      </c>
      <c r="Q7" s="106">
        <f t="shared" si="0"/>
        <v>26400</v>
      </c>
      <c r="R7" s="106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06">
        <f t="shared" si="1"/>
        <v>27585.939999999995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2022'!S8</f>
        <v>13200</v>
      </c>
      <c r="E8" s="105">
        <f>'СВОД 2023'!D8+$H$1*1-'Январь 2023'!D7</f>
        <v>15400</v>
      </c>
      <c r="F8" s="105">
        <f>'СВОД 2023'!E8+$H$1*1-'Февраль 2023'!D7</f>
        <v>17600</v>
      </c>
      <c r="G8" s="105">
        <f>'СВОД 2023'!F8+$H$1*1-'Март 2023'!D7</f>
        <v>19800</v>
      </c>
      <c r="H8" s="105">
        <f>'СВОД 2023'!G8+$H$1*1-'Апрель 2023'!D7</f>
        <v>22000</v>
      </c>
      <c r="I8" s="105">
        <f>'СВОД 2023'!H8+$H$1*1-'Май 2023'!D7</f>
        <v>24200</v>
      </c>
      <c r="J8" s="105">
        <f>'СВОД 2023'!I8+$H$1*1-'Июнь 2023'!D7</f>
        <v>26400</v>
      </c>
      <c r="K8" s="105">
        <f>'СВОД 2023'!J8+$H$1*1-'Июль 2023'!D7</f>
        <v>28600</v>
      </c>
      <c r="L8" s="105">
        <f>'СВОД 2023'!K8+$H$1*1-'Август 2023'!D7</f>
        <v>30800</v>
      </c>
      <c r="M8" s="105">
        <f>'СВОД 2023'!L8+$H$1*1-'Сентябрь 2023'!D7</f>
        <v>3000</v>
      </c>
      <c r="N8" s="105">
        <f>'СВОД 2023'!M8+$H$1*1-'Октябрь 2023'!D7</f>
        <v>0</v>
      </c>
      <c r="O8" s="105">
        <f>'СВОД 2023'!N8+$H$1*1-'Ноябрь 2023'!D7</f>
        <v>2200</v>
      </c>
      <c r="P8" s="105">
        <f>'СВОД 2023'!O8+$H$1*1-'Декабрь 2023'!D7</f>
        <v>4400</v>
      </c>
      <c r="Q8" s="106">
        <f t="shared" si="0"/>
        <v>26400</v>
      </c>
      <c r="R8" s="106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2022'!S9</f>
        <v>1499.1299999999901</v>
      </c>
      <c r="E9" s="105">
        <f>'СВОД 2023'!D9+$H$1*1-'Январь 2023'!D8</f>
        <v>1349.1299999999901</v>
      </c>
      <c r="F9" s="105">
        <f>'СВОД 2023'!E9+$H$1*1-'Февраль 2023'!D8</f>
        <v>1249.1299999999901</v>
      </c>
      <c r="G9" s="105">
        <f>'СВОД 2023'!F9+$H$1*1-'Март 2023'!D8</f>
        <v>1149.1299999999901</v>
      </c>
      <c r="H9" s="105">
        <f>'СВОД 2023'!G9+$H$1*1-'Апрель 2023'!D8</f>
        <v>1049.1299999999901</v>
      </c>
      <c r="I9" s="105">
        <f>'СВОД 2023'!H9+$H$1*1-'Май 2023'!D8</f>
        <v>949.1299999999901</v>
      </c>
      <c r="J9" s="105">
        <f>'СВОД 2023'!I9+$H$1*1-'Июнь 2023'!D8</f>
        <v>849.1299999999901</v>
      </c>
      <c r="K9" s="105">
        <f>'СВОД 2023'!J9+$H$1*1-'Июль 2023'!D8</f>
        <v>749.1299999999901</v>
      </c>
      <c r="L9" s="105">
        <f>'СВОД 2023'!K9+$H$1*1-'Август 2023'!D8</f>
        <v>2949.1299999999901</v>
      </c>
      <c r="M9" s="105">
        <f>'СВОД 2023'!L9+$H$1*1-'Сентябрь 2023'!D8</f>
        <v>549.1299999999901</v>
      </c>
      <c r="N9" s="105">
        <f>'СВОД 2023'!M9+$H$1*1-'Октябрь 2023'!D8</f>
        <v>2749.1299999999901</v>
      </c>
      <c r="O9" s="105">
        <f>'СВОД 2023'!N9+$H$1*1-'Ноябрь 2023'!D8</f>
        <v>349.1299999999901</v>
      </c>
      <c r="P9" s="105">
        <f>'СВОД 2023'!O9+$H$1*1-'Декабрь 2023'!D8</f>
        <v>249.1299999999901</v>
      </c>
      <c r="Q9" s="106">
        <f t="shared" si="0"/>
        <v>26400</v>
      </c>
      <c r="R9" s="106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06">
        <f t="shared" si="1"/>
        <v>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2022'!S10</f>
        <v>2200</v>
      </c>
      <c r="E10" s="105">
        <f>'СВОД 2023'!D10+$H$1*1-'Январь 2023'!D9</f>
        <v>-3657.59</v>
      </c>
      <c r="F10" s="105">
        <f>'СВОД 2023'!E10+$H$1*1-'Февраль 2023'!D9</f>
        <v>-1457.5900000000001</v>
      </c>
      <c r="G10" s="105">
        <f>'СВОД 2023'!F10+$H$1*1-'Март 2023'!D9</f>
        <v>742.40999999999985</v>
      </c>
      <c r="H10" s="105">
        <f>'СВОД 2023'!G10+$H$1*1-'Апрель 2023'!D9</f>
        <v>2200</v>
      </c>
      <c r="I10" s="105">
        <f>'СВОД 2023'!H10+$H$1*1-'Май 2023'!D9</f>
        <v>2200</v>
      </c>
      <c r="J10" s="105">
        <f>'СВОД 2023'!I10+$H$1*1-'Июнь 2023'!D9</f>
        <v>2200</v>
      </c>
      <c r="K10" s="105">
        <f>'СВОД 2023'!J10+$H$1*1-'Июль 2023'!D9</f>
        <v>2200</v>
      </c>
      <c r="L10" s="105">
        <f>'СВОД 2023'!K10+$H$1*1-'Август 2023'!D9</f>
        <v>2200</v>
      </c>
      <c r="M10" s="105">
        <f>'СВОД 2023'!L10+$H$1*1-'Сентябрь 2023'!D9</f>
        <v>2200</v>
      </c>
      <c r="N10" s="105">
        <f>'СВОД 2023'!M10+$H$1*1-'Октябрь 2023'!D9</f>
        <v>2200</v>
      </c>
      <c r="O10" s="105">
        <f>'СВОД 2023'!N10+$H$1*1-'Ноябрь 2023'!D9</f>
        <v>2200</v>
      </c>
      <c r="P10" s="105">
        <f>'СВОД 2023'!O10+$H$1*1-'Декабрь 2023'!D9</f>
        <v>2200</v>
      </c>
      <c r="Q10" s="106">
        <f t="shared" si="0"/>
        <v>26400</v>
      </c>
      <c r="R10" s="106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2022'!S11</f>
        <v>-11299.36</v>
      </c>
      <c r="E11" s="105">
        <f>'СВОД 2023'!D11+$H$1*1-'Январь 2023'!D10</f>
        <v>-26599.360000000001</v>
      </c>
      <c r="F11" s="105">
        <f>'СВОД 2023'!E11+$H$1*1-'Февраль 2023'!D10</f>
        <v>-24399.360000000001</v>
      </c>
      <c r="G11" s="105">
        <f>'СВОД 2023'!F11+$H$1*1-'Март 2023'!D10</f>
        <v>-22199.360000000001</v>
      </c>
      <c r="H11" s="105">
        <f>'СВОД 2023'!G11+$H$1*1-'Апрель 2023'!D10</f>
        <v>-19999.36</v>
      </c>
      <c r="I11" s="105">
        <f>'СВОД 2023'!H11+$H$1*1-'Май 2023'!D10</f>
        <v>-17799.36</v>
      </c>
      <c r="J11" s="105">
        <f>'СВОД 2023'!I11+$H$1*1-'Июнь 2023'!D10</f>
        <v>-15599.36</v>
      </c>
      <c r="K11" s="105">
        <f>'СВОД 2023'!J11+$H$1*1-'Июль 2023'!D10</f>
        <v>-13399.36</v>
      </c>
      <c r="L11" s="105">
        <f>'СВОД 2023'!K11+$H$1*1-'Август 2023'!D10</f>
        <v>-11199.36</v>
      </c>
      <c r="M11" s="105">
        <f>'СВОД 2023'!L11+$H$1*1-'Сентябрь 2023'!D10</f>
        <v>-8999.36</v>
      </c>
      <c r="N11" s="105">
        <f>'СВОД 2023'!M11+$H$1*1-'Октябрь 2023'!D10</f>
        <v>-6799.3600000000006</v>
      </c>
      <c r="O11" s="105">
        <f>'СВОД 2023'!N11+$H$1*1-'Ноябрь 2023'!D10</f>
        <v>-4599.3600000000006</v>
      </c>
      <c r="P11" s="105">
        <f>'СВОД 2023'!O11+$H$1*1-'Декабрь 2023'!D10</f>
        <v>-2399.3600000000006</v>
      </c>
      <c r="Q11" s="106">
        <f>2200*12/2</f>
        <v>13200</v>
      </c>
      <c r="R11" s="106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06">
        <f t="shared" si="1"/>
        <v>-15599.36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2022'!S12</f>
        <v>12508.050000000003</v>
      </c>
      <c r="E12" s="105">
        <f>'СВОД 2023'!D12+$H$1*1-'Январь 2023'!D11</f>
        <v>12508.050000000003</v>
      </c>
      <c r="F12" s="105">
        <f>'СВОД 2023'!E12+$H$1*1-'Февраль 2023'!D11</f>
        <v>12508.050000000003</v>
      </c>
      <c r="G12" s="105">
        <f>'СВОД 2023'!F12+$H$1*1-'Март 2023'!D11</f>
        <v>12508.050000000003</v>
      </c>
      <c r="H12" s="105">
        <f>'СВОД 2023'!G12+$H$1*1-'Апрель 2023'!D11</f>
        <v>12508.050000000003</v>
      </c>
      <c r="I12" s="105">
        <f>'СВОД 2023'!H12+$H$1*1-'Май 2023'!D11</f>
        <v>12508.050000000003</v>
      </c>
      <c r="J12" s="105">
        <f>'СВОД 2023'!I12+$H$1*1-'Июнь 2023'!D11</f>
        <v>12508.050000000003</v>
      </c>
      <c r="K12" s="105">
        <f>'СВОД 2023'!J12+$H$1*1-'Июль 2023'!D11</f>
        <v>12508.050000000003</v>
      </c>
      <c r="L12" s="105">
        <f>'СВОД 2023'!K12+$H$1*1-'Август 2023'!D11</f>
        <v>12508.050000000003</v>
      </c>
      <c r="M12" s="105">
        <f>'СВОД 2023'!L12+$H$1*1-'Сентябрь 2023'!D11</f>
        <v>12508.050000000003</v>
      </c>
      <c r="N12" s="105">
        <f>'СВОД 2023'!M12+$H$1*1-'Октябрь 2023'!D11</f>
        <v>12508.050000000003</v>
      </c>
      <c r="O12" s="105">
        <f>'СВОД 2023'!N12+$H$1*1-'Ноябрь 2023'!D11</f>
        <v>10508.050000000003</v>
      </c>
      <c r="P12" s="105">
        <f>'СВОД 2023'!O12+$H$1*1-'Декабрь 2023'!D11</f>
        <v>8000.0000000000027</v>
      </c>
      <c r="Q12" s="106">
        <f t="shared" si="0"/>
        <v>26400</v>
      </c>
      <c r="R12" s="106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06">
        <f t="shared" si="1"/>
        <v>8000.0000000000036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2022'!S13</f>
        <v>118790.23</v>
      </c>
      <c r="E13" s="105">
        <f>'СВОД 2023'!D13+$H$1*1-'Январь 2023'!D12</f>
        <v>120990.23</v>
      </c>
      <c r="F13" s="105">
        <f>'СВОД 2023'!E13+$H$1*1-'Февраль 2023'!D12</f>
        <v>123190.23</v>
      </c>
      <c r="G13" s="105">
        <f>'СВОД 2023'!F13+$H$1*1-'Март 2023'!D12</f>
        <v>125390.23</v>
      </c>
      <c r="H13" s="105">
        <f>'СВОД 2023'!G13+$H$1*1-'Апрель 2023'!D12</f>
        <v>127590.23</v>
      </c>
      <c r="I13" s="105">
        <f>'СВОД 2023'!H13+$H$1*1-'Май 2023'!D12</f>
        <v>129790.23</v>
      </c>
      <c r="J13" s="105">
        <f>'СВОД 2023'!I13+$H$1*1-'Июнь 2023'!D12</f>
        <v>131990.22999999998</v>
      </c>
      <c r="K13" s="105">
        <f>'СВОД 2023'!J13+$H$1*1-'Июль 2023'!D12</f>
        <v>134190.22999999998</v>
      </c>
      <c r="L13" s="105">
        <f>'СВОД 2023'!K13+$H$1*1-'Август 2023'!D12</f>
        <v>136390.22999999998</v>
      </c>
      <c r="M13" s="105">
        <f>'СВОД 2023'!L13+$H$1*1-'Сентябрь 2023'!D12</f>
        <v>138590.22999999998</v>
      </c>
      <c r="N13" s="105">
        <f>'СВОД 2023'!M13+$H$1*1-'Октябрь 2023'!D12</f>
        <v>140790.22999999998</v>
      </c>
      <c r="O13" s="105">
        <f>'СВОД 2023'!N13+$H$1*1-'Ноябрь 2023'!D12</f>
        <v>142990.22999999998</v>
      </c>
      <c r="P13" s="105">
        <f>'СВОД 2023'!O13+$H$1*1-'Декабрь 2023'!D12</f>
        <v>145190.22999999998</v>
      </c>
      <c r="Q13" s="106">
        <f t="shared" si="0"/>
        <v>26400</v>
      </c>
      <c r="R13" s="106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06">
        <f t="shared" si="1"/>
        <v>145190.22999999998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2022'!S14</f>
        <v>-1049.5599999999977</v>
      </c>
      <c r="E14" s="105">
        <f>'СВОД 2023'!D14+$H$1*1-'Январь 2023'!D13</f>
        <v>1150.4400000000023</v>
      </c>
      <c r="F14" s="105">
        <f>'СВОД 2023'!E14+$H$1*1-'Февраль 2023'!D13</f>
        <v>3350.4400000000023</v>
      </c>
      <c r="G14" s="105">
        <f>'СВОД 2023'!F14+$H$1*1-'Март 2023'!D13</f>
        <v>5550.4400000000023</v>
      </c>
      <c r="H14" s="105">
        <f>'СВОД 2023'!G14+$H$1*1-'Апрель 2023'!D13</f>
        <v>7750.4400000000023</v>
      </c>
      <c r="I14" s="105">
        <f>'СВОД 2023'!H14+$H$1*1-'Май 2023'!D13</f>
        <v>9950.4400000000023</v>
      </c>
      <c r="J14" s="105">
        <f>'СВОД 2023'!I14+$H$1*1-'Июнь 2023'!D13</f>
        <v>-3849.5599999999977</v>
      </c>
      <c r="K14" s="105">
        <f>'СВОД 2023'!J14+$H$1*1-'Июль 2023'!D13</f>
        <v>-1649.5599999999977</v>
      </c>
      <c r="L14" s="105">
        <f>'СВОД 2023'!K14+$H$1*1-'Август 2023'!D13</f>
        <v>550.44000000000233</v>
      </c>
      <c r="M14" s="105">
        <f>'СВОД 2023'!L14+$H$1*1-'Сентябрь 2023'!D13</f>
        <v>-3249.5599999999977</v>
      </c>
      <c r="N14" s="105">
        <f>'СВОД 2023'!M14+$H$1*1-'Октябрь 2023'!D13</f>
        <v>-1049.5599999999977</v>
      </c>
      <c r="O14" s="105">
        <f>'СВОД 2023'!N14+$H$1*1-'Ноябрь 2023'!D13</f>
        <v>1150.4400000000023</v>
      </c>
      <c r="P14" s="105">
        <f>'СВОД 2023'!O14+$H$1*1-'Декабрь 2023'!D13</f>
        <v>3350.4400000000023</v>
      </c>
      <c r="Q14" s="106">
        <f t="shared" si="0"/>
        <v>26400</v>
      </c>
      <c r="R14" s="106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06">
        <f t="shared" si="1"/>
        <v>3350.4400000000023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2022'!S15</f>
        <v>11007.599999999999</v>
      </c>
      <c r="E15" s="105">
        <f>'СВОД 2023'!D15+$H$1*1-'Январь 2023'!D14</f>
        <v>2200.5999999999985</v>
      </c>
      <c r="F15" s="105">
        <f>'СВОД 2023'!E15+$H$1*1-'Февраль 2023'!D14</f>
        <v>4400.5999999999985</v>
      </c>
      <c r="G15" s="105">
        <f>'СВОД 2023'!F15+$H$1*1-'Март 2023'!D14</f>
        <v>6600.5999999999985</v>
      </c>
      <c r="H15" s="105">
        <f>'СВОД 2023'!G15+$H$1*1-'Апрель 2023'!D14</f>
        <v>8800.5999999999985</v>
      </c>
      <c r="I15" s="105">
        <f>'СВОД 2023'!H15+$H$1*1-'Май 2023'!D14</f>
        <v>11000.599999999999</v>
      </c>
      <c r="J15" s="105">
        <f>'СВОД 2023'!I15+$H$1*1-'Июнь 2023'!D14</f>
        <v>13200.599999999999</v>
      </c>
      <c r="K15" s="105">
        <f>'СВОД 2023'!J15+$H$1*1-'Июль 2023'!D14</f>
        <v>15400.599999999999</v>
      </c>
      <c r="L15" s="105">
        <f>'СВОД 2023'!K15+$H$1*1-'Август 2023'!D14</f>
        <v>17600.599999999999</v>
      </c>
      <c r="M15" s="105">
        <f>'СВОД 2023'!L15+$H$1*1-'Сентябрь 2023'!D14</f>
        <v>19800.599999999999</v>
      </c>
      <c r="N15" s="105">
        <f>'СВОД 2023'!M15+$H$1*1-'Октябрь 2023'!D14</f>
        <v>22000.6</v>
      </c>
      <c r="O15" s="105">
        <f>'СВОД 2023'!N15+$H$1*1-'Ноябрь 2023'!D14</f>
        <v>24200.6</v>
      </c>
      <c r="P15" s="105">
        <f>'СВОД 2023'!O15+$H$1*1-'Декабрь 2023'!D14</f>
        <v>26400.6</v>
      </c>
      <c r="Q15" s="106">
        <f t="shared" si="0"/>
        <v>26400</v>
      </c>
      <c r="R15" s="106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06">
        <f t="shared" si="1"/>
        <v>26400.6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2022'!S16</f>
        <v>62200</v>
      </c>
      <c r="E16" s="105">
        <f>'СВОД 2023'!D16+$H$1*1-'Январь 2023'!D15</f>
        <v>64400</v>
      </c>
      <c r="F16" s="105">
        <f>'СВОД 2023'!E16+$H$1*1-'Февраль 2023'!D15</f>
        <v>66600</v>
      </c>
      <c r="G16" s="105">
        <f>'СВОД 2023'!F16+$H$1*1-'Март 2023'!D15</f>
        <v>68800</v>
      </c>
      <c r="H16" s="105">
        <f>'СВОД 2023'!G16+$H$1*1-'Апрель 2023'!D15</f>
        <v>71000</v>
      </c>
      <c r="I16" s="105">
        <f>'СВОД 2023'!H16+$H$1*1-'Май 2023'!D15</f>
        <v>73200</v>
      </c>
      <c r="J16" s="105">
        <f>'СВОД 2023'!I16+$H$1*1-'Июнь 2023'!D15</f>
        <v>75400</v>
      </c>
      <c r="K16" s="105">
        <f>'СВОД 2023'!J16+$H$1*1-'Июль 2023'!D15</f>
        <v>77600</v>
      </c>
      <c r="L16" s="105">
        <f>'СВОД 2023'!K16+$H$1*1-'Август 2023'!D15</f>
        <v>79800</v>
      </c>
      <c r="M16" s="105">
        <f>'СВОД 2023'!L16+$H$1*1-'Сентябрь 2023'!D15</f>
        <v>82000</v>
      </c>
      <c r="N16" s="105">
        <f>'СВОД 2023'!M16+$H$1*1-'Октябрь 2023'!D15</f>
        <v>84200</v>
      </c>
      <c r="O16" s="105">
        <f>'СВОД 2023'!N16+$H$1*1-'Ноябрь 2023'!D15</f>
        <v>86400</v>
      </c>
      <c r="P16" s="105">
        <f>'СВОД 2023'!O16+$H$1*1-'Декабрь 2023'!D15</f>
        <v>88600</v>
      </c>
      <c r="Q16" s="106">
        <f t="shared" si="0"/>
        <v>26400</v>
      </c>
      <c r="R16" s="106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06">
        <f t="shared" si="1"/>
        <v>88600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2022'!S17</f>
        <v>22236</v>
      </c>
      <c r="E17" s="105">
        <f>'СВОД 2023'!D17+$H$1*1-'Январь 2023'!D16</f>
        <v>20036</v>
      </c>
      <c r="F17" s="105">
        <f>'СВОД 2023'!E17+$H$1*1-'Февраль 2023'!D16</f>
        <v>22236</v>
      </c>
      <c r="G17" s="105">
        <f>'СВОД 2023'!F17+$H$1*1-'Март 2023'!D16</f>
        <v>13436</v>
      </c>
      <c r="H17" s="105">
        <f>'СВОД 2023'!G17+$H$1*1-'Апрель 2023'!D16</f>
        <v>15636</v>
      </c>
      <c r="I17" s="105">
        <f>'СВОД 2023'!H17+$H$1*1-'Май 2023'!D16</f>
        <v>13436</v>
      </c>
      <c r="J17" s="105">
        <f>'СВОД 2023'!I17+$H$1*1-'Июнь 2023'!D16</f>
        <v>15636</v>
      </c>
      <c r="K17" s="105">
        <f>'СВОД 2023'!J17+$H$1*1-'Июль 2023'!D16</f>
        <v>17836</v>
      </c>
      <c r="L17" s="105">
        <f>'СВОД 2023'!K17+$H$1*1-'Август 2023'!D16</f>
        <v>20036</v>
      </c>
      <c r="M17" s="105">
        <f>'СВОД 2023'!L17+$H$1*1-'Сентябрь 2023'!D16</f>
        <v>20036</v>
      </c>
      <c r="N17" s="105">
        <f>'СВОД 2023'!M17+$H$1*1-'Октябрь 2023'!D16</f>
        <v>15636</v>
      </c>
      <c r="O17" s="105">
        <f>'СВОД 2023'!N17+$H$1*1-'Ноябрь 2023'!D16</f>
        <v>15636</v>
      </c>
      <c r="P17" s="105">
        <f>'СВОД 2023'!O17+$H$1*1-'Декабрь 2023'!D16</f>
        <v>15636</v>
      </c>
      <c r="Q17" s="106">
        <f t="shared" si="0"/>
        <v>26400</v>
      </c>
      <c r="R17" s="106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06">
        <f t="shared" si="1"/>
        <v>15636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2022'!S18</f>
        <v>63524.61</v>
      </c>
      <c r="E18" s="105">
        <f>'СВОД 2023'!D18+$H$1*1-'Январь 2023'!D17</f>
        <v>65724.61</v>
      </c>
      <c r="F18" s="105">
        <f>'СВОД 2023'!E18+$H$1*1-'Февраль 2023'!D17</f>
        <v>67924.61</v>
      </c>
      <c r="G18" s="105">
        <f>'СВОД 2023'!F18+$H$1*1-'Март 2023'!D17</f>
        <v>70124.61</v>
      </c>
      <c r="H18" s="105">
        <f>'СВОД 2023'!G18+$H$1*1-'Апрель 2023'!D17</f>
        <v>72324.61</v>
      </c>
      <c r="I18" s="105">
        <f>'СВОД 2023'!H18+$H$1*1-'Май 2023'!D17</f>
        <v>74524.61</v>
      </c>
      <c r="J18" s="105">
        <f>'СВОД 2023'!I18+$H$1*1-'Июнь 2023'!D17</f>
        <v>76724.61</v>
      </c>
      <c r="K18" s="105">
        <f>'СВОД 2023'!J18+$H$1*1-'Июль 2023'!D17</f>
        <v>78924.61</v>
      </c>
      <c r="L18" s="105">
        <f>'СВОД 2023'!K18+$H$1*1-'Август 2023'!D17</f>
        <v>81124.61</v>
      </c>
      <c r="M18" s="105">
        <f>'СВОД 2023'!L18+$H$1*1-'Сентябрь 2023'!D17</f>
        <v>83324.61</v>
      </c>
      <c r="N18" s="105">
        <f>'СВОД 2023'!M18+$H$1*1-'Октябрь 2023'!D17</f>
        <v>85524.61</v>
      </c>
      <c r="O18" s="105">
        <f>'СВОД 2023'!N18+$H$1*1-'Ноябрь 2023'!D17</f>
        <v>87724.61</v>
      </c>
      <c r="P18" s="105">
        <f>'СВОД 2023'!O18+$H$1*1-'Декабрь 2023'!D17</f>
        <v>89924.61</v>
      </c>
      <c r="Q18" s="106">
        <f t="shared" si="0"/>
        <v>26400</v>
      </c>
      <c r="R18" s="106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06">
        <f t="shared" si="1"/>
        <v>89924.61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2022'!S19</f>
        <v>-2199.9999999999964</v>
      </c>
      <c r="E19" s="105">
        <f>'СВОД 2023'!D19+$H$1*1-'Январь 2023'!D18</f>
        <v>3.637978807091713E-12</v>
      </c>
      <c r="F19" s="105">
        <f>'СВОД 2023'!E19+$H$1*1-'Февраль 2023'!D18</f>
        <v>3.637978807091713E-12</v>
      </c>
      <c r="G19" s="105">
        <f>'СВОД 2023'!F19+$H$1*1-'Март 2023'!D18</f>
        <v>3.637978807091713E-12</v>
      </c>
      <c r="H19" s="105">
        <f>'СВОД 2023'!G19+$H$1*1-'Апрель 2023'!D18</f>
        <v>3.637978807091713E-12</v>
      </c>
      <c r="I19" s="105">
        <f>'СВОД 2023'!H19+$H$1*1-'Май 2023'!D18</f>
        <v>3.637978807091713E-12</v>
      </c>
      <c r="J19" s="105">
        <f>'СВОД 2023'!I19+$H$1*1-'Июнь 2023'!D18</f>
        <v>3.637978807091713E-12</v>
      </c>
      <c r="K19" s="105">
        <f>'СВОД 2023'!J19+$H$1*1-'Июль 2023'!D18</f>
        <v>3.637978807091713E-12</v>
      </c>
      <c r="L19" s="105">
        <f>'СВОД 2023'!K19+$H$1*1-'Август 2023'!D18</f>
        <v>3.637978807091713E-12</v>
      </c>
      <c r="M19" s="105">
        <f>'СВОД 2023'!L19+$H$1*1-'Сентябрь 2023'!D18</f>
        <v>3.637978807091713E-12</v>
      </c>
      <c r="N19" s="105">
        <f>'СВОД 2023'!M19+$H$1*1-'Октябрь 2023'!D18</f>
        <v>3.637978807091713E-12</v>
      </c>
      <c r="O19" s="105">
        <f>'СВОД 2023'!N19+$H$1*1-'Ноябрь 2023'!D18</f>
        <v>3.637978807091713E-12</v>
      </c>
      <c r="P19" s="105">
        <f>'СВОД 2023'!O19+$H$1*1-'Декабрь 2023'!D18</f>
        <v>-2199.9999999999964</v>
      </c>
      <c r="Q19" s="106">
        <f t="shared" si="0"/>
        <v>26400</v>
      </c>
      <c r="R19" s="106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2022'!S20</f>
        <v>39599.53</v>
      </c>
      <c r="E20" s="105">
        <f>'СВОД 2023'!D20+$H$1*1-'Январь 2023'!D19</f>
        <v>41799.53</v>
      </c>
      <c r="F20" s="105">
        <f>'СВОД 2023'!E20+$H$1*1-'Февраль 2023'!D19</f>
        <v>43999.53</v>
      </c>
      <c r="G20" s="105">
        <f>'СВОД 2023'!F20+$H$1*1-'Март 2023'!D19</f>
        <v>37399.53</v>
      </c>
      <c r="H20" s="105">
        <f>'СВОД 2023'!G20+$H$1*1-'Апрель 2023'!D19</f>
        <v>39599.53</v>
      </c>
      <c r="I20" s="105">
        <f>'СВОД 2023'!H20+$H$1*1-'Май 2023'!D19</f>
        <v>41799.53</v>
      </c>
      <c r="J20" s="105">
        <f>'СВОД 2023'!I20+$H$1*1-'Июнь 2023'!D19</f>
        <v>43999.53</v>
      </c>
      <c r="K20" s="105">
        <f>'СВОД 2023'!J20+$H$1*1-'Июль 2023'!D19</f>
        <v>37399.53</v>
      </c>
      <c r="L20" s="105">
        <f>'СВОД 2023'!K20+$H$1*1-'Август 2023'!D19</f>
        <v>39599.53</v>
      </c>
      <c r="M20" s="105">
        <f>'СВОД 2023'!L20+$H$1*1-'Сентябрь 2023'!D19</f>
        <v>41799.53</v>
      </c>
      <c r="N20" s="105">
        <f>'СВОД 2023'!M20+$H$1*1-'Октябрь 2023'!D19</f>
        <v>43999.53</v>
      </c>
      <c r="O20" s="105">
        <f>'СВОД 2023'!N20+$H$1*1-'Ноябрь 2023'!D19</f>
        <v>46199.53</v>
      </c>
      <c r="P20" s="105">
        <f>'СВОД 2023'!O20+$H$1*1-'Декабрь 2023'!D19</f>
        <v>48399.53</v>
      </c>
      <c r="Q20" s="106">
        <f t="shared" si="0"/>
        <v>26400</v>
      </c>
      <c r="R20" s="106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06">
        <f t="shared" si="1"/>
        <v>48399.53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2022'!S21</f>
        <v>0</v>
      </c>
      <c r="E21" s="105">
        <f>'СВОД 2023'!D21+$H$1*1-'Январь 2023'!D20</f>
        <v>2200</v>
      </c>
      <c r="F21" s="105">
        <f>'СВОД 2023'!E21+$H$1*1-'Февраль 2023'!D20</f>
        <v>0</v>
      </c>
      <c r="G21" s="105">
        <f>'СВОД 2023'!F21+$H$1*1-'Март 2023'!D20</f>
        <v>2200</v>
      </c>
      <c r="H21" s="105">
        <f>'СВОД 2023'!G21+$H$1*1-'Апрель 2023'!D20</f>
        <v>2200</v>
      </c>
      <c r="I21" s="105">
        <f>'СВОД 2023'!H21+$H$1*1-'Май 2023'!D20</f>
        <v>2200</v>
      </c>
      <c r="J21" s="105">
        <f>'СВОД 2023'!I21+$H$1*1-'Июнь 2023'!D20</f>
        <v>2200</v>
      </c>
      <c r="K21" s="105">
        <f>'СВОД 2023'!J21+$H$1*1-'Июль 2023'!D20</f>
        <v>2200</v>
      </c>
      <c r="L21" s="105">
        <f>'СВОД 2023'!K21+$H$1*1-'Август 2023'!D20</f>
        <v>2200</v>
      </c>
      <c r="M21" s="105">
        <f>'СВОД 2023'!L21+$H$1*1-'Сентябрь 2023'!D20</f>
        <v>2200</v>
      </c>
      <c r="N21" s="105">
        <f>'СВОД 2023'!M21+$H$1*1-'Октябрь 2023'!D20</f>
        <v>2200</v>
      </c>
      <c r="O21" s="105">
        <f>'СВОД 2023'!N21+$H$1*1-'Ноябрь 2023'!D20</f>
        <v>4400</v>
      </c>
      <c r="P21" s="105">
        <f>'СВОД 2023'!O21+$H$1*1-'Декабрь 2023'!D20</f>
        <v>2200</v>
      </c>
      <c r="Q21" s="106">
        <f t="shared" si="0"/>
        <v>26400</v>
      </c>
      <c r="R21" s="106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06">
        <f t="shared" si="1"/>
        <v>2200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2022'!S22</f>
        <v>114399.84</v>
      </c>
      <c r="E22" s="105">
        <f>'СВОД 2023'!D22+$H$1*1-'Январь 2023'!D21</f>
        <v>116599.84</v>
      </c>
      <c r="F22" s="105">
        <f>'СВОД 2023'!E22+$H$1*1-'Февраль 2023'!D21</f>
        <v>118799.84</v>
      </c>
      <c r="G22" s="105">
        <f>'СВОД 2023'!F22+$H$1*1-'Март 2023'!D21</f>
        <v>120999.84</v>
      </c>
      <c r="H22" s="105">
        <f>'СВОД 2023'!G22+$H$1*1-'Апрель 2023'!D21</f>
        <v>123199.84</v>
      </c>
      <c r="I22" s="105">
        <f>'СВОД 2023'!H22+$H$1*1-'Май 2023'!D21</f>
        <v>125399.84</v>
      </c>
      <c r="J22" s="105">
        <f>'СВОД 2023'!I22+$H$1*1-'Июнь 2023'!D21</f>
        <v>127599.84</v>
      </c>
      <c r="K22" s="105">
        <f>'СВОД 2023'!J22+$H$1*1-'Июль 2023'!D21</f>
        <v>129799.84</v>
      </c>
      <c r="L22" s="105">
        <f>'СВОД 2023'!K22+$H$1*1-'Август 2023'!D21</f>
        <v>131999.84</v>
      </c>
      <c r="M22" s="105">
        <f>'СВОД 2023'!L22+$H$1*1-'Сентябрь 2023'!D21</f>
        <v>69419.53</v>
      </c>
      <c r="N22" s="105">
        <f>'СВОД 2023'!M22+$H$1*1-'Октябрь 2023'!D21</f>
        <v>71619.53</v>
      </c>
      <c r="O22" s="105">
        <f>'СВОД 2023'!N22+$H$1*1-'Ноябрь 2023'!D21</f>
        <v>73819.53</v>
      </c>
      <c r="P22" s="105">
        <f>'СВОД 2023'!O22+$H$1*1-'Декабрь 2023'!D21</f>
        <v>76019.53</v>
      </c>
      <c r="Q22" s="106">
        <f t="shared" si="0"/>
        <v>26400</v>
      </c>
      <c r="R22" s="106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64780.31</v>
      </c>
      <c r="S22" s="106">
        <f t="shared" si="1"/>
        <v>76019.53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2022'!S23</f>
        <v>11000</v>
      </c>
      <c r="E23" s="105">
        <f>'СВОД 2023'!D23+$H$1*1-'Январь 2023'!D22</f>
        <v>13200</v>
      </c>
      <c r="F23" s="105">
        <f>'СВОД 2023'!E23+$H$1*1-'Февраль 2023'!D22</f>
        <v>15400</v>
      </c>
      <c r="G23" s="105">
        <f>'СВОД 2023'!F23+$H$1*1-'Март 2023'!D22</f>
        <v>17600</v>
      </c>
      <c r="H23" s="105">
        <f>'СВОД 2023'!G23+$H$1*1-'Апрель 2023'!D22</f>
        <v>19800</v>
      </c>
      <c r="I23" s="105">
        <f>'СВОД 2023'!H23+$H$1*1-'Май 2023'!D22</f>
        <v>22000</v>
      </c>
      <c r="J23" s="105">
        <f>'СВОД 2023'!I23+$H$1*1-'Июнь 2023'!D22</f>
        <v>19800</v>
      </c>
      <c r="K23" s="105">
        <f>'СВОД 2023'!J23+$H$1*1-'Июль 2023'!D22</f>
        <v>22000</v>
      </c>
      <c r="L23" s="105">
        <f>'СВОД 2023'!K23+$H$1*1-'Август 2023'!D22</f>
        <v>24200</v>
      </c>
      <c r="M23" s="105">
        <f>'СВОД 2023'!L23+$H$1*1-'Сентябрь 2023'!D22</f>
        <v>26400</v>
      </c>
      <c r="N23" s="105">
        <f>'СВОД 2023'!M23+$H$1*1-'Октябрь 2023'!D22</f>
        <v>28600</v>
      </c>
      <c r="O23" s="105">
        <f>'СВОД 2023'!N23+$H$1*1-'Ноябрь 2023'!D22</f>
        <v>30800</v>
      </c>
      <c r="P23" s="105">
        <f>'СВОД 2023'!O23+$H$1*1-'Декабрь 2023'!D22</f>
        <v>33000</v>
      </c>
      <c r="Q23" s="106">
        <f t="shared" si="0"/>
        <v>26400</v>
      </c>
      <c r="R23" s="106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2022'!S24</f>
        <v>37400</v>
      </c>
      <c r="E24" s="105">
        <f>'СВОД 2023'!D24+$H$1*1-'Январь 2023'!D23</f>
        <v>39600</v>
      </c>
      <c r="F24" s="105">
        <f>'СВОД 2023'!E24+$H$1*1-'Февраль 2023'!D23</f>
        <v>41800</v>
      </c>
      <c r="G24" s="105">
        <f>'СВОД 2023'!F24+$H$1*1-'Март 2023'!D23</f>
        <v>44000</v>
      </c>
      <c r="H24" s="105">
        <f>'СВОД 2023'!G24+$H$1*1-'Апрель 2023'!D23</f>
        <v>0</v>
      </c>
      <c r="I24" s="105">
        <f>'СВОД 2023'!H24+$H$1*1-'Май 2023'!D23</f>
        <v>2200</v>
      </c>
      <c r="J24" s="105">
        <f>'СВОД 2023'!I24+$H$1*1-'Июнь 2023'!D23</f>
        <v>4400</v>
      </c>
      <c r="K24" s="105">
        <f>'СВОД 2023'!J24+$H$1*1-'Июль 2023'!D23</f>
        <v>6600</v>
      </c>
      <c r="L24" s="105">
        <f>'СВОД 2023'!K24+$H$1*1-'Август 2023'!D23</f>
        <v>8800</v>
      </c>
      <c r="M24" s="105">
        <f>'СВОД 2023'!L24+$H$1*1-'Сентябрь 2023'!D23</f>
        <v>11000</v>
      </c>
      <c r="N24" s="105">
        <f>'СВОД 2023'!M24+$H$1*1-'Октябрь 2023'!D23</f>
        <v>13200</v>
      </c>
      <c r="O24" s="105">
        <f>'СВОД 2023'!N24+$H$1*1-'Ноябрь 2023'!D23</f>
        <v>15400</v>
      </c>
      <c r="P24" s="105">
        <f>'СВОД 2023'!O24+$H$1*1-'Декабрь 2023'!D23</f>
        <v>17600</v>
      </c>
      <c r="Q24" s="106">
        <f t="shared" si="0"/>
        <v>26400</v>
      </c>
      <c r="R24" s="106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06">
        <f t="shared" si="1"/>
        <v>17600</v>
      </c>
      <c r="T24" s="116"/>
    </row>
    <row r="25" spans="1:20" ht="15.95" customHeight="1" x14ac:dyDescent="0.25">
      <c r="A25" s="20" t="s">
        <v>386</v>
      </c>
      <c r="B25" s="2">
        <v>16</v>
      </c>
      <c r="C25" s="20" t="s">
        <v>21</v>
      </c>
      <c r="D25" s="133">
        <f>'СВОД 2022'!S25</f>
        <v>28696.129999999997</v>
      </c>
      <c r="E25" s="105">
        <f>'СВОД 2023'!D25+$H$1*1-'Январь 2023'!D24</f>
        <v>30896.129999999997</v>
      </c>
      <c r="F25" s="105">
        <f>'СВОД 2023'!E25+$H$1*1-'Февраль 2023'!D24</f>
        <v>33096.129999999997</v>
      </c>
      <c r="G25" s="105">
        <f>'СВОД 2023'!F25+$H$1*1-'Март 2023'!D24</f>
        <v>35296.129999999997</v>
      </c>
      <c r="H25" s="105">
        <f>'СВОД 2023'!G25+$H$1*1-'Апрель 2023'!D24</f>
        <v>37496.129999999997</v>
      </c>
      <c r="I25" s="105">
        <f>'СВОД 2023'!H25+$H$1*1-'Май 2023'!D24</f>
        <v>39696.129999999997</v>
      </c>
      <c r="J25" s="105">
        <f>'СВОД 2023'!I25+$H$1*1-'Июнь 2023'!D24</f>
        <v>41896.129999999997</v>
      </c>
      <c r="K25" s="105">
        <f>'СВОД 2023'!J25+$H$1*1-'Июль 2023'!D24</f>
        <v>44096.13</v>
      </c>
      <c r="L25" s="105">
        <f>'СВОД 2023'!K25+$H$1*1-'Август 2023'!D24</f>
        <v>46296.13</v>
      </c>
      <c r="M25" s="105">
        <f>'СВОД 2023'!L25+$H$1*1-'Сентябрь 2023'!D24</f>
        <v>48496.13</v>
      </c>
      <c r="N25" s="105">
        <f>'СВОД 2023'!M25+$H$1*1-'Октябрь 2023'!D24</f>
        <v>50696.13</v>
      </c>
      <c r="O25" s="105">
        <f>'СВОД 2023'!N25+$H$1*1-'Ноябрь 2023'!D24</f>
        <v>52896.13</v>
      </c>
      <c r="P25" s="105">
        <f>'СВОД 2023'!O25+$H$1*1-'Декабрь 2023'!D24</f>
        <v>55096.13</v>
      </c>
      <c r="Q25" s="106">
        <f t="shared" si="0"/>
        <v>26400</v>
      </c>
      <c r="R25" s="106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06">
        <f t="shared" si="1"/>
        <v>55096.13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2022'!S26</f>
        <v>8702.3000000000029</v>
      </c>
      <c r="E26" s="105">
        <f>'СВОД 2023'!D26+$H$1*1-'Январь 2023'!D25</f>
        <v>10902.300000000003</v>
      </c>
      <c r="F26" s="105">
        <f>'СВОД 2023'!E26+$H$1*1-'Февраль 2023'!D25</f>
        <v>10902.300000000003</v>
      </c>
      <c r="G26" s="105">
        <f>'СВОД 2023'!F26+$H$1*1-'Март 2023'!D25</f>
        <v>10902.300000000003</v>
      </c>
      <c r="H26" s="105">
        <f>'СВОД 2023'!G26+$H$1*1-'Апрель 2023'!D25</f>
        <v>13102.300000000003</v>
      </c>
      <c r="I26" s="105">
        <f>'СВОД 2023'!H26+$H$1*1-'Май 2023'!D25</f>
        <v>9902.3000000000029</v>
      </c>
      <c r="J26" s="105">
        <f>'СВОД 2023'!I26+$H$1*1-'Июнь 2023'!D25</f>
        <v>12102.300000000003</v>
      </c>
      <c r="K26" s="105">
        <f>'СВОД 2023'!J26+$H$1*1-'Июль 2023'!D25</f>
        <v>14302.300000000003</v>
      </c>
      <c r="L26" s="105">
        <f>'СВОД 2023'!K26+$H$1*1-'Август 2023'!D25</f>
        <v>16502.300000000003</v>
      </c>
      <c r="M26" s="105">
        <f>'СВОД 2023'!L26+$H$1*1-'Сентябрь 2023'!D25</f>
        <v>18702.300000000003</v>
      </c>
      <c r="N26" s="105">
        <f>'СВОД 2023'!M26+$H$1*1-'Октябрь 2023'!D25</f>
        <v>18702.300000000003</v>
      </c>
      <c r="O26" s="105">
        <f>'СВОД 2023'!N26+$H$1*1-'Ноябрь 2023'!D25</f>
        <v>20902.300000000003</v>
      </c>
      <c r="P26" s="105">
        <f>'СВОД 2023'!O26+$H$1*1-'Декабрь 2023'!D25</f>
        <v>23102.300000000003</v>
      </c>
      <c r="Q26" s="106">
        <f t="shared" si="0"/>
        <v>26400</v>
      </c>
      <c r="R26" s="106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06">
        <f t="shared" si="1"/>
        <v>23102.300000000003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2022'!S27</f>
        <v>-4402.1400000000031</v>
      </c>
      <c r="E27" s="105">
        <f>'СВОД 2023'!D27+$H$1*1-'Январь 2023'!D26</f>
        <v>-2202.1400000000031</v>
      </c>
      <c r="F27" s="105">
        <f>'СВОД 2023'!E27+$H$1*1-'Февраль 2023'!D26</f>
        <v>-2302.1400000000031</v>
      </c>
      <c r="G27" s="105">
        <f>'СВОД 2023'!F27+$H$1*1-'Март 2023'!D26</f>
        <v>-2402.1400000000031</v>
      </c>
      <c r="H27" s="105">
        <f>'СВОД 2023'!G27+$H$1*1-'Апрель 2023'!D26</f>
        <v>-202.14000000000306</v>
      </c>
      <c r="I27" s="105">
        <f>'СВОД 2023'!H27+$H$1*1-'Май 2023'!D26</f>
        <v>-2602.1400000000031</v>
      </c>
      <c r="J27" s="105">
        <f>'СВОД 2023'!I27+$H$1*1-'Июнь 2023'!D26</f>
        <v>-402.14000000000306</v>
      </c>
      <c r="K27" s="105">
        <f>'СВОД 2023'!J27+$H$1*1-'Июль 2023'!D26</f>
        <v>-3202.1400000000031</v>
      </c>
      <c r="L27" s="105">
        <f>'СВОД 2023'!K27+$H$1*1-'Август 2023'!D26</f>
        <v>-3402.1400000000031</v>
      </c>
      <c r="M27" s="105">
        <f>'СВОД 2023'!L27+$H$1*1-'Сентябрь 2023'!D26</f>
        <v>-1202.1400000000031</v>
      </c>
      <c r="N27" s="105">
        <f>'СВОД 2023'!M27+$H$1*1-'Октябрь 2023'!D26</f>
        <v>-1402.1400000000031</v>
      </c>
      <c r="O27" s="105">
        <f>'СВОД 2023'!N27+$H$1*1-'Ноябрь 2023'!D26</f>
        <v>-1602.1400000000031</v>
      </c>
      <c r="P27" s="105">
        <f>'СВОД 2023'!O27+$H$1*1-'Декабрь 2023'!D26</f>
        <v>-4202.1400000000031</v>
      </c>
      <c r="Q27" s="106">
        <f t="shared" si="0"/>
        <v>26400</v>
      </c>
      <c r="R27" s="106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06">
        <f t="shared" si="1"/>
        <v>-4202.1400000000031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2022'!S28</f>
        <v>-100.7699999999968</v>
      </c>
      <c r="E28" s="105">
        <f>'СВОД 2023'!D28+$H$1*1-'Январь 2023'!D27</f>
        <v>-100.7699999999968</v>
      </c>
      <c r="F28" s="105">
        <f>'СВОД 2023'!E28+$H$1*1-'Февраль 2023'!D27</f>
        <v>-100.7699999999968</v>
      </c>
      <c r="G28" s="105">
        <f>'СВОД 2023'!F28+$H$1*1-'Март 2023'!D27</f>
        <v>-100.7699999999968</v>
      </c>
      <c r="H28" s="105">
        <f>'СВОД 2023'!G28+$H$1*1-'Апрель 2023'!D27</f>
        <v>-100.7699999999968</v>
      </c>
      <c r="I28" s="105">
        <f>'СВОД 2023'!H28+$H$1*1-'Май 2023'!D27</f>
        <v>-100.7699999999968</v>
      </c>
      <c r="J28" s="105">
        <f>'СВОД 2023'!I28+$H$1*1-'Июнь 2023'!D27</f>
        <v>-100.7699999999968</v>
      </c>
      <c r="K28" s="105">
        <f>'СВОД 2023'!J28+$H$1*1-'Июль 2023'!D27</f>
        <v>-100.7699999999968</v>
      </c>
      <c r="L28" s="105">
        <f>'СВОД 2023'!K28+$H$1*1-'Август 2023'!D27</f>
        <v>-100.7699999999968</v>
      </c>
      <c r="M28" s="105">
        <f>'СВОД 2023'!L28+$H$1*1-'Сентябрь 2023'!D27</f>
        <v>-100.7699999999968</v>
      </c>
      <c r="N28" s="105">
        <f>'СВОД 2023'!M28+$H$1*1-'Октябрь 2023'!D27</f>
        <v>-100.7699999999968</v>
      </c>
      <c r="O28" s="105">
        <f>'СВОД 2023'!N28+$H$1*1-'Ноябрь 2023'!D27</f>
        <v>-100.7699999999968</v>
      </c>
      <c r="P28" s="105">
        <f>'СВОД 2023'!O28+$H$1*1-'Декабрь 2023'!D27</f>
        <v>-2300.7699999999968</v>
      </c>
      <c r="Q28" s="106">
        <f t="shared" si="0"/>
        <v>26400</v>
      </c>
      <c r="R28" s="106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06">
        <f t="shared" si="1"/>
        <v>-2300.7699999999968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2022'!S29</f>
        <v>24900</v>
      </c>
      <c r="E29" s="105">
        <f>'СВОД 2023'!D29+$H$1*1-'Январь 2023'!D28</f>
        <v>27100</v>
      </c>
      <c r="F29" s="105">
        <f>'СВОД 2023'!E29+$H$1*1-'Февраль 2023'!D28</f>
        <v>29300</v>
      </c>
      <c r="G29" s="105">
        <f>'СВОД 2023'!F29+$H$1*1-'Март 2023'!D28</f>
        <v>31500</v>
      </c>
      <c r="H29" s="105">
        <f>'СВОД 2023'!G29+$H$1*1-'Апрель 2023'!D28</f>
        <v>33700</v>
      </c>
      <c r="I29" s="105">
        <f>'СВОД 2023'!H29+$H$1*1-'Май 2023'!D28</f>
        <v>35900</v>
      </c>
      <c r="J29" s="105">
        <f>'СВОД 2023'!I29+$H$1*1-'Июнь 2023'!D28</f>
        <v>38100</v>
      </c>
      <c r="K29" s="105">
        <f>'СВОД 2023'!J29+$H$1*1-'Июль 2023'!D28</f>
        <v>40300</v>
      </c>
      <c r="L29" s="105">
        <f>'СВОД 2023'!K29+$H$1*1-'Август 2023'!D28</f>
        <v>42500</v>
      </c>
      <c r="M29" s="105">
        <f>'СВОД 2023'!L29+$H$1*1-'Сентябрь 2023'!D28</f>
        <v>44700</v>
      </c>
      <c r="N29" s="105">
        <f>'СВОД 2023'!M29+$H$1*1-'Октябрь 2023'!D28</f>
        <v>46900</v>
      </c>
      <c r="O29" s="105">
        <f>'СВОД 2023'!N29+$H$1*1-'Ноябрь 2023'!D28</f>
        <v>49100</v>
      </c>
      <c r="P29" s="105">
        <f>'СВОД 2023'!O29+$H$1*1-'Декабрь 2023'!D28</f>
        <v>51300</v>
      </c>
      <c r="Q29" s="106">
        <f t="shared" si="0"/>
        <v>26400</v>
      </c>
      <c r="R29" s="106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06">
        <f t="shared" si="1"/>
        <v>51300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2022'!S30</f>
        <v>-1604.8499999999985</v>
      </c>
      <c r="E30" s="105">
        <f>'СВОД 2023'!D30+$H$1*1-'Январь 2023'!D29</f>
        <v>595.15000000000146</v>
      </c>
      <c r="F30" s="105">
        <f>'СВОД 2023'!E30+$H$1*1-'Февраль 2023'!D29</f>
        <v>0</v>
      </c>
      <c r="G30" s="105">
        <f>'СВОД 2023'!F30+$H$1*1-'Март 2023'!D29</f>
        <v>2200</v>
      </c>
      <c r="H30" s="105">
        <f>'СВОД 2023'!G30+$H$1*1-'Апрель 2023'!D29</f>
        <v>2200</v>
      </c>
      <c r="I30" s="105">
        <f>'СВОД 2023'!H30+$H$1*1-'Май 2023'!D29</f>
        <v>2200</v>
      </c>
      <c r="J30" s="105">
        <f>'СВОД 2023'!I30+$H$1*1-'Июнь 2023'!D29</f>
        <v>2200</v>
      </c>
      <c r="K30" s="105">
        <f>'СВОД 2023'!J30+$H$1*1-'Июль 2023'!D29</f>
        <v>2200</v>
      </c>
      <c r="L30" s="105">
        <f>'СВОД 2023'!K30+$H$1*1-'Август 2023'!D29</f>
        <v>0</v>
      </c>
      <c r="M30" s="105">
        <f>'СВОД 2023'!L30+$H$1*1-'Сентябрь 2023'!D29</f>
        <v>2200</v>
      </c>
      <c r="N30" s="105">
        <f>'СВОД 2023'!M30+$H$1*1-'Октябрь 2023'!D29</f>
        <v>2200</v>
      </c>
      <c r="O30" s="105">
        <f>'СВОД 2023'!N30+$H$1*1-'Ноябрь 2023'!D29</f>
        <v>2200</v>
      </c>
      <c r="P30" s="105">
        <f>'СВОД 2023'!O30+$H$1*1-'Декабрь 2023'!D29</f>
        <v>0</v>
      </c>
      <c r="Q30" s="106">
        <f t="shared" si="0"/>
        <v>26400</v>
      </c>
      <c r="R30" s="106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2022'!S31</f>
        <v>103400.53</v>
      </c>
      <c r="E31" s="105">
        <f>'СВОД 2023'!D31+$H$1*1-'Январь 2023'!D30</f>
        <v>105600.53</v>
      </c>
      <c r="F31" s="105">
        <f>'СВОД 2023'!E31+$H$1*1-'Февраль 2023'!D30</f>
        <v>107800.53</v>
      </c>
      <c r="G31" s="105">
        <f>'СВОД 2023'!F31+$H$1*1-'Март 2023'!D30</f>
        <v>110000.53</v>
      </c>
      <c r="H31" s="105">
        <f>'СВОД 2023'!G31+$H$1*1-'Апрель 2023'!D30</f>
        <v>112200.53</v>
      </c>
      <c r="I31" s="105">
        <f>'СВОД 2023'!H31+$H$1*1-'Май 2023'!D30</f>
        <v>114400.53</v>
      </c>
      <c r="J31" s="105">
        <f>'СВОД 2023'!I31+$H$1*1-'Июнь 2023'!D30</f>
        <v>116600.53</v>
      </c>
      <c r="K31" s="105">
        <f>'СВОД 2023'!J31+$H$1*1-'Июль 2023'!D30</f>
        <v>118800.53</v>
      </c>
      <c r="L31" s="105">
        <f>'СВОД 2023'!K31+$H$1*1-'Август 2023'!D30</f>
        <v>121000.53</v>
      </c>
      <c r="M31" s="105">
        <f>'СВОД 2023'!L31+$H$1*1-'Сентябрь 2023'!D30</f>
        <v>123200.53</v>
      </c>
      <c r="N31" s="105">
        <f>'СВОД 2023'!M31+$H$1*1-'Октябрь 2023'!D30</f>
        <v>125400.53</v>
      </c>
      <c r="O31" s="105">
        <f>'СВОД 2023'!N31+$H$1*1-'Ноябрь 2023'!D30</f>
        <v>127600.53</v>
      </c>
      <c r="P31" s="105">
        <f>'СВОД 2023'!O31+$H$1*1-'Декабрь 2023'!D30</f>
        <v>129800.53</v>
      </c>
      <c r="Q31" s="106">
        <f t="shared" si="0"/>
        <v>26400</v>
      </c>
      <c r="R31" s="106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06">
        <f t="shared" si="1"/>
        <v>129800.53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2022'!S32</f>
        <v>-93.100000000002183</v>
      </c>
      <c r="E32" s="105">
        <f>'СВОД 2023'!D32+$H$1*1-'Январь 2023'!D31</f>
        <v>-193.10000000000218</v>
      </c>
      <c r="F32" s="105">
        <f>'СВОД 2023'!E32+$H$1*1-'Февраль 2023'!D31</f>
        <v>-293.10000000000218</v>
      </c>
      <c r="G32" s="105">
        <f>'СВОД 2023'!F32+$H$1*1-'Март 2023'!D31</f>
        <v>-393.10000000000218</v>
      </c>
      <c r="H32" s="105">
        <f>'СВОД 2023'!G32+$H$1*1-'Апрель 2023'!D31</f>
        <v>-393.10000000000218</v>
      </c>
      <c r="I32" s="105">
        <f>'СВОД 2023'!H32+$H$1*1-'Май 2023'!D31</f>
        <v>-393.10000000000218</v>
      </c>
      <c r="J32" s="105">
        <f>'СВОД 2023'!I32+$H$1*1-'Июнь 2023'!D31</f>
        <v>-493.10000000000218</v>
      </c>
      <c r="K32" s="105">
        <f>'СВОД 2023'!J32+$H$1*1-'Июль 2023'!D31</f>
        <v>-593.10000000000218</v>
      </c>
      <c r="L32" s="105">
        <f>'СВОД 2023'!K32+$H$1*1-'Август 2023'!D31</f>
        <v>-693.10000000000218</v>
      </c>
      <c r="M32" s="105">
        <f>'СВОД 2023'!L32+$H$1*1-'Сентябрь 2023'!D31</f>
        <v>-793.10000000000218</v>
      </c>
      <c r="N32" s="105">
        <f>'СВОД 2023'!M32+$H$1*1-'Октябрь 2023'!D31</f>
        <v>-793.10000000000218</v>
      </c>
      <c r="O32" s="105">
        <f>'СВОД 2023'!N32+$H$1*1-'Ноябрь 2023'!D31</f>
        <v>-2593.1000000000022</v>
      </c>
      <c r="P32" s="105">
        <f>'СВОД 2023'!O32+$H$1*1-'Декабрь 2023'!D31</f>
        <v>-393.10000000000218</v>
      </c>
      <c r="Q32" s="106">
        <f t="shared" si="0"/>
        <v>26400</v>
      </c>
      <c r="R32" s="106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06">
        <f t="shared" si="1"/>
        <v>-393.10000000000218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2022'!S33</f>
        <v>4208.2799999999988</v>
      </c>
      <c r="E33" s="105">
        <f>'СВОД 2023'!D33+$H$1*1-'Январь 2023'!D32</f>
        <v>-191.72000000000116</v>
      </c>
      <c r="F33" s="105">
        <f>'СВОД 2023'!E33+$H$1*1-'Февраль 2023'!D32</f>
        <v>2008.2799999999988</v>
      </c>
      <c r="G33" s="105">
        <f>'СВОД 2023'!F33+$H$1*1-'Март 2023'!D32</f>
        <v>4208.2799999999988</v>
      </c>
      <c r="H33" s="105">
        <f>'СВОД 2023'!G33+$H$1*1-'Апрель 2023'!D32</f>
        <v>6408.2799999999988</v>
      </c>
      <c r="I33" s="105">
        <f>'СВОД 2023'!H33+$H$1*1-'Май 2023'!D32</f>
        <v>-191.72000000000116</v>
      </c>
      <c r="J33" s="105">
        <f>'СВОД 2023'!I33+$H$1*1-'Июнь 2023'!D32</f>
        <v>2008.2799999999988</v>
      </c>
      <c r="K33" s="105">
        <f>'СВОД 2023'!J33+$H$1*1-'Июль 2023'!D32</f>
        <v>4208.2799999999988</v>
      </c>
      <c r="L33" s="105">
        <f>'СВОД 2023'!K33+$H$1*1-'Август 2023'!D32</f>
        <v>6408.2799999999988</v>
      </c>
      <c r="M33" s="105">
        <f>'СВОД 2023'!L33+$H$1*1-'Сентябрь 2023'!D32</f>
        <v>-891.72000000000116</v>
      </c>
      <c r="N33" s="105">
        <f>'СВОД 2023'!M33+$H$1*1-'Октябрь 2023'!D32</f>
        <v>1308.2799999999988</v>
      </c>
      <c r="O33" s="105">
        <f>'СВОД 2023'!N33+$H$1*1-'Ноябрь 2023'!D32</f>
        <v>3508.2799999999988</v>
      </c>
      <c r="P33" s="105">
        <f>'СВОД 2023'!O33+$H$1*1-'Декабрь 2023'!D32</f>
        <v>5708.2799999999988</v>
      </c>
      <c r="Q33" s="106">
        <f t="shared" si="0"/>
        <v>26400</v>
      </c>
      <c r="R33" s="106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06">
        <f t="shared" si="1"/>
        <v>5708.2799999999988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2022'!S34</f>
        <v>-17027.909999999974</v>
      </c>
      <c r="E34" s="105">
        <f>'СВОД 2023'!D34+$H$1*1-'Январь 2023'!D33</f>
        <v>-14827.909999999974</v>
      </c>
      <c r="F34" s="105">
        <f>'СВОД 2023'!E34+$H$1*1-'Февраль 2023'!D33</f>
        <v>-12627.909999999974</v>
      </c>
      <c r="G34" s="105">
        <f>'СВОД 2023'!F34+$H$1*1-'Март 2023'!D33</f>
        <v>-10427.909999999974</v>
      </c>
      <c r="H34" s="105">
        <f>'СВОД 2023'!G34+$H$1*1-'Апрель 2023'!D33</f>
        <v>-8227.9099999999744</v>
      </c>
      <c r="I34" s="105">
        <f>'СВОД 2023'!H34+$H$1*1-'Май 2023'!D33</f>
        <v>-6027.9099999999744</v>
      </c>
      <c r="J34" s="105">
        <f>'СВОД 2023'!I34+$H$1*1-'Июнь 2023'!D33</f>
        <v>-3827.9099999999744</v>
      </c>
      <c r="K34" s="105">
        <f>'СВОД 2023'!J34+$H$1*1-'Июль 2023'!D33</f>
        <v>-1627.9099999999744</v>
      </c>
      <c r="L34" s="105">
        <f>'СВОД 2023'!K34+$H$1*1-'Август 2023'!D33</f>
        <v>572.09000000002561</v>
      </c>
      <c r="M34" s="105">
        <f>'СВОД 2023'!L34+$H$1*1-'Сентябрь 2023'!D33</f>
        <v>2772.0900000000256</v>
      </c>
      <c r="N34" s="105">
        <f>'СВОД 2023'!M34+$H$1*1-'Октябрь 2023'!D33</f>
        <v>4972.0900000000256</v>
      </c>
      <c r="O34" s="105">
        <f>'СВОД 2023'!N34+$H$1*1-'Ноябрь 2023'!D33</f>
        <v>7172.0900000000256</v>
      </c>
      <c r="P34" s="105">
        <f>'СВОД 2023'!O34+$H$1*1-'Декабрь 2023'!D33</f>
        <v>9372.0900000000256</v>
      </c>
      <c r="Q34" s="106">
        <f t="shared" si="0"/>
        <v>26400</v>
      </c>
      <c r="R34" s="106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06">
        <f t="shared" si="1"/>
        <v>9372.0900000000256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2022'!S35</f>
        <v>6390.2300000000032</v>
      </c>
      <c r="E35" s="105">
        <f>'СВОД 2023'!D35+$H$1*1-'Январь 2023'!D34</f>
        <v>6390.2300000000032</v>
      </c>
      <c r="F35" s="105">
        <f>'СВОД 2023'!E35+$H$1*1-'Февраль 2023'!D34</f>
        <v>8590.2300000000032</v>
      </c>
      <c r="G35" s="105">
        <f>'СВОД 2023'!F35+$H$1*1-'Март 2023'!D34</f>
        <v>8590.2300000000032</v>
      </c>
      <c r="H35" s="105">
        <f>'СВОД 2023'!G35+$H$1*1-'Апрель 2023'!D34</f>
        <v>8590.2300000000032</v>
      </c>
      <c r="I35" s="105">
        <f>'СВОД 2023'!H35+$H$1*1-'Май 2023'!D34</f>
        <v>8590.2300000000032</v>
      </c>
      <c r="J35" s="105">
        <f>'СВОД 2023'!I35+$H$1*1-'Июнь 2023'!D34</f>
        <v>8590.2300000000032</v>
      </c>
      <c r="K35" s="105">
        <f>'СВОД 2023'!J35+$H$1*1-'Июль 2023'!D34</f>
        <v>8590.2300000000032</v>
      </c>
      <c r="L35" s="105">
        <f>'СВОД 2023'!K35+$H$1*1-'Август 2023'!D34</f>
        <v>8590.2300000000032</v>
      </c>
      <c r="M35" s="105">
        <f>'СВОД 2023'!L35+$H$1*1-'Сентябрь 2023'!D34</f>
        <v>8590.2300000000032</v>
      </c>
      <c r="N35" s="105">
        <f>'СВОД 2023'!M35+$H$1*1-'Октябрь 2023'!D34</f>
        <v>8590.2300000000032</v>
      </c>
      <c r="O35" s="105">
        <f>'СВОД 2023'!N35+$H$1*1-'Ноябрь 2023'!D34</f>
        <v>8590.2300000000032</v>
      </c>
      <c r="P35" s="105">
        <f>'СВОД 2023'!O35+$H$1*1-'Декабрь 2023'!D34</f>
        <v>8590.2300000000032</v>
      </c>
      <c r="Q35" s="106">
        <f t="shared" si="0"/>
        <v>26400</v>
      </c>
      <c r="R35" s="106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06">
        <f t="shared" si="1"/>
        <v>8590.2300000000032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2022'!S36</f>
        <v>8473.6999999999971</v>
      </c>
      <c r="E36" s="105">
        <f>'СВОД 2023'!D36+$H$1*1-'Январь 2023'!D35</f>
        <v>8173.6999999999971</v>
      </c>
      <c r="F36" s="105">
        <f>'СВОД 2023'!E36+$H$1*1-'Февраль 2023'!D35</f>
        <v>5373.6999999999971</v>
      </c>
      <c r="G36" s="105">
        <f>'СВОД 2023'!F36+$H$1*1-'Март 2023'!D35</f>
        <v>7573.6999999999971</v>
      </c>
      <c r="H36" s="105">
        <f>'СВОД 2023'!G36+$H$1*1-'Апрель 2023'!D35</f>
        <v>7273.6999999999971</v>
      </c>
      <c r="I36" s="105">
        <f>'СВОД 2023'!H36+$H$1*1-'Май 2023'!D35</f>
        <v>6973.6999999999971</v>
      </c>
      <c r="J36" s="105">
        <f>'СВОД 2023'!I36+$H$1*1-'Июнь 2023'!D35</f>
        <v>9173.6999999999971</v>
      </c>
      <c r="K36" s="105">
        <f>'СВОД 2023'!J36+$H$1*1-'Июль 2023'!D35</f>
        <v>8873.6999999999971</v>
      </c>
      <c r="L36" s="105">
        <f>'СВОД 2023'!K36+$H$1*1-'Август 2023'!D35</f>
        <v>8873.6999999999971</v>
      </c>
      <c r="M36" s="105">
        <f>'СВОД 2023'!L36+$H$1*1-'Сентябрь 2023'!D35</f>
        <v>6073.6999999999971</v>
      </c>
      <c r="N36" s="105">
        <f>'СВОД 2023'!M36+$H$1*1-'Октябрь 2023'!D35</f>
        <v>6073.6999999999971</v>
      </c>
      <c r="O36" s="105">
        <f>'СВОД 2023'!N36+$H$1*1-'Ноябрь 2023'!D35</f>
        <v>5773.6999999999971</v>
      </c>
      <c r="P36" s="105">
        <f>'СВОД 2023'!O36+$H$1*1-'Декабрь 2023'!D35</f>
        <v>5473.6999999999971</v>
      </c>
      <c r="Q36" s="106">
        <f t="shared" si="0"/>
        <v>26400</v>
      </c>
      <c r="R36" s="106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06">
        <f t="shared" si="1"/>
        <v>5473.6999999999971</v>
      </c>
      <c r="T36" s="116"/>
    </row>
    <row r="37" spans="1:20" ht="15.95" customHeight="1" x14ac:dyDescent="0.25">
      <c r="A37" s="20" t="s">
        <v>408</v>
      </c>
      <c r="B37" s="2">
        <v>26</v>
      </c>
      <c r="C37" s="114"/>
      <c r="D37" s="133">
        <f>'СВОД 2022'!S37</f>
        <v>26400</v>
      </c>
      <c r="E37" s="105">
        <f>'СВОД 2023'!D37+$H$1*1-'Январь 2023'!D36</f>
        <v>28600</v>
      </c>
      <c r="F37" s="105">
        <f>'СВОД 2023'!E37+$H$1*1-'Февраль 2023'!D36</f>
        <v>30800</v>
      </c>
      <c r="G37" s="105">
        <f>'СВОД 2023'!F37+$H$1*1-'Март 2023'!D36</f>
        <v>33000</v>
      </c>
      <c r="H37" s="105">
        <f>'СВОД 2023'!G37+$H$1*1-'Апрель 2023'!D36</f>
        <v>35200</v>
      </c>
      <c r="I37" s="105">
        <f>'СВОД 2023'!H37+$H$1*1-'Май 2023'!D36</f>
        <v>37400</v>
      </c>
      <c r="J37" s="105">
        <f>'СВОД 2023'!I37+$H$1*1-'Июнь 2023'!D36</f>
        <v>39600</v>
      </c>
      <c r="K37" s="105">
        <f>'СВОД 2023'!J37+$H$1*1-'Июль 2023'!D36</f>
        <v>41800</v>
      </c>
      <c r="L37" s="105">
        <f>'СВОД 2023'!K37+$H$1*1-'Август 2023'!D36</f>
        <v>41800</v>
      </c>
      <c r="M37" s="105">
        <f>'СВОД 2023'!L37+$H$1*1-'Сентябрь 2023'!D36</f>
        <v>41800</v>
      </c>
      <c r="N37" s="105">
        <f>'СВОД 2023'!M37+$H$1*1-'Октябрь 2023'!D36</f>
        <v>41800</v>
      </c>
      <c r="O37" s="105">
        <f>'СВОД 2023'!N37+$H$1*1-'Ноябрь 2023'!D36</f>
        <v>11000</v>
      </c>
      <c r="P37" s="105">
        <f>'СВОД 2023'!O37+$H$1*1-'Декабрь 2023'!D36</f>
        <v>11000</v>
      </c>
      <c r="Q37" s="106">
        <f t="shared" si="0"/>
        <v>26400</v>
      </c>
      <c r="R37" s="106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06">
        <f t="shared" si="1"/>
        <v>11000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2022'!S38</f>
        <v>7590.2299999999959</v>
      </c>
      <c r="E38" s="105">
        <f>'СВОД 2023'!D38+$H$1*1-'Январь 2023'!D37</f>
        <v>9790.2299999999959</v>
      </c>
      <c r="F38" s="105">
        <f>'СВОД 2023'!E38+$H$1*1-'Февраль 2023'!D37</f>
        <v>7390.2299999999959</v>
      </c>
      <c r="G38" s="105">
        <f>'СВОД 2023'!F38+$H$1*1-'Март 2023'!D37</f>
        <v>7290.2299999999959</v>
      </c>
      <c r="H38" s="105">
        <f>'СВОД 2023'!G38+$H$1*1-'Апрель 2023'!D37</f>
        <v>4890.2299999999959</v>
      </c>
      <c r="I38" s="105">
        <f>'СВОД 2023'!H38+$H$1*1-'Май 2023'!D37</f>
        <v>2490.2299999999959</v>
      </c>
      <c r="J38" s="105">
        <f>'СВОД 2023'!I38+$H$1*1-'Июнь 2023'!D37</f>
        <v>90.229999999995925</v>
      </c>
      <c r="K38" s="105">
        <f>'СВОД 2023'!J38+$H$1*1-'Июль 2023'!D37</f>
        <v>-2309.7700000000041</v>
      </c>
      <c r="L38" s="105">
        <f>'СВОД 2023'!K38+$H$1*1-'Август 2023'!D37</f>
        <v>-109.77000000000407</v>
      </c>
      <c r="M38" s="105">
        <f>'СВОД 2023'!L38+$H$1*1-'Сентябрь 2023'!D37</f>
        <v>2090.2299999999959</v>
      </c>
      <c r="N38" s="105">
        <f>'СВОД 2023'!M38+$H$1*1-'Октябрь 2023'!D37</f>
        <v>-4909.7700000000041</v>
      </c>
      <c r="O38" s="105">
        <f>'СВОД 2023'!N38+$H$1*1-'Ноябрь 2023'!D37</f>
        <v>-2709.7700000000041</v>
      </c>
      <c r="P38" s="105">
        <f>'СВОД 2023'!O38+$H$1*1-'Декабрь 2023'!D37</f>
        <v>-5109.7700000000041</v>
      </c>
      <c r="Q38" s="106">
        <f t="shared" si="0"/>
        <v>26400</v>
      </c>
      <c r="R38" s="106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06">
        <f t="shared" si="1"/>
        <v>-5109.7700000000041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2022'!S39</f>
        <v>8800</v>
      </c>
      <c r="E39" s="105">
        <f>'СВОД 2023'!D39+$H$1*1-'Январь 2023'!D38</f>
        <v>11000</v>
      </c>
      <c r="F39" s="105">
        <f>'СВОД 2023'!E39+$H$1*1-'Февраль 2023'!D38</f>
        <v>8800</v>
      </c>
      <c r="G39" s="105">
        <f>'СВОД 2023'!F39+$H$1*1-'Март 2023'!D38</f>
        <v>8800</v>
      </c>
      <c r="H39" s="105">
        <f>'СВОД 2023'!G39+$H$1*1-'Апрель 2023'!D38</f>
        <v>6600</v>
      </c>
      <c r="I39" s="105">
        <f>'СВОД 2023'!H39+$H$1*1-'Май 2023'!D38</f>
        <v>8800</v>
      </c>
      <c r="J39" s="105">
        <f>'СВОД 2023'!I39+$H$1*1-'Июнь 2023'!D38</f>
        <v>8800</v>
      </c>
      <c r="K39" s="105">
        <f>'СВОД 2023'!J39+$H$1*1-'Июль 2023'!D38</f>
        <v>6600</v>
      </c>
      <c r="L39" s="105">
        <f>'СВОД 2023'!K39+$H$1*1-'Август 2023'!D38</f>
        <v>6600</v>
      </c>
      <c r="M39" s="105">
        <f>'СВОД 2023'!L39+$H$1*1-'Сентябрь 2023'!D38</f>
        <v>6600</v>
      </c>
      <c r="N39" s="105">
        <f>'СВОД 2023'!M39+$H$1*1-'Октябрь 2023'!D38</f>
        <v>8800</v>
      </c>
      <c r="O39" s="105">
        <f>'СВОД 2023'!N39+$H$1*1-'Ноябрь 2023'!D38</f>
        <v>6600</v>
      </c>
      <c r="P39" s="105">
        <f>'СВОД 2023'!O39+$H$1*1-'Декабрь 2023'!D38</f>
        <v>8800</v>
      </c>
      <c r="Q39" s="106">
        <f t="shared" si="0"/>
        <v>26400</v>
      </c>
      <c r="R39" s="106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2022'!S40</f>
        <v>-1799.3300000000017</v>
      </c>
      <c r="E40" s="105">
        <f>'СВОД 2023'!D40+$H$1*1-'Январь 2023'!D39</f>
        <v>-3799.3300000000017</v>
      </c>
      <c r="F40" s="105">
        <f>'СВОД 2023'!E40+$H$1*1-'Февраль 2023'!D39</f>
        <v>-1599.3300000000017</v>
      </c>
      <c r="G40" s="105">
        <f>'СВОД 2023'!F40+$H$1*1-'Март 2023'!D39</f>
        <v>-5999.3300000000017</v>
      </c>
      <c r="H40" s="105">
        <f>'СВОД 2023'!G40+$H$1*1-'Апрель 2023'!D39</f>
        <v>-3799.3300000000017</v>
      </c>
      <c r="I40" s="105">
        <f>'СВОД 2023'!H40+$H$1*1-'Май 2023'!D39</f>
        <v>-8199.3300000000017</v>
      </c>
      <c r="J40" s="105">
        <f>'СВОД 2023'!I40+$H$1*1-'Июнь 2023'!D39</f>
        <v>-5999.3300000000017</v>
      </c>
      <c r="K40" s="105">
        <f>'СВОД 2023'!J40+$H$1*1-'Июль 2023'!D39</f>
        <v>-3799.3300000000017</v>
      </c>
      <c r="L40" s="105">
        <f>'СВОД 2023'!K40+$H$1*1-'Август 2023'!D39</f>
        <v>-8199.3300000000017</v>
      </c>
      <c r="M40" s="105">
        <f>'СВОД 2023'!L40+$H$1*1-'Сентябрь 2023'!D39</f>
        <v>-5999.3300000000017</v>
      </c>
      <c r="N40" s="105">
        <f>'СВОД 2023'!M40+$H$1*1-'Октябрь 2023'!D39</f>
        <v>-10399.330000000002</v>
      </c>
      <c r="O40" s="105">
        <f>'СВОД 2023'!N40+$H$1*1-'Ноябрь 2023'!D39</f>
        <v>-8199.3300000000017</v>
      </c>
      <c r="P40" s="105">
        <f>'СВОД 2023'!O40+$H$1*1-'Декабрь 2023'!D39</f>
        <v>-5999.3300000000017</v>
      </c>
      <c r="Q40" s="106">
        <f t="shared" si="0"/>
        <v>26400</v>
      </c>
      <c r="R40" s="106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06">
        <f t="shared" si="1"/>
        <v>-5999.3300000000017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2022'!S41</f>
        <v>12296.889999999996</v>
      </c>
      <c r="E41" s="105">
        <f>'СВОД 2023'!D41+$H$1*1-'Январь 2023'!D40</f>
        <v>14496.889999999996</v>
      </c>
      <c r="F41" s="105">
        <f>'СВОД 2023'!E41+$H$1*1-'Февраль 2023'!D40</f>
        <v>16696.889999999996</v>
      </c>
      <c r="G41" s="105">
        <f>'СВОД 2023'!F41+$H$1*1-'Март 2023'!D40</f>
        <v>18896.889999999996</v>
      </c>
      <c r="H41" s="105">
        <f>'СВОД 2023'!G41+$H$1*1-'Апрель 2023'!D40</f>
        <v>21096.889999999996</v>
      </c>
      <c r="I41" s="105">
        <f>'СВОД 2023'!H41+$H$1*1-'Май 2023'!D40</f>
        <v>23296.889999999996</v>
      </c>
      <c r="J41" s="105">
        <f>'СВОД 2023'!I41+$H$1*1-'Июнь 2023'!D40</f>
        <v>25496.889999999996</v>
      </c>
      <c r="K41" s="105">
        <f>'СВОД 2023'!J41+$H$1*1-'Июль 2023'!D40</f>
        <v>-2303.1100000000042</v>
      </c>
      <c r="L41" s="105">
        <f>'СВОД 2023'!K41+$H$1*1-'Август 2023'!D40</f>
        <v>-11103.110000000004</v>
      </c>
      <c r="M41" s="105">
        <f>'СВОД 2023'!L41+$H$1*1-'Сентябрь 2023'!D40</f>
        <v>-8903.1100000000042</v>
      </c>
      <c r="N41" s="105">
        <f>'СВОД 2023'!M41+$H$1*1-'Октябрь 2023'!D40</f>
        <v>-6703.1100000000042</v>
      </c>
      <c r="O41" s="105">
        <f>'СВОД 2023'!N41+$H$1*1-'Ноябрь 2023'!D40</f>
        <v>-4503.1100000000042</v>
      </c>
      <c r="P41" s="105">
        <f>'СВОД 2023'!O41+$H$1*1-'Декабрь 2023'!D40</f>
        <v>-2303.1100000000042</v>
      </c>
      <c r="Q41" s="106">
        <f t="shared" si="0"/>
        <v>26400</v>
      </c>
      <c r="R41" s="106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2022'!S42</f>
        <v>6424.2099999999955</v>
      </c>
      <c r="E42" s="105">
        <f>'СВОД 2023'!D42+$H$1*1-'Январь 2023'!D41</f>
        <v>6424.2099999999955</v>
      </c>
      <c r="F42" s="105">
        <f>'СВОД 2023'!E42+$H$1*1-'Февраль 2023'!D41</f>
        <v>-175.79000000000451</v>
      </c>
      <c r="G42" s="105">
        <f>'СВОД 2023'!F42+$H$1*1-'Март 2023'!D41</f>
        <v>-175.79000000000451</v>
      </c>
      <c r="H42" s="105">
        <f>'СВОД 2023'!G42+$H$1*1-'Апрель 2023'!D41</f>
        <v>-175.79000000000451</v>
      </c>
      <c r="I42" s="105">
        <f>'СВОД 2023'!H42+$H$1*1-'Май 2023'!D41</f>
        <v>-175.79000000000451</v>
      </c>
      <c r="J42" s="105">
        <f>'СВОД 2023'!I42+$H$1*1-'Июнь 2023'!D41</f>
        <v>-175.79000000000451</v>
      </c>
      <c r="K42" s="105">
        <f>'СВОД 2023'!J42+$H$1*1-'Июль 2023'!D41</f>
        <v>-175.79000000000451</v>
      </c>
      <c r="L42" s="105">
        <f>'СВОД 2023'!K42+$H$1*1-'Август 2023'!D41</f>
        <v>-175.79000000000451</v>
      </c>
      <c r="M42" s="105">
        <f>'СВОД 2023'!L42+$H$1*1-'Сентябрь 2023'!D41</f>
        <v>-175.79000000000451</v>
      </c>
      <c r="N42" s="105">
        <f>'СВОД 2023'!M42+$H$1*1-'Октябрь 2023'!D41</f>
        <v>-175.79000000000451</v>
      </c>
      <c r="O42" s="105">
        <f>'СВОД 2023'!N42+$H$1*1-'Ноябрь 2023'!D41</f>
        <v>-175.79000000000451</v>
      </c>
      <c r="P42" s="105">
        <f>'СВОД 2023'!O42+$H$1*1-'Декабрь 2023'!D41</f>
        <v>-175.79000000000451</v>
      </c>
      <c r="Q42" s="106">
        <f t="shared" si="0"/>
        <v>26400</v>
      </c>
      <c r="R42" s="106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06">
        <f t="shared" si="1"/>
        <v>-175.79000000000815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2022'!S43</f>
        <v>-103.64000000000306</v>
      </c>
      <c r="E43" s="105">
        <f>'СВОД 2023'!D43+$H$1*1-'Январь 2023'!D42</f>
        <v>-103.64000000000306</v>
      </c>
      <c r="F43" s="105">
        <f>'СВОД 2023'!E43+$H$1*1-'Февраль 2023'!D42</f>
        <v>-103.64000000000306</v>
      </c>
      <c r="G43" s="105">
        <f>'СВОД 2023'!F43+$H$1*1-'Март 2023'!D42</f>
        <v>-103.64000000000306</v>
      </c>
      <c r="H43" s="105">
        <f>'СВОД 2023'!G43+$H$1*1-'Апрель 2023'!D42</f>
        <v>-103.64000000000306</v>
      </c>
      <c r="I43" s="105">
        <f>'СВОД 2023'!H43+$H$1*1-'Май 2023'!D42</f>
        <v>-103.64000000000306</v>
      </c>
      <c r="J43" s="105">
        <f>'СВОД 2023'!I43+$H$1*1-'Июнь 2023'!D42</f>
        <v>-103.64000000000306</v>
      </c>
      <c r="K43" s="105">
        <f>'СВОД 2023'!J43+$H$1*1-'Июль 2023'!D42</f>
        <v>-103.64000000000306</v>
      </c>
      <c r="L43" s="105">
        <f>'СВОД 2023'!K43+$H$1*1-'Август 2023'!D42</f>
        <v>-103.64000000000306</v>
      </c>
      <c r="M43" s="105">
        <f>'СВОД 2023'!L43+$H$1*1-'Сентябрь 2023'!D42</f>
        <v>-103.64000000000306</v>
      </c>
      <c r="N43" s="105">
        <f>'СВОД 2023'!M43+$H$1*1-'Октябрь 2023'!D42</f>
        <v>-103.64000000000306</v>
      </c>
      <c r="O43" s="105">
        <f>'СВОД 2023'!N43+$H$1*1-'Ноябрь 2023'!D42</f>
        <v>-103.64000000000306</v>
      </c>
      <c r="P43" s="105">
        <f>'СВОД 2023'!O43+$H$1*1-'Декабрь 2023'!D42</f>
        <v>-103.64000000000306</v>
      </c>
      <c r="Q43" s="106">
        <f t="shared" si="0"/>
        <v>26400</v>
      </c>
      <c r="R43" s="106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387</v>
      </c>
      <c r="B44" s="2">
        <v>31</v>
      </c>
      <c r="C44" s="20" t="s">
        <v>21</v>
      </c>
      <c r="D44" s="133">
        <f>'СВОД 2022'!S44</f>
        <v>-3478.739999999998</v>
      </c>
      <c r="E44" s="105">
        <f>'СВОД 2023'!D44+$H$1*1-'Январь 2023'!D43</f>
        <v>-1278.739999999998</v>
      </c>
      <c r="F44" s="105">
        <f>'СВОД 2023'!E44+$H$1*1-'Февраль 2023'!D43</f>
        <v>-1278.739999999998</v>
      </c>
      <c r="G44" s="105">
        <f>'СВОД 2023'!F44+$H$1*1-'Март 2023'!D43</f>
        <v>-1278.739999999998</v>
      </c>
      <c r="H44" s="105">
        <f>'СВОД 2023'!G44+$H$1*1-'Апрель 2023'!D43</f>
        <v>-1278.739999999998</v>
      </c>
      <c r="I44" s="105">
        <f>'СВОД 2023'!H44+$H$1*1-'Май 2023'!D43</f>
        <v>-1278.739999999998</v>
      </c>
      <c r="J44" s="105">
        <f>'СВОД 2023'!I44+$H$1*1-'Июнь 2023'!D43</f>
        <v>-1278.739999999998</v>
      </c>
      <c r="K44" s="105">
        <f>'СВОД 2023'!J44+$H$1*1-'Июль 2023'!D43</f>
        <v>-1278.739999999998</v>
      </c>
      <c r="L44" s="105">
        <f>'СВОД 2023'!K44+$H$1*1-'Август 2023'!D43</f>
        <v>-1278.739999999998</v>
      </c>
      <c r="M44" s="105">
        <f>'СВОД 2023'!L44+$H$1*1-'Сентябрь 2023'!D43</f>
        <v>-1278.739999999998</v>
      </c>
      <c r="N44" s="105">
        <f>'СВОД 2023'!M44+$H$1*1-'Октябрь 2023'!D43</f>
        <v>-1278.739999999998</v>
      </c>
      <c r="O44" s="105">
        <f>'СВОД 2023'!N44+$H$1*1-'Ноябрь 2023'!D43</f>
        <v>-1278.739999999998</v>
      </c>
      <c r="P44" s="105">
        <f>'СВОД 2023'!O44+$H$1*1-'Декабрь 2023'!D43</f>
        <v>-3478.739999999998</v>
      </c>
      <c r="Q44" s="106">
        <f t="shared" si="0"/>
        <v>26400</v>
      </c>
      <c r="R44" s="106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2022'!S45</f>
        <v>0</v>
      </c>
      <c r="E45" s="105">
        <f>'СВОД 2023'!D45+$H$1*1-'Январь 2023'!D44</f>
        <v>2200</v>
      </c>
      <c r="F45" s="105">
        <f>'СВОД 2023'!E45+$H$1*1-'Февраль 2023'!D44</f>
        <v>4400</v>
      </c>
      <c r="G45" s="105">
        <f>'СВОД 2023'!F45+$H$1*1-'Март 2023'!D44</f>
        <v>6600</v>
      </c>
      <c r="H45" s="105">
        <f>'СВОД 2023'!G45+$H$1*1-'Апрель 2023'!D44</f>
        <v>8800</v>
      </c>
      <c r="I45" s="105">
        <f>'СВОД 2023'!H45+$H$1*1-'Май 2023'!D44</f>
        <v>0</v>
      </c>
      <c r="J45" s="105">
        <f>'СВОД 2023'!I45+$H$1*1-'Июнь 2023'!D44</f>
        <v>2200</v>
      </c>
      <c r="K45" s="105">
        <f>'СВОД 2023'!J45+$H$1*1-'Июль 2023'!D44</f>
        <v>4400</v>
      </c>
      <c r="L45" s="105">
        <f>'СВОД 2023'!K45+$H$1*1-'Август 2023'!D44</f>
        <v>2200</v>
      </c>
      <c r="M45" s="105">
        <f>'СВОД 2023'!L45+$H$1*1-'Сентябрь 2023'!D44</f>
        <v>2200</v>
      </c>
      <c r="N45" s="105">
        <f>'СВОД 2023'!M45+$H$1*1-'Октябрь 2023'!D44</f>
        <v>2200</v>
      </c>
      <c r="O45" s="105">
        <f>'СВОД 2023'!N45+$H$1*1-'Ноябрь 2023'!D44</f>
        <v>2200</v>
      </c>
      <c r="P45" s="105">
        <f>'СВОД 2023'!O45+$H$1*1-'Декабрь 2023'!D44</f>
        <v>2200</v>
      </c>
      <c r="Q45" s="106">
        <f t="shared" si="0"/>
        <v>26400</v>
      </c>
      <c r="R45" s="106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2022'!S46</f>
        <v>0</v>
      </c>
      <c r="E46" s="105">
        <f>'СВОД 2023'!D46+$H$1*1-'Январь 2023'!D45</f>
        <v>0</v>
      </c>
      <c r="F46" s="105">
        <f>'СВОД 2023'!E46+$H$1*1-'Февраль 2023'!D45</f>
        <v>0</v>
      </c>
      <c r="G46" s="105">
        <f>'СВОД 2023'!F46+$H$1*1-'Март 2023'!D45</f>
        <v>0</v>
      </c>
      <c r="H46" s="105">
        <f>'СВОД 2023'!G46+$H$1*1-'Апрель 2023'!D45</f>
        <v>0</v>
      </c>
      <c r="I46" s="105">
        <f>'СВОД 2023'!H46+$H$1*1-'Май 2023'!D45</f>
        <v>0</v>
      </c>
      <c r="J46" s="105">
        <f>'СВОД 2023'!I46+$H$1*1-'Июнь 2023'!D45</f>
        <v>0</v>
      </c>
      <c r="K46" s="105">
        <f>'СВОД 2023'!J46+$H$1*1-'Июль 2023'!D45</f>
        <v>0</v>
      </c>
      <c r="L46" s="105">
        <f>'СВОД 2023'!K46+$H$1*1-'Август 2023'!D45</f>
        <v>0</v>
      </c>
      <c r="M46" s="105">
        <f>'СВОД 2023'!L46+$H$1*1-'Сентябрь 2023'!D45</f>
        <v>0</v>
      </c>
      <c r="N46" s="105">
        <f>'СВОД 2023'!M46+$H$1*1-'Октябрь 2023'!D45</f>
        <v>0</v>
      </c>
      <c r="O46" s="105">
        <f>'СВОД 2023'!N46+$H$1*1-'Ноябрь 2023'!D45</f>
        <v>0</v>
      </c>
      <c r="P46" s="105">
        <f>'СВОД 2023'!O46+$H$1*1-'Декабрь 2023'!D45</f>
        <v>0</v>
      </c>
      <c r="Q46" s="106">
        <f t="shared" si="0"/>
        <v>26400</v>
      </c>
      <c r="R46" s="106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2022'!S47</f>
        <v>70000</v>
      </c>
      <c r="E47" s="105">
        <f>'СВОД 2023'!D47+$H$1*1-'Январь 2023'!D46</f>
        <v>72200</v>
      </c>
      <c r="F47" s="105">
        <f>'СВОД 2023'!E47+$H$1*1-'Февраль 2023'!D46</f>
        <v>74400</v>
      </c>
      <c r="G47" s="105">
        <f>'СВОД 2023'!F47+$H$1*1-'Март 2023'!D46</f>
        <v>72200</v>
      </c>
      <c r="H47" s="105">
        <f>'СВОД 2023'!G47+$H$1*1-'Апрель 2023'!D46</f>
        <v>72200</v>
      </c>
      <c r="I47" s="105">
        <f>'СВОД 2023'!H47+$H$1*1-'Май 2023'!D46</f>
        <v>72200</v>
      </c>
      <c r="J47" s="105">
        <f>'СВОД 2023'!I47+$H$1*1-'Июнь 2023'!D46</f>
        <v>74400</v>
      </c>
      <c r="K47" s="105">
        <f>'СВОД 2023'!J47+$H$1*1-'Июль 2023'!D46</f>
        <v>76600</v>
      </c>
      <c r="L47" s="105">
        <f>'СВОД 2023'!K47+$H$1*1-'Август 2023'!D46</f>
        <v>72200</v>
      </c>
      <c r="M47" s="105">
        <f>'СВОД 2023'!L47+$H$1*1-'Сентябрь 2023'!D46</f>
        <v>72200</v>
      </c>
      <c r="N47" s="105">
        <f>'СВОД 2023'!M47+$H$1*1-'Октябрь 2023'!D46</f>
        <v>72200</v>
      </c>
      <c r="O47" s="105">
        <f>'СВОД 2023'!N47+$H$1*1-'Ноябрь 2023'!D46</f>
        <v>72200</v>
      </c>
      <c r="P47" s="105">
        <f>'СВОД 2023'!O47+$H$1*1-'Декабрь 2023'!D46</f>
        <v>72200</v>
      </c>
      <c r="Q47" s="106">
        <f t="shared" si="0"/>
        <v>26400</v>
      </c>
      <c r="R47" s="106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2022'!S48</f>
        <v>2924.3899999999958</v>
      </c>
      <c r="E48" s="105">
        <f>'СВОД 2023'!D48+$H$1*1-'Январь 2023'!D47</f>
        <v>5124.3899999999958</v>
      </c>
      <c r="F48" s="105">
        <f>'СВОД 2023'!E48+$H$1*1-'Февраль 2023'!D47</f>
        <v>7324.3899999999958</v>
      </c>
      <c r="G48" s="105">
        <f>'СВОД 2023'!F48+$H$1*1-'Март 2023'!D47</f>
        <v>9524.3899999999958</v>
      </c>
      <c r="H48" s="105">
        <f>'СВОД 2023'!G48+$H$1*1-'Апрель 2023'!D47</f>
        <v>11724.389999999996</v>
      </c>
      <c r="I48" s="105">
        <f>'СВОД 2023'!H48+$H$1*1-'Май 2023'!D47</f>
        <v>13924.389999999996</v>
      </c>
      <c r="J48" s="105">
        <f>'СВОД 2023'!I48+$H$1*1-'Июнь 2023'!D47</f>
        <v>16124.389999999996</v>
      </c>
      <c r="K48" s="105">
        <f>'СВОД 2023'!J48+$H$1*1-'Июль 2023'!D47</f>
        <v>3324.3899999999958</v>
      </c>
      <c r="L48" s="105">
        <f>'СВОД 2023'!K48+$H$1*1-'Август 2023'!D47</f>
        <v>5524.3899999999958</v>
      </c>
      <c r="M48" s="105">
        <f>'СВОД 2023'!L48+$H$1*1-'Сентябрь 2023'!D47</f>
        <v>7724.3899999999958</v>
      </c>
      <c r="N48" s="105">
        <f>'СВОД 2023'!M48+$H$1*1-'Октябрь 2023'!D47</f>
        <v>9924.3899999999958</v>
      </c>
      <c r="O48" s="105">
        <f>'СВОД 2023'!N48+$H$1*1-'Ноябрь 2023'!D47</f>
        <v>12124.389999999996</v>
      </c>
      <c r="P48" s="105">
        <f>'СВОД 2023'!O48+$H$1*1-'Декабрь 2023'!D47</f>
        <v>14324.389999999996</v>
      </c>
      <c r="Q48" s="106">
        <f t="shared" si="0"/>
        <v>26400</v>
      </c>
      <c r="R48" s="106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06">
        <f t="shared" si="1"/>
        <v>14324.389999999996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2022'!S49</f>
        <v>-2431.8300000000017</v>
      </c>
      <c r="E49" s="105">
        <f>'СВОД 2023'!D49+$H$1*1-'Январь 2023'!D48</f>
        <v>-2431.8300000000017</v>
      </c>
      <c r="F49" s="105">
        <f>'СВОД 2023'!E49+$H$1*1-'Февраль 2023'!D48</f>
        <v>-2431.8300000000017</v>
      </c>
      <c r="G49" s="105">
        <f>'СВОД 2023'!F49+$H$1*1-'Март 2023'!D48</f>
        <v>-2431.8300000000017</v>
      </c>
      <c r="H49" s="105">
        <f>'СВОД 2023'!G49+$H$1*1-'Апрель 2023'!D48</f>
        <v>-231.83000000000175</v>
      </c>
      <c r="I49" s="105">
        <f>'СВОД 2023'!H49+$H$1*1-'Май 2023'!D48</f>
        <v>-231.83000000000175</v>
      </c>
      <c r="J49" s="105">
        <f>'СВОД 2023'!I49+$H$1*1-'Июнь 2023'!D48</f>
        <v>-2431.8300000000017</v>
      </c>
      <c r="K49" s="105">
        <f>'СВОД 2023'!J49+$H$1*1-'Июль 2023'!D48</f>
        <v>-2431.8300000000017</v>
      </c>
      <c r="L49" s="105">
        <f>'СВОД 2023'!K49+$H$1*1-'Август 2023'!D48</f>
        <v>-2431.8300000000017</v>
      </c>
      <c r="M49" s="105">
        <f>'СВОД 2023'!L49+$H$1*1-'Сентябрь 2023'!D48</f>
        <v>-231.83000000000175</v>
      </c>
      <c r="N49" s="105">
        <f>'СВОД 2023'!M49+$H$1*1-'Октябрь 2023'!D48</f>
        <v>-231.83000000000175</v>
      </c>
      <c r="O49" s="105">
        <f>'СВОД 2023'!N49+$H$1*1-'Ноябрь 2023'!D48</f>
        <v>-231.83000000000175</v>
      </c>
      <c r="P49" s="105">
        <f>'СВОД 2023'!O49+$H$1*1-'Декабрь 2023'!D48</f>
        <v>-2431.8300000000017</v>
      </c>
      <c r="Q49" s="106">
        <f t="shared" si="0"/>
        <v>26400</v>
      </c>
      <c r="R49" s="106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2022'!S50</f>
        <v>0</v>
      </c>
      <c r="E50" s="105">
        <f>'СВОД 2023'!D50+$H$1*1-'Январь 2023'!D49</f>
        <v>2200</v>
      </c>
      <c r="F50" s="105">
        <f>'СВОД 2023'!E50+$H$1*1-'Февраль 2023'!D49</f>
        <v>2200</v>
      </c>
      <c r="G50" s="105">
        <f>'СВОД 2023'!F50+$H$1*1-'Март 2023'!D49</f>
        <v>2200</v>
      </c>
      <c r="H50" s="105">
        <f>'СВОД 2023'!G50+$H$1*1-'Апрель 2023'!D49</f>
        <v>2200</v>
      </c>
      <c r="I50" s="105">
        <f>'СВОД 2023'!H50+$H$1*1-'Май 2023'!D49</f>
        <v>2200</v>
      </c>
      <c r="J50" s="105">
        <f>'СВОД 2023'!I50+$H$1*1-'Июнь 2023'!D49</f>
        <v>0</v>
      </c>
      <c r="K50" s="105">
        <f>'СВОД 2023'!J50+$H$1*1-'Июль 2023'!D49</f>
        <v>2200</v>
      </c>
      <c r="L50" s="105">
        <f>'СВОД 2023'!K50+$H$1*1-'Август 2023'!D49</f>
        <v>0</v>
      </c>
      <c r="M50" s="105">
        <f>'СВОД 2023'!L50+$H$1*1-'Сентябрь 2023'!D49</f>
        <v>2200</v>
      </c>
      <c r="N50" s="105">
        <f>'СВОД 2023'!M50+$H$1*1-'Октябрь 2023'!D49</f>
        <v>-2200</v>
      </c>
      <c r="O50" s="105">
        <f>'СВОД 2023'!N50+$H$1*1-'Ноябрь 2023'!D49</f>
        <v>0</v>
      </c>
      <c r="P50" s="105">
        <f>'СВОД 2023'!O50+$H$1*1-'Декабрь 2023'!D49</f>
        <v>0</v>
      </c>
      <c r="Q50" s="106">
        <f t="shared" si="0"/>
        <v>26400</v>
      </c>
      <c r="R50" s="106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2022'!S51</f>
        <v>6600</v>
      </c>
      <c r="E51" s="105">
        <f>'СВОД 2023'!D51+$H$1*1-'Январь 2023'!D50</f>
        <v>2200</v>
      </c>
      <c r="F51" s="105">
        <f>'СВОД 2023'!E51+$H$1*1-'Февраль 2023'!D50</f>
        <v>4400</v>
      </c>
      <c r="G51" s="105">
        <f>'СВОД 2023'!F51+$H$1*1-'Март 2023'!D50</f>
        <v>0</v>
      </c>
      <c r="H51" s="105">
        <f>'СВОД 2023'!G51+$H$1*1-'Апрель 2023'!D50</f>
        <v>2200</v>
      </c>
      <c r="I51" s="105">
        <f>'СВОД 2023'!H51+$H$1*1-'Май 2023'!D50</f>
        <v>4400</v>
      </c>
      <c r="J51" s="105">
        <f>'СВОД 2023'!I51+$H$1*1-'Июнь 2023'!D50</f>
        <v>0</v>
      </c>
      <c r="K51" s="105">
        <f>'СВОД 2023'!J51+$H$1*1-'Июль 2023'!D50</f>
        <v>2200</v>
      </c>
      <c r="L51" s="105">
        <f>'СВОД 2023'!K51+$H$1*1-'Август 2023'!D50</f>
        <v>0</v>
      </c>
      <c r="M51" s="105">
        <f>'СВОД 2023'!L51+$H$1*1-'Сентябрь 2023'!D50</f>
        <v>2200</v>
      </c>
      <c r="N51" s="105">
        <f>'СВОД 2023'!M51+$H$1*1-'Октябрь 2023'!D50</f>
        <v>4400</v>
      </c>
      <c r="O51" s="105">
        <f>'СВОД 2023'!N51+$H$1*1-'Ноябрь 2023'!D50</f>
        <v>6600</v>
      </c>
      <c r="P51" s="105">
        <f>'СВОД 2023'!O51+$H$1*1-'Декабрь 2023'!D50</f>
        <v>0</v>
      </c>
      <c r="Q51" s="106">
        <f t="shared" si="0"/>
        <v>26400</v>
      </c>
      <c r="R51" s="106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2022'!S52</f>
        <v>-1078.0200000000004</v>
      </c>
      <c r="E52" s="105">
        <f>'СВОД 2023'!D52+$H$1*1-'Январь 2023'!D51</f>
        <v>-9878.02</v>
      </c>
      <c r="F52" s="105">
        <f>'СВОД 2023'!E52+$H$1*1-'Февраль 2023'!D51</f>
        <v>-7678.02</v>
      </c>
      <c r="G52" s="105">
        <f>'СВОД 2023'!F52+$H$1*1-'Март 2023'!D51</f>
        <v>-5478.02</v>
      </c>
      <c r="H52" s="105">
        <f>'СВОД 2023'!G52+$H$1*1-'Апрель 2023'!D51</f>
        <v>-3278.0200000000004</v>
      </c>
      <c r="I52" s="105">
        <f>'СВОД 2023'!H52+$H$1*1-'Май 2023'!D51</f>
        <v>-3278.0200000000004</v>
      </c>
      <c r="J52" s="105">
        <f>'СВОД 2023'!I52+$H$1*1-'Июнь 2023'!D51</f>
        <v>-1078.0200000000004</v>
      </c>
      <c r="K52" s="105">
        <f>'СВОД 2023'!J52+$H$1*1-'Июль 2023'!D51</f>
        <v>-3278.0200000000004</v>
      </c>
      <c r="L52" s="105">
        <f>'СВОД 2023'!K52+$H$1*1-'Август 2023'!D51</f>
        <v>-1078.0200000000004</v>
      </c>
      <c r="M52" s="105">
        <f>'СВОД 2023'!L52+$H$1*1-'Сентябрь 2023'!D51</f>
        <v>-3278.0200000000004</v>
      </c>
      <c r="N52" s="105">
        <f>'СВОД 2023'!M52+$H$1*1-'Октябрь 2023'!D51</f>
        <v>-1078.0200000000004</v>
      </c>
      <c r="O52" s="105">
        <f>'СВОД 2023'!N52+$H$1*1-'Ноябрь 2023'!D51</f>
        <v>-1078.0200000000004</v>
      </c>
      <c r="P52" s="105">
        <f>'СВОД 2023'!O52+$H$1*1-'Декабрь 2023'!D51</f>
        <v>-1078.0200000000004</v>
      </c>
      <c r="Q52" s="106">
        <f t="shared" si="0"/>
        <v>26400</v>
      </c>
      <c r="R52" s="106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2022'!S53</f>
        <v>73305</v>
      </c>
      <c r="E53" s="105">
        <f>'СВОД 2023'!D53+$H$1*1-'Январь 2023'!D52</f>
        <v>75505</v>
      </c>
      <c r="F53" s="105">
        <f>'СВОД 2023'!E53+$H$1*1-'Февраль 2023'!D52</f>
        <v>77705</v>
      </c>
      <c r="G53" s="105">
        <f>'СВОД 2023'!F53+$H$1*1-'Март 2023'!D52</f>
        <v>79905</v>
      </c>
      <c r="H53" s="105">
        <f>'СВОД 2023'!G53+$H$1*1-'Апрель 2023'!D52</f>
        <v>82105</v>
      </c>
      <c r="I53" s="105">
        <f>'СВОД 2023'!H53+$H$1*1-'Май 2023'!D52</f>
        <v>84305</v>
      </c>
      <c r="J53" s="105">
        <f>'СВОД 2023'!I53+$H$1*1-'Июнь 2023'!D52</f>
        <v>86505</v>
      </c>
      <c r="K53" s="105">
        <f>'СВОД 2023'!J53+$H$1*1-'Июль 2023'!D52</f>
        <v>88705</v>
      </c>
      <c r="L53" s="105">
        <f>'СВОД 2023'!K53+$H$1*1-'Август 2023'!D52</f>
        <v>90905</v>
      </c>
      <c r="M53" s="105">
        <f>'СВОД 2023'!L53+$H$1*1-'Сентябрь 2023'!D52</f>
        <v>93105</v>
      </c>
      <c r="N53" s="105">
        <f>'СВОД 2023'!M53+$H$1*1-'Октябрь 2023'!D52</f>
        <v>95305</v>
      </c>
      <c r="O53" s="105">
        <f>'СВОД 2023'!N53+$H$1*1-'Ноябрь 2023'!D52</f>
        <v>97505</v>
      </c>
      <c r="P53" s="105">
        <f>'СВОД 2023'!O53+$H$1*1-'Декабрь 2023'!D52</f>
        <v>99705</v>
      </c>
      <c r="Q53" s="106">
        <f t="shared" si="0"/>
        <v>26400</v>
      </c>
      <c r="R53" s="106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06">
        <f t="shared" si="1"/>
        <v>99705</v>
      </c>
      <c r="T53" s="116"/>
    </row>
    <row r="54" spans="1:20" ht="15.95" customHeight="1" x14ac:dyDescent="0.25">
      <c r="A54" s="20" t="s">
        <v>409</v>
      </c>
      <c r="B54" s="2">
        <v>40</v>
      </c>
      <c r="C54" s="114" t="s">
        <v>21</v>
      </c>
      <c r="D54" s="133">
        <f>'СВОД 2022'!S54</f>
        <v>0</v>
      </c>
      <c r="E54" s="105">
        <f>'СВОД 2023'!D54+$H$1*1-'Январь 2023'!D53</f>
        <v>2200</v>
      </c>
      <c r="F54" s="105">
        <f>'СВОД 2023'!E54+$H$1*1-'Февраль 2023'!D53</f>
        <v>4400</v>
      </c>
      <c r="G54" s="105">
        <f>'СВОД 2023'!F54+$H$1*1-'Март 2023'!D53</f>
        <v>6600</v>
      </c>
      <c r="H54" s="105">
        <f>'СВОД 2023'!G54+$H$1*1-'Апрель 2023'!D53</f>
        <v>-1200</v>
      </c>
      <c r="I54" s="105">
        <f>'СВОД 2023'!H54+$H$1*1-'Май 2023'!D53</f>
        <v>1000</v>
      </c>
      <c r="J54" s="105">
        <f>'СВОД 2023'!I54+$H$1*1-'Июнь 2023'!D53</f>
        <v>3200</v>
      </c>
      <c r="K54" s="105">
        <f>'СВОД 2023'!J54+$H$1*1-'Июль 2023'!D53</f>
        <v>5400</v>
      </c>
      <c r="L54" s="105">
        <f>'СВОД 2023'!K54+$H$1*1-'Август 2023'!D53</f>
        <v>0</v>
      </c>
      <c r="M54" s="105">
        <f>'СВОД 2023'!L54+$H$1*1-'Сентябрь 2023'!D53</f>
        <v>2200</v>
      </c>
      <c r="N54" s="105">
        <f>'СВОД 2023'!M54+$H$1*1-'Октябрь 2023'!D53</f>
        <v>4400</v>
      </c>
      <c r="O54" s="105">
        <f>'СВОД 2023'!N54+$H$1*1-'Ноябрь 2023'!D53</f>
        <v>-2200</v>
      </c>
      <c r="P54" s="105">
        <f>'СВОД 2023'!O54+$H$1*1-'Декабрь 2023'!D53</f>
        <v>0</v>
      </c>
      <c r="Q54" s="106">
        <f t="shared" si="0"/>
        <v>26400</v>
      </c>
      <c r="R54" s="106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2022'!S55</f>
        <v>30800</v>
      </c>
      <c r="E55" s="105">
        <f>'СВОД 2023'!D55+$H$1*1-'Январь 2023'!D54</f>
        <v>33000</v>
      </c>
      <c r="F55" s="105">
        <f>'СВОД 2023'!E55+$H$1*1-'Февраль 2023'!D54</f>
        <v>35200</v>
      </c>
      <c r="G55" s="105">
        <f>'СВОД 2023'!F55+$H$1*1-'Март 2023'!D54</f>
        <v>37400</v>
      </c>
      <c r="H55" s="105">
        <f>'СВОД 2023'!G55+$H$1*1-'Апрель 2023'!D54</f>
        <v>39600</v>
      </c>
      <c r="I55" s="105">
        <f>'СВОД 2023'!H55+$H$1*1-'Май 2023'!D54</f>
        <v>41800</v>
      </c>
      <c r="J55" s="105">
        <f>'СВОД 2023'!I55+$H$1*1-'Июнь 2023'!D54</f>
        <v>44000</v>
      </c>
      <c r="K55" s="105">
        <f>'СВОД 2023'!J55+$H$1*1-'Июль 2023'!D54</f>
        <v>46200</v>
      </c>
      <c r="L55" s="105">
        <f>'СВОД 2023'!K55+$H$1*1-'Август 2023'!D54</f>
        <v>48400</v>
      </c>
      <c r="M55" s="105">
        <f>'СВОД 2023'!L55+$H$1*1-'Сентябрь 2023'!D54</f>
        <v>50600</v>
      </c>
      <c r="N55" s="105">
        <f>'СВОД 2023'!M55+$H$1*1-'Октябрь 2023'!D54</f>
        <v>52800</v>
      </c>
      <c r="O55" s="105">
        <f>'СВОД 2023'!N55+$H$1*1-'Ноябрь 2023'!D54</f>
        <v>55000</v>
      </c>
      <c r="P55" s="105">
        <f>'СВОД 2023'!O55+$H$1*1-'Декабрь 2023'!D54</f>
        <v>57200</v>
      </c>
      <c r="Q55" s="106">
        <f t="shared" si="0"/>
        <v>26400</v>
      </c>
      <c r="R55" s="106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06">
        <f t="shared" si="1"/>
        <v>57200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2022'!S56</f>
        <v>76035.75</v>
      </c>
      <c r="E56" s="105">
        <f>'СВОД 2023'!D56+$H$1*1-'Январь 2023'!D55</f>
        <v>78235.75</v>
      </c>
      <c r="F56" s="105">
        <f>'СВОД 2023'!E56+$H$1*1-'Февраль 2023'!D55</f>
        <v>80435.75</v>
      </c>
      <c r="G56" s="105">
        <f>'СВОД 2023'!F56+$H$1*1-'Март 2023'!D55</f>
        <v>82635.75</v>
      </c>
      <c r="H56" s="105">
        <f>'СВОД 2023'!G56+$H$1*1-'Апрель 2023'!D55</f>
        <v>84835.75</v>
      </c>
      <c r="I56" s="105">
        <f>'СВОД 2023'!H56+$H$1*1-'Май 2023'!D55</f>
        <v>87035.75</v>
      </c>
      <c r="J56" s="105">
        <f>'СВОД 2023'!I56+$H$1*1-'Июнь 2023'!D55</f>
        <v>89235.75</v>
      </c>
      <c r="K56" s="105">
        <f>'СВОД 2023'!J56+$H$1*1-'Июль 2023'!D55</f>
        <v>91435.75</v>
      </c>
      <c r="L56" s="105">
        <f>'СВОД 2023'!K56+$H$1*1-'Август 2023'!D55</f>
        <v>88635.75</v>
      </c>
      <c r="M56" s="105">
        <f>'СВОД 2023'!L56+$H$1*1-'Сентябрь 2023'!D55</f>
        <v>90835.75</v>
      </c>
      <c r="N56" s="105">
        <f>'СВОД 2023'!M56+$H$1*1-'Октябрь 2023'!D55</f>
        <v>93035.75</v>
      </c>
      <c r="O56" s="105">
        <f>'СВОД 2023'!N56+$H$1*1-'Ноябрь 2023'!D55</f>
        <v>89235.75</v>
      </c>
      <c r="P56" s="105">
        <f>'СВОД 2023'!O56+$H$1*1-'Декабрь 2023'!D55</f>
        <v>91435.75</v>
      </c>
      <c r="Q56" s="106">
        <f t="shared" si="0"/>
        <v>26400</v>
      </c>
      <c r="R56" s="106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06">
        <f t="shared" si="1"/>
        <v>91435.75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2022'!S57</f>
        <v>-6600</v>
      </c>
      <c r="E57" s="105">
        <f>'СВОД 2023'!D57+$H$1*1-'Январь 2023'!D56</f>
        <v>-4400</v>
      </c>
      <c r="F57" s="105">
        <f>'СВОД 2023'!E57+$H$1*1-'Февраль 2023'!D56</f>
        <v>-2200</v>
      </c>
      <c r="G57" s="105">
        <f>'СВОД 2023'!F57+$H$1*1-'Март 2023'!D56</f>
        <v>-6600</v>
      </c>
      <c r="H57" s="105">
        <f>'СВОД 2023'!G57+$H$1*1-'Апрель 2023'!D56</f>
        <v>-4400</v>
      </c>
      <c r="I57" s="105">
        <f>'СВОД 2023'!H57+$H$1*1-'Май 2023'!D56</f>
        <v>-2200</v>
      </c>
      <c r="J57" s="105">
        <f>'СВОД 2023'!I57+$H$1*1-'Июнь 2023'!D56</f>
        <v>0</v>
      </c>
      <c r="K57" s="105">
        <f>'СВОД 2023'!J57+$H$1*1-'Июль 2023'!D56</f>
        <v>-4400</v>
      </c>
      <c r="L57" s="105">
        <f>'СВОД 2023'!K57+$H$1*1-'Август 2023'!D56</f>
        <v>-2200</v>
      </c>
      <c r="M57" s="105">
        <f>'СВОД 2023'!L57+$H$1*1-'Сентябрь 2023'!D56</f>
        <v>0</v>
      </c>
      <c r="N57" s="105">
        <f>'СВОД 2023'!M57+$H$1*1-'Октябрь 2023'!D56</f>
        <v>-4400</v>
      </c>
      <c r="O57" s="105">
        <f>'СВОД 2023'!N57+$H$1*1-'Ноябрь 2023'!D56</f>
        <v>-2200</v>
      </c>
      <c r="P57" s="105">
        <f>'СВОД 2023'!O57+$H$1*1-'Декабрь 2023'!D56</f>
        <v>-6600</v>
      </c>
      <c r="Q57" s="106">
        <f t="shared" si="0"/>
        <v>26400</v>
      </c>
      <c r="R57" s="106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2022'!S58</f>
        <v>-0.69000000000232831</v>
      </c>
      <c r="E58" s="105">
        <f>'СВОД 2023'!D58+$H$1*1-'Январь 2023'!D57</f>
        <v>2199.3099999999977</v>
      </c>
      <c r="F58" s="105">
        <f>'СВОД 2023'!E58+$H$1*1-'Февраль 2023'!D57</f>
        <v>0</v>
      </c>
      <c r="G58" s="105">
        <f>'СВОД 2023'!F58+$H$1*1-'Март 2023'!D57</f>
        <v>0</v>
      </c>
      <c r="H58" s="105">
        <f>'СВОД 2023'!G58+$H$1*1-'Апрель 2023'!D57</f>
        <v>0</v>
      </c>
      <c r="I58" s="105">
        <f>'СВОД 2023'!H58+$H$1*1-'Май 2023'!D57</f>
        <v>0</v>
      </c>
      <c r="J58" s="105">
        <f>'СВОД 2023'!I58+$H$1*1-'Июнь 2023'!D57</f>
        <v>0</v>
      </c>
      <c r="K58" s="105">
        <f>'СВОД 2023'!J58+$H$1*1-'Июль 2023'!D57</f>
        <v>2200</v>
      </c>
      <c r="L58" s="105">
        <f>'СВОД 2023'!K58+$H$1*1-'Август 2023'!D57</f>
        <v>4400</v>
      </c>
      <c r="M58" s="105">
        <f>'СВОД 2023'!L58+$H$1*1-'Сентябрь 2023'!D57</f>
        <v>0</v>
      </c>
      <c r="N58" s="105">
        <f>'СВОД 2023'!M58+$H$1*1-'Октябрь 2023'!D57</f>
        <v>2200</v>
      </c>
      <c r="O58" s="105">
        <f>'СВОД 2023'!N58+$H$1*1-'Ноябрь 2023'!D57</f>
        <v>0</v>
      </c>
      <c r="P58" s="105">
        <f>'СВОД 2023'!O58+$H$1*1-'Декабрь 2023'!D57</f>
        <v>2200</v>
      </c>
      <c r="Q58" s="106">
        <f t="shared" si="0"/>
        <v>26400</v>
      </c>
      <c r="R58" s="106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06">
        <f t="shared" si="1"/>
        <v>2199.9999999999964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2022'!S59</f>
        <v>2100.2899999999936</v>
      </c>
      <c r="E59" s="105">
        <f>'СВОД 2023'!D59+$H$1*1-'Январь 2023'!D58</f>
        <v>4300.2899999999936</v>
      </c>
      <c r="F59" s="105">
        <f>'СВОД 2023'!E59+$H$1*1-'Февраль 2023'!D58</f>
        <v>4832.9999999999936</v>
      </c>
      <c r="G59" s="105">
        <f>'СВОД 2023'!F59+$H$1*1-'Март 2023'!D58</f>
        <v>7032.9999999999936</v>
      </c>
      <c r="H59" s="105">
        <f>'СВОД 2023'!G59+$H$1*1-'Апрель 2023'!D58</f>
        <v>9232.9999999999927</v>
      </c>
      <c r="I59" s="105">
        <f>'СВОД 2023'!H59+$H$1*1-'Май 2023'!D58</f>
        <v>8098.4199999999928</v>
      </c>
      <c r="J59" s="105">
        <f>'СВОД 2023'!I59+$H$1*1-'Июнь 2023'!D58</f>
        <v>8631.1299999999937</v>
      </c>
      <c r="K59" s="105">
        <f>'СВОД 2023'!J59+$H$1*1-'Июль 2023'!D58</f>
        <v>7496.5499999999938</v>
      </c>
      <c r="L59" s="105">
        <f>'СВОД 2023'!K59+$H$1*1-'Август 2023'!D58</f>
        <v>9696.5499999999938</v>
      </c>
      <c r="M59" s="105">
        <f>'СВОД 2023'!L59+$H$1*1-'Сентябрь 2023'!D58</f>
        <v>8561.9699999999939</v>
      </c>
      <c r="N59" s="105">
        <f>'СВОД 2023'!M59+$H$1*1-'Октябрь 2023'!D58</f>
        <v>10761.969999999994</v>
      </c>
      <c r="O59" s="105">
        <f>'СВОД 2023'!N59+$H$1*1-'Ноябрь 2023'!D58</f>
        <v>9627.389999999994</v>
      </c>
      <c r="P59" s="105">
        <f>'СВОД 2023'!O59+$H$1*1-'Декабрь 2023'!D58</f>
        <v>8492.809999999994</v>
      </c>
      <c r="Q59" s="106">
        <f t="shared" si="0"/>
        <v>26400</v>
      </c>
      <c r="R59" s="106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2022'!S60</f>
        <v>-671.2699999999968</v>
      </c>
      <c r="E60" s="105">
        <f>'СВОД 2023'!D60+$H$1*1-'Январь 2023'!D59</f>
        <v>-2199.9999999999968</v>
      </c>
      <c r="F60" s="105">
        <f>'СВОД 2023'!E60+$H$1*1-'Февраль 2023'!D59</f>
        <v>3.1832314562052488E-12</v>
      </c>
      <c r="G60" s="105">
        <f>'СВОД 2023'!F60+$H$1*1-'Март 2023'!D59</f>
        <v>-2199.9999999999968</v>
      </c>
      <c r="H60" s="105">
        <f>'СВОД 2023'!G60+$H$1*1-'Апрель 2023'!D59</f>
        <v>-6599.9999999999964</v>
      </c>
      <c r="I60" s="105">
        <f>'СВОД 2023'!H60+$H$1*1-'Май 2023'!D59</f>
        <v>-4399.9999999999964</v>
      </c>
      <c r="J60" s="105">
        <f>'СВОД 2023'!I60+$H$1*1-'Июнь 2023'!D59</f>
        <v>-4399.9999999999964</v>
      </c>
      <c r="K60" s="105">
        <f>'СВОД 2023'!J60+$H$1*1-'Июль 2023'!D59</f>
        <v>-2199.9999999999964</v>
      </c>
      <c r="L60" s="105">
        <f>'СВОД 2023'!K60+$H$1*1-'Август 2023'!D59</f>
        <v>3.637978807091713E-12</v>
      </c>
      <c r="M60" s="105">
        <f>'СВОД 2023'!L60+$H$1*1-'Сентябрь 2023'!D59</f>
        <v>2200.0000000000036</v>
      </c>
      <c r="N60" s="105">
        <f>'СВОД 2023'!M60+$H$1*1-'Октябрь 2023'!D59</f>
        <v>0</v>
      </c>
      <c r="O60" s="105">
        <f>'СВОД 2023'!N60+$H$1*1-'Ноябрь 2023'!D59</f>
        <v>-2200</v>
      </c>
      <c r="P60" s="105">
        <f>'СВОД 2023'!O60+$H$1*1-'Декабрь 2023'!D59</f>
        <v>0</v>
      </c>
      <c r="Q60" s="106">
        <f t="shared" si="0"/>
        <v>26400</v>
      </c>
      <c r="R60" s="106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06">
        <f t="shared" si="1"/>
        <v>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2022'!S61</f>
        <v>147849.63999999998</v>
      </c>
      <c r="E61" s="105">
        <f>'СВОД 2023'!D61+$H$1*1-'Январь 2023'!D60</f>
        <v>150049.63999999998</v>
      </c>
      <c r="F61" s="105">
        <f>'СВОД 2023'!E61+$H$1*1-'Февраль 2023'!D60</f>
        <v>152249.63999999998</v>
      </c>
      <c r="G61" s="105">
        <f>'СВОД 2023'!F61+$H$1*1-'Март 2023'!D60</f>
        <v>154449.63999999998</v>
      </c>
      <c r="H61" s="105">
        <f>'СВОД 2023'!G61+$H$1*1-'Апрель 2023'!D60</f>
        <v>156649.63999999998</v>
      </c>
      <c r="I61" s="105">
        <f>'СВОД 2023'!H61+$H$1*1-'Май 2023'!D60</f>
        <v>158849.63999999998</v>
      </c>
      <c r="J61" s="105">
        <f>'СВОД 2023'!I61+$H$1*1-'Июнь 2023'!D60</f>
        <v>161049.63999999998</v>
      </c>
      <c r="K61" s="105">
        <f>'СВОД 2023'!J61+$H$1*1-'Июль 2023'!D60</f>
        <v>99980.37</v>
      </c>
      <c r="L61" s="105">
        <f>'СВОД 2023'!K61+$H$1*1-'Август 2023'!D60</f>
        <v>102180.37</v>
      </c>
      <c r="M61" s="105">
        <f>'СВОД 2023'!L61+$H$1*1-'Сентябрь 2023'!D60</f>
        <v>104380.37</v>
      </c>
      <c r="N61" s="105">
        <f>'СВОД 2023'!M61+$H$1*1-'Октябрь 2023'!D60</f>
        <v>106580.37</v>
      </c>
      <c r="O61" s="105">
        <f>'СВОД 2023'!N61+$H$1*1-'Ноябрь 2023'!D60</f>
        <v>108780.37</v>
      </c>
      <c r="P61" s="105">
        <f>'СВОД 2023'!O61+$H$1*1-'Декабрь 2023'!D60</f>
        <v>110980.37</v>
      </c>
      <c r="Q61" s="106">
        <f t="shared" si="0"/>
        <v>26400</v>
      </c>
      <c r="R61" s="106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06">
        <f t="shared" si="1"/>
        <v>110980.37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2022'!S62</f>
        <v>26400</v>
      </c>
      <c r="E62" s="105">
        <f>'СВОД 2023'!D62+$H$1*1-'Январь 2023'!D61</f>
        <v>28600</v>
      </c>
      <c r="F62" s="105">
        <f>'СВОД 2023'!E62+$H$1*1-'Февраль 2023'!D61</f>
        <v>30800</v>
      </c>
      <c r="G62" s="105">
        <f>'СВОД 2023'!F62+$H$1*1-'Март 2023'!D61</f>
        <v>33000</v>
      </c>
      <c r="H62" s="105">
        <f>'СВОД 2023'!G62+$H$1*1-'Апрель 2023'!D61</f>
        <v>35200</v>
      </c>
      <c r="I62" s="105">
        <f>'СВОД 2023'!H62+$H$1*1-'Май 2023'!D61</f>
        <v>37400</v>
      </c>
      <c r="J62" s="105">
        <f>'СВОД 2023'!I62+$H$1*1-'Июнь 2023'!D61</f>
        <v>39600</v>
      </c>
      <c r="K62" s="105">
        <f>'СВОД 2023'!J62+$H$1*1-'Июль 2023'!D61</f>
        <v>41800</v>
      </c>
      <c r="L62" s="105">
        <f>'СВОД 2023'!K62+$H$1*1-'Август 2023'!D61</f>
        <v>44000</v>
      </c>
      <c r="M62" s="105">
        <f>'СВОД 2023'!L62+$H$1*1-'Сентябрь 2023'!D61</f>
        <v>46200</v>
      </c>
      <c r="N62" s="105">
        <f>'СВОД 2023'!M62+$H$1*1-'Октябрь 2023'!D61</f>
        <v>48400</v>
      </c>
      <c r="O62" s="105">
        <f>'СВОД 2023'!N62+$H$1*1-'Ноябрь 2023'!D61</f>
        <v>50600</v>
      </c>
      <c r="P62" s="105">
        <f>'СВОД 2023'!O62+$H$1*1-'Декабрь 2023'!D61</f>
        <v>52800</v>
      </c>
      <c r="Q62" s="106">
        <f t="shared" si="0"/>
        <v>26400</v>
      </c>
      <c r="R62" s="106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06">
        <f t="shared" si="1"/>
        <v>52800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2022'!S63</f>
        <v>86632.639999999999</v>
      </c>
      <c r="E63" s="105">
        <f>'СВОД 2023'!D63+$H$1*1-'Январь 2023'!D62</f>
        <v>88832.639999999999</v>
      </c>
      <c r="F63" s="105">
        <f>'СВОД 2023'!E63+$H$1*1-'Февраль 2023'!D62</f>
        <v>91032.639999999999</v>
      </c>
      <c r="G63" s="105">
        <f>'СВОД 2023'!F63+$H$1*1-'Март 2023'!D62</f>
        <v>93232.639999999999</v>
      </c>
      <c r="H63" s="105">
        <f>'СВОД 2023'!G63+$H$1*1-'Апрель 2023'!D62</f>
        <v>95432.639999999999</v>
      </c>
      <c r="I63" s="105">
        <f>'СВОД 2023'!H63+$H$1*1-'Май 2023'!D62</f>
        <v>97632.639999999999</v>
      </c>
      <c r="J63" s="105">
        <f>'СВОД 2023'!I63+$H$1*1-'Июнь 2023'!D62</f>
        <v>99832.639999999999</v>
      </c>
      <c r="K63" s="105">
        <f>'СВОД 2023'!J63+$H$1*1-'Июль 2023'!D62</f>
        <v>102032.64</v>
      </c>
      <c r="L63" s="105">
        <f>'СВОД 2023'!K63+$H$1*1-'Август 2023'!D62</f>
        <v>104232.64</v>
      </c>
      <c r="M63" s="105">
        <f>'СВОД 2023'!L63+$H$1*1-'Сентябрь 2023'!D62</f>
        <v>106432.64</v>
      </c>
      <c r="N63" s="105">
        <f>'СВОД 2023'!M63+$H$1*1-'Октябрь 2023'!D62</f>
        <v>108632.64</v>
      </c>
      <c r="O63" s="105">
        <f>'СВОД 2023'!N63+$H$1*1-'Ноябрь 2023'!D62</f>
        <v>110832.64</v>
      </c>
      <c r="P63" s="105">
        <f>'СВОД 2023'!O63+$H$1*1-'Декабрь 2023'!D62</f>
        <v>113032.64</v>
      </c>
      <c r="Q63" s="106">
        <f t="shared" si="0"/>
        <v>26400</v>
      </c>
      <c r="R63" s="106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06">
        <f t="shared" si="1"/>
        <v>113032.64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2022'!S64</f>
        <v>-2200</v>
      </c>
      <c r="E64" s="105">
        <f>'СВОД 2023'!D64+$H$1*1-'Январь 2023'!D63</f>
        <v>0</v>
      </c>
      <c r="F64" s="105">
        <f>'СВОД 2023'!E64+$H$1*1-'Февраль 2023'!D63</f>
        <v>-2200</v>
      </c>
      <c r="G64" s="105">
        <f>'СВОД 2023'!F64+$H$1*1-'Март 2023'!D63</f>
        <v>0</v>
      </c>
      <c r="H64" s="105">
        <f>'СВОД 2023'!G64+$H$1*1-'Апрель 2023'!D63</f>
        <v>2200</v>
      </c>
      <c r="I64" s="105">
        <f>'СВОД 2023'!H64+$H$1*1-'Май 2023'!D63</f>
        <v>0</v>
      </c>
      <c r="J64" s="105">
        <f>'СВОД 2023'!I64+$H$1*1-'Июнь 2023'!D63</f>
        <v>2200</v>
      </c>
      <c r="K64" s="105">
        <f>'СВОД 2023'!J64+$H$1*1-'Июль 2023'!D63</f>
        <v>0</v>
      </c>
      <c r="L64" s="105">
        <f>'СВОД 2023'!K64+$H$1*1-'Август 2023'!D63</f>
        <v>2200</v>
      </c>
      <c r="M64" s="105">
        <f>'СВОД 2023'!L64+$H$1*1-'Сентябрь 2023'!D63</f>
        <v>0</v>
      </c>
      <c r="N64" s="105">
        <f>'СВОД 2023'!M64+$H$1*1-'Октябрь 2023'!D63</f>
        <v>2200</v>
      </c>
      <c r="O64" s="105">
        <f>'СВОД 2023'!N64+$H$1*1-'Ноябрь 2023'!D63</f>
        <v>-2200</v>
      </c>
      <c r="P64" s="105">
        <f>'СВОД 2023'!O64+$H$1*1-'Декабрь 2023'!D63</f>
        <v>0</v>
      </c>
      <c r="Q64" s="106">
        <f t="shared" si="0"/>
        <v>26400</v>
      </c>
      <c r="R64" s="106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2022'!S65</f>
        <v>-2693.1000000000058</v>
      </c>
      <c r="E65" s="105">
        <f>'СВОД 2023'!D65+$H$1*1-'Январь 2023'!D64</f>
        <v>-493.10000000000582</v>
      </c>
      <c r="F65" s="105">
        <f>'СВОД 2023'!E65+$H$1*1-'Февраль 2023'!D64</f>
        <v>-10293.100000000006</v>
      </c>
      <c r="G65" s="105">
        <f>'СВОД 2023'!F65+$H$1*1-'Март 2023'!D64</f>
        <v>-8093.1000000000058</v>
      </c>
      <c r="H65" s="105">
        <f>'СВОД 2023'!G65+$H$1*1-'Апрель 2023'!D64</f>
        <v>-5893.1000000000058</v>
      </c>
      <c r="I65" s="105">
        <f>'СВОД 2023'!H65+$H$1*1-'Май 2023'!D64</f>
        <v>-3693.1000000000058</v>
      </c>
      <c r="J65" s="105">
        <f>'СВОД 2023'!I65+$H$1*1-'Июнь 2023'!D64</f>
        <v>-13493.100000000006</v>
      </c>
      <c r="K65" s="105">
        <f>'СВОД 2023'!J65+$H$1*1-'Июль 2023'!D64</f>
        <v>-11293.100000000006</v>
      </c>
      <c r="L65" s="105">
        <f>'СВОД 2023'!K65+$H$1*1-'Август 2023'!D64</f>
        <v>-9093.1000000000058</v>
      </c>
      <c r="M65" s="105">
        <f>'СВОД 2023'!L65+$H$1*1-'Сентябрь 2023'!D64</f>
        <v>-6893.1000000000058</v>
      </c>
      <c r="N65" s="105">
        <f>'СВОД 2023'!M65+$H$1*1-'Октябрь 2023'!D64</f>
        <v>-4693.1000000000058</v>
      </c>
      <c r="O65" s="105">
        <f>'СВОД 2023'!N65+$H$1*1-'Ноябрь 2023'!D64</f>
        <v>-2493.1000000000058</v>
      </c>
      <c r="P65" s="105">
        <f>'СВОД 2023'!O65+$H$1*1-'Декабрь 2023'!D64</f>
        <v>-293.10000000000582</v>
      </c>
      <c r="Q65" s="106">
        <f t="shared" si="0"/>
        <v>26400</v>
      </c>
      <c r="R65" s="106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06">
        <f t="shared" si="1"/>
        <v>-293.10000000000582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2022'!S66</f>
        <v>-3881.0699999999997</v>
      </c>
      <c r="E66" s="105">
        <f>'СВОД 2023'!D66+$H$1*1-'Январь 2023'!D65</f>
        <v>-1681.0699999999997</v>
      </c>
      <c r="F66" s="105">
        <f>'СВОД 2023'!E66+$H$1*1-'Февраль 2023'!D65</f>
        <v>518.93000000000029</v>
      </c>
      <c r="G66" s="105">
        <f>'СВОД 2023'!F66+$H$1*1-'Март 2023'!D65</f>
        <v>-2281.0699999999997</v>
      </c>
      <c r="H66" s="105">
        <f>'СВОД 2023'!G66+$H$1*1-'Апрель 2023'!D65</f>
        <v>-81.069999999999709</v>
      </c>
      <c r="I66" s="105">
        <f>'СВОД 2023'!H66+$H$1*1-'Май 2023'!D65</f>
        <v>2118.9300000000003</v>
      </c>
      <c r="J66" s="105">
        <f>'СВОД 2023'!I66+$H$1*1-'Июнь 2023'!D65</f>
        <v>4318.93</v>
      </c>
      <c r="K66" s="105">
        <f>'СВОД 2023'!J66+$H$1*1-'Июль 2023'!D65</f>
        <v>6518.93</v>
      </c>
      <c r="L66" s="105">
        <f>'СВОД 2023'!K66+$H$1*1-'Август 2023'!D65</f>
        <v>8718.93</v>
      </c>
      <c r="M66" s="105">
        <f>'СВОД 2023'!L66+$H$1*1-'Сентябрь 2023'!D65</f>
        <v>10918.93</v>
      </c>
      <c r="N66" s="105">
        <f>'СВОД 2023'!M66+$H$1*1-'Октябрь 2023'!D65</f>
        <v>13118.93</v>
      </c>
      <c r="O66" s="105">
        <f>'СВОД 2023'!N66+$H$1*1-'Ноябрь 2023'!D65</f>
        <v>15318.93</v>
      </c>
      <c r="P66" s="105">
        <f>'СВОД 2023'!O66+$H$1*1-'Декабрь 2023'!D65</f>
        <v>17518.93</v>
      </c>
      <c r="Q66" s="106">
        <f t="shared" si="0"/>
        <v>26400</v>
      </c>
      <c r="R66" s="106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06">
        <f t="shared" si="1"/>
        <v>17518.93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2022'!S67</f>
        <v>0</v>
      </c>
      <c r="E67" s="105">
        <f>'СВОД 2023'!D67+$H$1*1-'Январь 2023'!D66</f>
        <v>2200</v>
      </c>
      <c r="F67" s="105">
        <f>'СВОД 2023'!E67+$H$1*1-'Февраль 2023'!D66</f>
        <v>4400</v>
      </c>
      <c r="G67" s="105">
        <f>'СВОД 2023'!F67+$H$1*1-'Март 2023'!D66</f>
        <v>6600</v>
      </c>
      <c r="H67" s="105">
        <f>'СВОД 2023'!G67+$H$1*1-'Апрель 2023'!D66</f>
        <v>8800</v>
      </c>
      <c r="I67" s="105">
        <f>'СВОД 2023'!H67+$H$1*1-'Май 2023'!D66</f>
        <v>11000</v>
      </c>
      <c r="J67" s="105">
        <f>'СВОД 2023'!I67+$H$1*1-'Июнь 2023'!D66</f>
        <v>13200</v>
      </c>
      <c r="K67" s="105">
        <f>'СВОД 2023'!J67+$H$1*1-'Июль 2023'!D66</f>
        <v>0</v>
      </c>
      <c r="L67" s="105">
        <f>'СВОД 2023'!K67+$H$1*1-'Август 2023'!D66</f>
        <v>2200</v>
      </c>
      <c r="M67" s="105">
        <f>'СВОД 2023'!L67+$H$1*1-'Сентябрь 2023'!D66</f>
        <v>4400</v>
      </c>
      <c r="N67" s="105">
        <f>'СВОД 2023'!M67+$H$1*1-'Октябрь 2023'!D66</f>
        <v>6600</v>
      </c>
      <c r="O67" s="105">
        <f>'СВОД 2023'!N67+$H$1*1-'Ноябрь 2023'!D66</f>
        <v>8800</v>
      </c>
      <c r="P67" s="105">
        <f>'СВОД 2023'!O67+$H$1*1-'Декабрь 2023'!D66</f>
        <v>11000</v>
      </c>
      <c r="Q67" s="106">
        <f t="shared" si="0"/>
        <v>26400</v>
      </c>
      <c r="R67" s="106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06">
        <f t="shared" si="1"/>
        <v>11000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2022'!S68</f>
        <v>2192.5899999999965</v>
      </c>
      <c r="E68" s="105">
        <f>'СВОД 2023'!D68+$H$1*1-'Январь 2023'!D67</f>
        <v>4392.5899999999965</v>
      </c>
      <c r="F68" s="105">
        <f>'СВОД 2023'!E68+$H$1*1-'Февраль 2023'!D67</f>
        <v>6592.5899999999965</v>
      </c>
      <c r="G68" s="105">
        <f>'СВОД 2023'!F68+$H$1*1-'Март 2023'!D67</f>
        <v>3792.5899999999965</v>
      </c>
      <c r="H68" s="105">
        <f>'СВОД 2023'!G68+$H$1*1-'Апрель 2023'!D67</f>
        <v>5992.5899999999965</v>
      </c>
      <c r="I68" s="105">
        <f>'СВОД 2023'!H68+$H$1*1-'Май 2023'!D67</f>
        <v>-1807.4100000000035</v>
      </c>
      <c r="J68" s="105">
        <f>'СВОД 2023'!I68+$H$1*1-'Июнь 2023'!D67</f>
        <v>392.58999999999651</v>
      </c>
      <c r="K68" s="105">
        <f>'СВОД 2023'!J68+$H$1*1-'Июль 2023'!D67</f>
        <v>2592.5899999999965</v>
      </c>
      <c r="L68" s="105">
        <f>'СВОД 2023'!K68+$H$1*1-'Август 2023'!D67</f>
        <v>4792.5899999999965</v>
      </c>
      <c r="M68" s="105">
        <f>'СВОД 2023'!L68+$H$1*1-'Сентябрь 2023'!D67</f>
        <v>6992.5899999999965</v>
      </c>
      <c r="N68" s="105">
        <f>'СВОД 2023'!M68+$H$1*1-'Октябрь 2023'!D67</f>
        <v>-3807.4100000000035</v>
      </c>
      <c r="O68" s="105">
        <f>'СВОД 2023'!N68+$H$1*1-'Ноябрь 2023'!D67</f>
        <v>-1607.4100000000035</v>
      </c>
      <c r="P68" s="105">
        <f>'СВОД 2023'!O68+$H$1*1-'Декабрь 2023'!D67</f>
        <v>592.58999999999651</v>
      </c>
      <c r="Q68" s="106">
        <f t="shared" ref="Q68:Q134" si="2">2200*12</f>
        <v>26400</v>
      </c>
      <c r="R68" s="106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06">
        <f t="shared" ref="S68:S134" si="3">Q68+D68-R68</f>
        <v>592.58999999999651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2022'!S69</f>
        <v>2637.3599999999933</v>
      </c>
      <c r="E69" s="105">
        <f>'СВОД 2023'!D69+$H$1*1-'Январь 2023'!D68</f>
        <v>4837.3599999999933</v>
      </c>
      <c r="F69" s="105">
        <f>'СВОД 2023'!E69+$H$1*1-'Февраль 2023'!D68</f>
        <v>4537.3599999999933</v>
      </c>
      <c r="G69" s="105">
        <f>'СВОД 2023'!F69+$H$1*1-'Март 2023'!D68</f>
        <v>1537.3599999999933</v>
      </c>
      <c r="H69" s="105">
        <f>'СВОД 2023'!G69+$H$1*1-'Апрель 2023'!D68</f>
        <v>1537.3599999999933</v>
      </c>
      <c r="I69" s="105">
        <f>'СВОД 2023'!H69+$H$1*1-'Май 2023'!D68</f>
        <v>1537.3599999999933</v>
      </c>
      <c r="J69" s="105">
        <f>'СВОД 2023'!I69+$H$1*1-'Июнь 2023'!D68</f>
        <v>287.35999999999331</v>
      </c>
      <c r="K69" s="105">
        <f>'СВОД 2023'!J69+$H$1*1-'Июль 2023'!D68</f>
        <v>2487.3599999999933</v>
      </c>
      <c r="L69" s="105">
        <f>'СВОД 2023'!K69+$H$1*1-'Август 2023'!D68</f>
        <v>4687.3599999999933</v>
      </c>
      <c r="M69" s="105">
        <f>'СВОД 2023'!L69+$H$1*1-'Сентябрь 2023'!D68</f>
        <v>287.35999999999331</v>
      </c>
      <c r="N69" s="105">
        <f>'СВОД 2023'!M69+$H$1*1-'Октябрь 2023'!D68</f>
        <v>2487.3599999999933</v>
      </c>
      <c r="O69" s="105">
        <f>'СВОД 2023'!N69+$H$1*1-'Ноябрь 2023'!D68</f>
        <v>2487.3599999999933</v>
      </c>
      <c r="P69" s="105">
        <f>'СВОД 2023'!O69+$H$1*1-'Декабрь 2023'!D68</f>
        <v>287.35999999999331</v>
      </c>
      <c r="Q69" s="106">
        <f t="shared" si="2"/>
        <v>26400</v>
      </c>
      <c r="R69" s="106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06">
        <f t="shared" si="3"/>
        <v>287.35999999999331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2022'!S70</f>
        <v>55543.75</v>
      </c>
      <c r="E70" s="105">
        <f>'СВОД 2023'!D70+$H$1*1-'Январь 2023'!D69</f>
        <v>57743.75</v>
      </c>
      <c r="F70" s="105">
        <f>'СВОД 2023'!E70+$H$1*1-'Февраль 2023'!D69</f>
        <v>59393.75</v>
      </c>
      <c r="G70" s="105">
        <f>'СВОД 2023'!F70+$H$1*1-'Март 2023'!D69</f>
        <v>60143.75</v>
      </c>
      <c r="H70" s="105">
        <f>'СВОД 2023'!G70+$H$1*1-'Апрель 2023'!D69</f>
        <v>61193.75</v>
      </c>
      <c r="I70" s="105">
        <f>'СВОД 2023'!H70+$H$1*1-'Май 2023'!D69</f>
        <v>62843.75</v>
      </c>
      <c r="J70" s="105">
        <f>'СВОД 2023'!I70+$H$1*1-'Июнь 2023'!D69</f>
        <v>64493.75</v>
      </c>
      <c r="K70" s="105">
        <f>'СВОД 2023'!J70+$H$1*1-'Июль 2023'!D69</f>
        <v>66143.75</v>
      </c>
      <c r="L70" s="105">
        <f>'СВОД 2023'!K70+$H$1*1-'Август 2023'!D69</f>
        <v>67793.75</v>
      </c>
      <c r="M70" s="105">
        <f>'СВОД 2023'!L70+$H$1*1-'Сентябрь 2023'!D69</f>
        <v>69443.75</v>
      </c>
      <c r="N70" s="105">
        <f>'СВОД 2023'!M70+$H$1*1-'Октябрь 2023'!D69</f>
        <v>71093.75</v>
      </c>
      <c r="O70" s="105">
        <f>'СВОД 2023'!N70+$H$1*1-'Ноябрь 2023'!D69</f>
        <v>72743.75</v>
      </c>
      <c r="P70" s="105">
        <f>'СВОД 2023'!O70+$H$1*1-'Декабрь 2023'!D69</f>
        <v>72343.75</v>
      </c>
      <c r="Q70" s="106">
        <f t="shared" si="2"/>
        <v>26400</v>
      </c>
      <c r="R70" s="106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06">
        <f t="shared" si="3"/>
        <v>72343.75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2022'!S71</f>
        <v>-7728.23</v>
      </c>
      <c r="E71" s="105">
        <f>'СВОД 2023'!D71+$H$1*1-'Январь 2023'!D70</f>
        <v>-5528.23</v>
      </c>
      <c r="F71" s="105">
        <f>'СВОД 2023'!E71+$H$1*1-'Февраль 2023'!D70</f>
        <v>-5528.23</v>
      </c>
      <c r="G71" s="105">
        <f>'СВОД 2023'!F71+$H$1*1-'Март 2023'!D70</f>
        <v>-7728.23</v>
      </c>
      <c r="H71" s="105">
        <f>'СВОД 2023'!G71+$H$1*1-'Апрель 2023'!D70</f>
        <v>-5528.23</v>
      </c>
      <c r="I71" s="105">
        <f>'СВОД 2023'!H71+$H$1*1-'Май 2023'!D70</f>
        <v>-5528.23</v>
      </c>
      <c r="J71" s="105">
        <f>'СВОД 2023'!I71+$H$1*1-'Июнь 2023'!D70</f>
        <v>-7728.23</v>
      </c>
      <c r="K71" s="105">
        <f>'СВОД 2023'!J71+$H$1*1-'Июль 2023'!D70</f>
        <v>-5528.23</v>
      </c>
      <c r="L71" s="105">
        <f>'СВОД 2023'!K71+$H$1*1-'Август 2023'!D70</f>
        <v>-5528.23</v>
      </c>
      <c r="M71" s="105">
        <f>'СВОД 2023'!L71+$H$1*1-'Сентябрь 2023'!D70</f>
        <v>-5528.23</v>
      </c>
      <c r="N71" s="105">
        <f>'СВОД 2023'!M71+$H$1*1-'Октябрь 2023'!D70</f>
        <v>-7728.23</v>
      </c>
      <c r="O71" s="105">
        <f>'СВОД 2023'!N71+$H$1*1-'Ноябрь 2023'!D70</f>
        <v>-7728.23</v>
      </c>
      <c r="P71" s="105">
        <f>'СВОД 2023'!O71+$H$1*1-'Декабрь 2023'!D70</f>
        <v>-7728.23</v>
      </c>
      <c r="Q71" s="106">
        <f t="shared" si="2"/>
        <v>26400</v>
      </c>
      <c r="R71" s="106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2022'!S72</f>
        <v>-2200</v>
      </c>
      <c r="E72" s="105">
        <f>'СВОД 2023'!D72+$H$1*1-'Январь 2023'!D71</f>
        <v>0</v>
      </c>
      <c r="F72" s="105">
        <f>'СВОД 2023'!E72+$H$1*1-'Февраль 2023'!D71</f>
        <v>2200</v>
      </c>
      <c r="G72" s="105">
        <f>'СВОД 2023'!F72+$H$1*1-'Март 2023'!D71</f>
        <v>4400</v>
      </c>
      <c r="H72" s="105">
        <f>'СВОД 2023'!G72+$H$1*1-'Апрель 2023'!D71</f>
        <v>6600</v>
      </c>
      <c r="I72" s="105">
        <f>'СВОД 2023'!H72+$H$1*1-'Май 2023'!D71</f>
        <v>2200</v>
      </c>
      <c r="J72" s="105">
        <f>'СВОД 2023'!I72+$H$1*1-'Июнь 2023'!D71</f>
        <v>0</v>
      </c>
      <c r="K72" s="105">
        <f>'СВОД 2023'!J72+$H$1*1-'Июль 2023'!D71</f>
        <v>2200</v>
      </c>
      <c r="L72" s="105">
        <f>'СВОД 2023'!K72+$H$1*1-'Август 2023'!D71</f>
        <v>4400</v>
      </c>
      <c r="M72" s="105">
        <f>'СВОД 2023'!L72+$H$1*1-'Сентябрь 2023'!D71</f>
        <v>0</v>
      </c>
      <c r="N72" s="105">
        <f>'СВОД 2023'!M72+$H$1*1-'Октябрь 2023'!D71</f>
        <v>-4400</v>
      </c>
      <c r="O72" s="105">
        <f>'СВОД 2023'!N72+$H$1*1-'Ноябрь 2023'!D71</f>
        <v>-2200</v>
      </c>
      <c r="P72" s="105">
        <f>'СВОД 2023'!O72+$H$1*1-'Декабрь 2023'!D71</f>
        <v>0</v>
      </c>
      <c r="Q72" s="106">
        <f t="shared" si="2"/>
        <v>26400</v>
      </c>
      <c r="R72" s="106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06">
        <f t="shared" si="3"/>
        <v>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2022'!S73</f>
        <v>0</v>
      </c>
      <c r="E73" s="105">
        <f>'СВОД 2023'!D73+$H$1*1-'Январь 2023'!D72</f>
        <v>0</v>
      </c>
      <c r="F73" s="105">
        <f>'СВОД 2023'!E73+$H$1*1-'Февраль 2023'!D72</f>
        <v>0</v>
      </c>
      <c r="G73" s="105">
        <f>'СВОД 2023'!F73+$H$1*1-'Март 2023'!D72</f>
        <v>0</v>
      </c>
      <c r="H73" s="105">
        <f>'СВОД 2023'!G73+$H$1*1-'Апрель 2023'!D72</f>
        <v>0</v>
      </c>
      <c r="I73" s="105">
        <f>'СВОД 2023'!H73+$H$1*1-'Май 2023'!D72</f>
        <v>0</v>
      </c>
      <c r="J73" s="105">
        <f>'СВОД 2023'!I73+$H$1*1-'Июнь 2023'!D72</f>
        <v>0</v>
      </c>
      <c r="K73" s="105">
        <f>'СВОД 2023'!J73+$H$1*1-'Июль 2023'!D72</f>
        <v>0</v>
      </c>
      <c r="L73" s="105">
        <f>'СВОД 2023'!K73+$H$1*1-'Август 2023'!D72</f>
        <v>0</v>
      </c>
      <c r="M73" s="105">
        <f>'СВОД 2023'!L73+$H$1*1-'Сентябрь 2023'!D72</f>
        <v>0</v>
      </c>
      <c r="N73" s="105">
        <f>'СВОД 2023'!M73+$H$1*1-'Октябрь 2023'!D72</f>
        <v>0</v>
      </c>
      <c r="O73" s="105">
        <f>'СВОД 2023'!N73+$H$1*1-'Ноябрь 2023'!D72</f>
        <v>0</v>
      </c>
      <c r="P73" s="105">
        <f>'СВОД 2023'!O73+$H$1*1-'Декабрь 2023'!D72</f>
        <v>0</v>
      </c>
      <c r="Q73" s="106">
        <f t="shared" si="2"/>
        <v>26400</v>
      </c>
      <c r="R73" s="106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2022'!S74</f>
        <v>94563</v>
      </c>
      <c r="E74" s="105">
        <f>'СВОД 2023'!D74+$H$1*1-'Январь 2023'!D73</f>
        <v>96763</v>
      </c>
      <c r="F74" s="105">
        <f>'СВОД 2023'!E74+$H$1*1-'Февраль 2023'!D73</f>
        <v>98963</v>
      </c>
      <c r="G74" s="105">
        <f>'СВОД 2023'!F74+$H$1*1-'Март 2023'!D73</f>
        <v>101163</v>
      </c>
      <c r="H74" s="105">
        <f>'СВОД 2023'!G74+$H$1*1-'Апрель 2023'!D73</f>
        <v>103363</v>
      </c>
      <c r="I74" s="105">
        <f>'СВОД 2023'!H74+$H$1*1-'Май 2023'!D73</f>
        <v>105563</v>
      </c>
      <c r="J74" s="105">
        <f>'СВОД 2023'!I74+$H$1*1-'Июнь 2023'!D73</f>
        <v>107763</v>
      </c>
      <c r="K74" s="105">
        <f>'СВОД 2023'!J74+$H$1*1-'Июль 2023'!D73</f>
        <v>109963</v>
      </c>
      <c r="L74" s="105">
        <f>'СВОД 2023'!K74+$H$1*1-'Август 2023'!D73</f>
        <v>112163</v>
      </c>
      <c r="M74" s="105">
        <f>'СВОД 2023'!L74+$H$1*1-'Сентябрь 2023'!D73</f>
        <v>114363</v>
      </c>
      <c r="N74" s="105">
        <f>'СВОД 2023'!M74+$H$1*1-'Октябрь 2023'!D73</f>
        <v>116563</v>
      </c>
      <c r="O74" s="105">
        <f>'СВОД 2023'!N74+$H$1*1-'Ноябрь 2023'!D73</f>
        <v>118763</v>
      </c>
      <c r="P74" s="105">
        <f>'СВОД 2023'!O74+$H$1*1-'Декабрь 2023'!D73</f>
        <v>120963</v>
      </c>
      <c r="Q74" s="106">
        <f t="shared" si="2"/>
        <v>26400</v>
      </c>
      <c r="R74" s="106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06">
        <f t="shared" si="3"/>
        <v>120963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2022'!S75</f>
        <v>-67.470000000001164</v>
      </c>
      <c r="E75" s="105">
        <f>'СВОД 2023'!D75+$H$1*1-'Январь 2023'!D74</f>
        <v>2132.5299999999988</v>
      </c>
      <c r="F75" s="105">
        <f>'СВОД 2023'!E75+$H$1*1-'Февраль 2023'!D74</f>
        <v>1032.5299999999988</v>
      </c>
      <c r="G75" s="105">
        <f>'СВОД 2023'!F75+$H$1*1-'Март 2023'!D74</f>
        <v>-67.470000000001164</v>
      </c>
      <c r="H75" s="105">
        <f>'СВОД 2023'!G75+$H$1*1-'Апрель 2023'!D74</f>
        <v>-1167.4700000000012</v>
      </c>
      <c r="I75" s="105">
        <f>'СВОД 2023'!H75+$H$1*1-'Май 2023'!D74</f>
        <v>1032.5299999999988</v>
      </c>
      <c r="J75" s="105">
        <f>'СВОД 2023'!I75+$H$1*1-'Июнь 2023'!D74</f>
        <v>-67.470000000001164</v>
      </c>
      <c r="K75" s="105">
        <f>'СВОД 2023'!J75+$H$1*1-'Июль 2023'!D74</f>
        <v>2132.5299999999988</v>
      </c>
      <c r="L75" s="105">
        <f>'СВОД 2023'!K75+$H$1*1-'Август 2023'!D74</f>
        <v>4332.5299999999988</v>
      </c>
      <c r="M75" s="105">
        <f>'СВОД 2023'!L75+$H$1*1-'Сентябрь 2023'!D74</f>
        <v>6532.5299999999988</v>
      </c>
      <c r="N75" s="105">
        <f>'СВОД 2023'!M75+$H$1*1-'Октябрь 2023'!D74</f>
        <v>8732.5299999999988</v>
      </c>
      <c r="O75" s="105">
        <f>'СВОД 2023'!N75+$H$1*1-'Ноябрь 2023'!D74</f>
        <v>10932.529999999999</v>
      </c>
      <c r="P75" s="105">
        <f>'СВОД 2023'!O75+$H$1*1-'Декабрь 2023'!D74</f>
        <v>13132.529999999999</v>
      </c>
      <c r="Q75" s="106">
        <f t="shared" si="2"/>
        <v>26400</v>
      </c>
      <c r="R75" s="106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06">
        <f t="shared" si="3"/>
        <v>13132.529999999999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2022'!S76</f>
        <v>40100</v>
      </c>
      <c r="E76" s="105">
        <f>'СВОД 2023'!D76+$H$1*1-'Январь 2023'!D75</f>
        <v>42300</v>
      </c>
      <c r="F76" s="105">
        <f>'СВОД 2023'!E76+$H$1*1-'Февраль 2023'!D75</f>
        <v>40100</v>
      </c>
      <c r="G76" s="105">
        <f>'СВОД 2023'!F76+$H$1*1-'Март 2023'!D75</f>
        <v>42300</v>
      </c>
      <c r="H76" s="105">
        <f>'СВОД 2023'!G76+$H$1*1-'Апрель 2023'!D75</f>
        <v>44500</v>
      </c>
      <c r="I76" s="105">
        <f>'СВОД 2023'!H76+$H$1*1-'Май 2023'!D75</f>
        <v>46700</v>
      </c>
      <c r="J76" s="105">
        <f>'СВОД 2023'!I76+$H$1*1-'Июнь 2023'!D75</f>
        <v>48900</v>
      </c>
      <c r="K76" s="105">
        <f>'СВОД 2023'!J76+$H$1*1-'Июль 2023'!D75</f>
        <v>51100</v>
      </c>
      <c r="L76" s="105">
        <f>'СВОД 2023'!K76+$H$1*1-'Август 2023'!D75</f>
        <v>53300</v>
      </c>
      <c r="M76" s="105">
        <f>'СВОД 2023'!L76+$H$1*1-'Сентябрь 2023'!D75</f>
        <v>55500</v>
      </c>
      <c r="N76" s="105">
        <f>'СВОД 2023'!M76+$H$1*1-'Октябрь 2023'!D75</f>
        <v>57700</v>
      </c>
      <c r="O76" s="105">
        <f>'СВОД 2023'!N76+$H$1*1-'Ноябрь 2023'!D75</f>
        <v>53300</v>
      </c>
      <c r="P76" s="105">
        <f>'СВОД 2023'!O76+$H$1*1-'Декабрь 2023'!D75</f>
        <v>55500</v>
      </c>
      <c r="Q76" s="106">
        <f t="shared" si="2"/>
        <v>26400</v>
      </c>
      <c r="R76" s="106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06">
        <f t="shared" si="3"/>
        <v>55500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2022'!S77</f>
        <v>66804.59</v>
      </c>
      <c r="E77" s="105">
        <f>'СВОД 2023'!D77+$H$1*1-'Январь 2023'!D76</f>
        <v>69004.59</v>
      </c>
      <c r="F77" s="105">
        <f>'СВОД 2023'!E77+$H$1*1-'Февраль 2023'!D76</f>
        <v>71204.59</v>
      </c>
      <c r="G77" s="105">
        <f>'СВОД 2023'!F77+$H$1*1-'Март 2023'!D76</f>
        <v>73404.59</v>
      </c>
      <c r="H77" s="105">
        <f>'СВОД 2023'!G77+$H$1*1-'Апрель 2023'!D76</f>
        <v>75604.59</v>
      </c>
      <c r="I77" s="105">
        <f>'СВОД 2023'!H77+$H$1*1-'Май 2023'!D76</f>
        <v>77804.59</v>
      </c>
      <c r="J77" s="105">
        <f>'СВОД 2023'!I77+$H$1*1-'Июнь 2023'!D76</f>
        <v>80004.59</v>
      </c>
      <c r="K77" s="105">
        <f>'СВОД 2023'!J77+$H$1*1-'Июль 2023'!D76</f>
        <v>82204.59</v>
      </c>
      <c r="L77" s="105">
        <f>'СВОД 2023'!K77+$H$1*1-'Август 2023'!D76</f>
        <v>84404.59</v>
      </c>
      <c r="M77" s="105">
        <f>'СВОД 2023'!L77+$H$1*1-'Сентябрь 2023'!D76</f>
        <v>86604.59</v>
      </c>
      <c r="N77" s="105">
        <f>'СВОД 2023'!M77+$H$1*1-'Октябрь 2023'!D76</f>
        <v>88804.59</v>
      </c>
      <c r="O77" s="105">
        <f>'СВОД 2023'!N77+$H$1*1-'Ноябрь 2023'!D76</f>
        <v>91004.59</v>
      </c>
      <c r="P77" s="105">
        <f>'СВОД 2023'!O77+$H$1*1-'Декабрь 2023'!D76</f>
        <v>-1795.4100000000035</v>
      </c>
      <c r="Q77" s="106">
        <f t="shared" si="2"/>
        <v>26400</v>
      </c>
      <c r="R77" s="106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06">
        <f t="shared" si="3"/>
        <v>-1795.4100000000035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2022'!S78</f>
        <v>12724</v>
      </c>
      <c r="E78" s="105">
        <f>'СВОД 2023'!D78+$H$1*1-'Январь 2023'!D77</f>
        <v>14924</v>
      </c>
      <c r="F78" s="105">
        <f>'СВОД 2023'!E78+$H$1*1-'Февраль 2023'!D77</f>
        <v>17124</v>
      </c>
      <c r="G78" s="105">
        <f>'СВОД 2023'!F78+$H$1*1-'Март 2023'!D77</f>
        <v>12724</v>
      </c>
      <c r="H78" s="105">
        <f>'СВОД 2023'!G78+$H$1*1-'Апрель 2023'!D77</f>
        <v>14924</v>
      </c>
      <c r="I78" s="105">
        <f>'СВОД 2023'!H78+$H$1*1-'Май 2023'!D77</f>
        <v>17124</v>
      </c>
      <c r="J78" s="105">
        <f>'СВОД 2023'!I78+$H$1*1-'Июнь 2023'!D77</f>
        <v>12724</v>
      </c>
      <c r="K78" s="105">
        <f>'СВОД 2023'!J78+$H$1*1-'Июль 2023'!D77</f>
        <v>14924</v>
      </c>
      <c r="L78" s="105">
        <f>'СВОД 2023'!K78+$H$1*1-'Август 2023'!D77</f>
        <v>17124</v>
      </c>
      <c r="M78" s="105">
        <f>'СВОД 2023'!L78+$H$1*1-'Сентябрь 2023'!D77</f>
        <v>12724</v>
      </c>
      <c r="N78" s="105">
        <f>'СВОД 2023'!M78+$H$1*1-'Октябрь 2023'!D77</f>
        <v>14924</v>
      </c>
      <c r="O78" s="105">
        <f>'СВОД 2023'!N78+$H$1*1-'Ноябрь 2023'!D77</f>
        <v>17124</v>
      </c>
      <c r="P78" s="105">
        <f>'СВОД 2023'!O78+$H$1*1-'Декабрь 2023'!D77</f>
        <v>12724</v>
      </c>
      <c r="Q78" s="106">
        <f t="shared" si="2"/>
        <v>26400</v>
      </c>
      <c r="R78" s="106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2022'!S79</f>
        <v>-336.63000000000102</v>
      </c>
      <c r="E79" s="105">
        <f>'СВОД 2023'!D79+$H$1*1-'Январь 2023'!D78</f>
        <v>-336.63000000000102</v>
      </c>
      <c r="F79" s="105">
        <f>'СВОД 2023'!E79+$H$1*1-'Февраль 2023'!D78</f>
        <v>-336.63000000000102</v>
      </c>
      <c r="G79" s="105">
        <f>'СВОД 2023'!F79+$H$1*1-'Март 2023'!D78</f>
        <v>-356.63000000000102</v>
      </c>
      <c r="H79" s="105">
        <f>'СВОД 2023'!G79+$H$1*1-'Апрель 2023'!D78</f>
        <v>-356.63000000000102</v>
      </c>
      <c r="I79" s="105">
        <f>'СВОД 2023'!H79+$H$1*1-'Май 2023'!D78</f>
        <v>-356.63000000000102</v>
      </c>
      <c r="J79" s="105">
        <f>'СВОД 2023'!I79+$H$1*1-'Июнь 2023'!D78</f>
        <v>-356.63000000000102</v>
      </c>
      <c r="K79" s="105">
        <f>'СВОД 2023'!J79+$H$1*1-'Июль 2023'!D78</f>
        <v>-356.63000000000102</v>
      </c>
      <c r="L79" s="105">
        <f>'СВОД 2023'!K79+$H$1*1-'Август 2023'!D78</f>
        <v>-356.63000000000102</v>
      </c>
      <c r="M79" s="105">
        <f>'СВОД 2023'!L79+$H$1*1-'Сентябрь 2023'!D78</f>
        <v>-356.63000000000102</v>
      </c>
      <c r="N79" s="105">
        <f>'СВОД 2023'!M79+$H$1*1-'Октябрь 2023'!D78</f>
        <v>-356.63000000000102</v>
      </c>
      <c r="O79" s="105">
        <f>'СВОД 2023'!N79+$H$1*1-'Ноябрь 2023'!D78</f>
        <v>-356.63000000000102</v>
      </c>
      <c r="P79" s="105">
        <f>'СВОД 2023'!O79+$H$1*1-'Декабрь 2023'!D78</f>
        <v>-356.63000000000102</v>
      </c>
      <c r="Q79" s="106">
        <f t="shared" si="2"/>
        <v>26400</v>
      </c>
      <c r="R79" s="106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2022'!S80</f>
        <v>13200</v>
      </c>
      <c r="E80" s="105">
        <f>'СВОД 2023'!D80+$H$1*1-'Январь 2023'!D79</f>
        <v>15400</v>
      </c>
      <c r="F80" s="105">
        <f>'СВОД 2023'!E80+$H$1*1-'Февраль 2023'!D79</f>
        <v>17600</v>
      </c>
      <c r="G80" s="105">
        <f>'СВОД 2023'!F80+$H$1*1-'Март 2023'!D79</f>
        <v>19800</v>
      </c>
      <c r="H80" s="105">
        <f>'СВОД 2023'!G80+$H$1*1-'Апрель 2023'!D79</f>
        <v>22000</v>
      </c>
      <c r="I80" s="105">
        <f>'СВОД 2023'!H80+$H$1*1-'Май 2023'!D79</f>
        <v>24200</v>
      </c>
      <c r="J80" s="105">
        <f>'СВОД 2023'!I80+$H$1*1-'Июнь 2023'!D79</f>
        <v>26400</v>
      </c>
      <c r="K80" s="105">
        <f>'СВОД 2023'!J80+$H$1*1-'Июль 2023'!D79</f>
        <v>28600</v>
      </c>
      <c r="L80" s="105">
        <f>'СВОД 2023'!K80+$H$1*1-'Август 2023'!D79</f>
        <v>30800</v>
      </c>
      <c r="M80" s="105">
        <f>'СВОД 2023'!L80+$H$1*1-'Сентябрь 2023'!D79</f>
        <v>33000</v>
      </c>
      <c r="N80" s="105">
        <f>'СВОД 2023'!M80+$H$1*1-'Октябрь 2023'!D79</f>
        <v>35200</v>
      </c>
      <c r="O80" s="105">
        <f>'СВОД 2023'!N80+$H$1*1-'Ноябрь 2023'!D79</f>
        <v>37400</v>
      </c>
      <c r="P80" s="105">
        <f>'СВОД 2023'!O80+$H$1*1-'Декабрь 2023'!D79</f>
        <v>39600</v>
      </c>
      <c r="Q80" s="106">
        <f t="shared" si="2"/>
        <v>26400</v>
      </c>
      <c r="R80" s="106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06">
        <f t="shared" si="3"/>
        <v>39600</v>
      </c>
      <c r="T80" s="116"/>
    </row>
    <row r="81" spans="1:20" ht="15.95" customHeight="1" x14ac:dyDescent="0.25">
      <c r="A81" s="20" t="s">
        <v>388</v>
      </c>
      <c r="B81" s="2">
        <v>63</v>
      </c>
      <c r="C81" s="114"/>
      <c r="D81" s="133">
        <f>'СВОД 2022'!S81</f>
        <v>-16600</v>
      </c>
      <c r="E81" s="105">
        <f>'СВОД 2023'!D81+$H$1*1-'Январь 2023'!D80</f>
        <v>-14400</v>
      </c>
      <c r="F81" s="105">
        <f>'СВОД 2023'!E81+$H$1*1-'Февраль 2023'!D80</f>
        <v>-25400</v>
      </c>
      <c r="G81" s="105">
        <f>'СВОД 2023'!F81+$H$1*1-'Март 2023'!D80</f>
        <v>-23200</v>
      </c>
      <c r="H81" s="105">
        <f>'СВОД 2023'!G81+$H$1*1-'Апрель 2023'!D80</f>
        <v>-21000</v>
      </c>
      <c r="I81" s="105">
        <f>'СВОД 2023'!H81+$H$1*1-'Май 2023'!D80</f>
        <v>-18800</v>
      </c>
      <c r="J81" s="105">
        <f>'СВОД 2023'!I81+$H$1*1-'Июнь 2023'!D80</f>
        <v>-16600</v>
      </c>
      <c r="K81" s="105">
        <f>'СВОД 2023'!J81+$H$1*1-'Июль 2023'!D80</f>
        <v>-14400</v>
      </c>
      <c r="L81" s="105">
        <f>'СВОД 2023'!K81+$H$1*1-'Август 2023'!D80</f>
        <v>-12200</v>
      </c>
      <c r="M81" s="105">
        <f>'СВОД 2023'!L81+$H$1*1-'Сентябрь 2023'!D80</f>
        <v>-10000</v>
      </c>
      <c r="N81" s="105">
        <f>'СВОД 2023'!M81+$H$1*1-'Октябрь 2023'!D80</f>
        <v>-7800</v>
      </c>
      <c r="O81" s="105">
        <f>'СВОД 2023'!N81+$H$1*1-'Ноябрь 2023'!D80</f>
        <v>-5600</v>
      </c>
      <c r="P81" s="105">
        <f>'СВОД 2023'!O81+$H$1*1-'Декабрь 2023'!D80</f>
        <v>-3400</v>
      </c>
      <c r="Q81" s="106">
        <f t="shared" si="2"/>
        <v>26400</v>
      </c>
      <c r="R81" s="106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06">
        <f t="shared" si="3"/>
        <v>-3400</v>
      </c>
      <c r="T81" s="116"/>
    </row>
    <row r="82" spans="1:20" ht="15.95" customHeight="1" x14ac:dyDescent="0.25">
      <c r="A82" s="20" t="s">
        <v>432</v>
      </c>
      <c r="B82" s="2">
        <v>64</v>
      </c>
      <c r="C82" s="114"/>
      <c r="D82" s="133">
        <f>'СВОД 2022'!S82</f>
        <v>20340.759999999995</v>
      </c>
      <c r="E82" s="105">
        <f>'СВОД 2023'!D82+$H$1*1-'Январь 2023'!D81</f>
        <v>22540.759999999995</v>
      </c>
      <c r="F82" s="105">
        <f>'СВОД 2023'!E82+$H$1*1-'Февраль 2023'!D81</f>
        <v>24740.759999999995</v>
      </c>
      <c r="G82" s="105">
        <f>'СВОД 2023'!F82+$H$1*1-'Март 2023'!D81</f>
        <v>26940.759999999995</v>
      </c>
      <c r="H82" s="105">
        <f>'СВОД 2023'!G82+$H$1*1-'Апрель 2023'!D81</f>
        <v>29140.759999999995</v>
      </c>
      <c r="I82" s="105">
        <f>'СВОД 2023'!H82+$H$1*1-'Май 2023'!D81</f>
        <v>31340.759999999995</v>
      </c>
      <c r="J82" s="105">
        <f>'СВОД 2023'!I82+$H$1*1-'Июнь 2023'!D81</f>
        <v>-2200.2400000000052</v>
      </c>
      <c r="K82" s="105">
        <f>'СВОД 2023'!J82+$H$1*1-'Июль 2023'!D81</f>
        <v>-11000.240000000005</v>
      </c>
      <c r="L82" s="105">
        <f>'СВОД 2023'!K82+$H$1*1-'Август 2023'!D81</f>
        <v>-8800.2400000000052</v>
      </c>
      <c r="M82" s="105">
        <f>'СВОД 2023'!L82+$H$1*1-'Сентябрь 2023'!D81</f>
        <v>-6600.2400000000052</v>
      </c>
      <c r="N82" s="105">
        <f>'СВОД 2023'!M82+$H$1*1-'Октябрь 2023'!D81</f>
        <v>-4400.2400000000052</v>
      </c>
      <c r="O82" s="105">
        <f>'СВОД 2023'!N82+$H$1*1-'Ноябрь 2023'!D81</f>
        <v>-2200.2400000000052</v>
      </c>
      <c r="P82" s="105">
        <f>'СВОД 2023'!O82+$H$1*1-'Декабрь 2023'!D81</f>
        <v>-0.24000000000523869</v>
      </c>
      <c r="Q82" s="106">
        <f t="shared" si="2"/>
        <v>26400</v>
      </c>
      <c r="R82" s="106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06">
        <f t="shared" si="3"/>
        <v>-0.24000000000523869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2022'!S83</f>
        <v>2800</v>
      </c>
      <c r="E83" s="105">
        <f>'СВОД 2023'!D83+$H$1*1-'Январь 2023'!D82</f>
        <v>2200</v>
      </c>
      <c r="F83" s="105">
        <f>'СВОД 2023'!E83+$H$1*1-'Февраль 2023'!D82</f>
        <v>-600</v>
      </c>
      <c r="G83" s="105">
        <f>'СВОД 2023'!F83+$H$1*1-'Март 2023'!D82</f>
        <v>-600</v>
      </c>
      <c r="H83" s="105">
        <f>'СВОД 2023'!G83+$H$1*1-'Апрель 2023'!D82</f>
        <v>-600</v>
      </c>
      <c r="I83" s="105">
        <f>'СВОД 2023'!H83+$H$1*1-'Май 2023'!D82</f>
        <v>-600</v>
      </c>
      <c r="J83" s="105">
        <f>'СВОД 2023'!I83+$H$1*1-'Июнь 2023'!D82</f>
        <v>1600</v>
      </c>
      <c r="K83" s="105">
        <f>'СВОД 2023'!J83+$H$1*1-'Июль 2023'!D82</f>
        <v>1600</v>
      </c>
      <c r="L83" s="105">
        <f>'СВОД 2023'!K83+$H$1*1-'Август 2023'!D82</f>
        <v>3800</v>
      </c>
      <c r="M83" s="105">
        <f>'СВОД 2023'!L83+$H$1*1-'Сентябрь 2023'!D82</f>
        <v>6000</v>
      </c>
      <c r="N83" s="105">
        <f>'СВОД 2023'!M83+$H$1*1-'Октябрь 2023'!D82</f>
        <v>8200</v>
      </c>
      <c r="O83" s="105">
        <f>'СВОД 2023'!N83+$H$1*1-'Ноябрь 2023'!D82</f>
        <v>3800</v>
      </c>
      <c r="P83" s="105">
        <f>'СВОД 2023'!O83+$H$1*1-'Декабрь 2023'!D82</f>
        <v>1600</v>
      </c>
      <c r="Q83" s="106">
        <f t="shared" si="2"/>
        <v>26400</v>
      </c>
      <c r="R83" s="106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06">
        <f t="shared" si="3"/>
        <v>1600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2022'!S84</f>
        <v>41735.839999999997</v>
      </c>
      <c r="E84" s="105">
        <f>'СВОД 2023'!D84+$H$1*1-'Январь 2023'!D83</f>
        <v>43935.839999999997</v>
      </c>
      <c r="F84" s="105">
        <f>'СВОД 2023'!E84+$H$1*1-'Февраль 2023'!D83</f>
        <v>46135.839999999997</v>
      </c>
      <c r="G84" s="105">
        <f>'СВОД 2023'!F84+$H$1*1-'Март 2023'!D83</f>
        <v>48335.839999999997</v>
      </c>
      <c r="H84" s="105">
        <f>'СВОД 2023'!G84+$H$1*1-'Апрель 2023'!D83</f>
        <v>50535.839999999997</v>
      </c>
      <c r="I84" s="105">
        <f>'СВОД 2023'!H84+$H$1*1-'Май 2023'!D83</f>
        <v>52735.839999999997</v>
      </c>
      <c r="J84" s="105">
        <f>'СВОД 2023'!I84+$H$1*1-'Июнь 2023'!D83</f>
        <v>54935.839999999997</v>
      </c>
      <c r="K84" s="105">
        <f>'СВОД 2023'!J84+$H$1*1-'Июль 2023'!D83</f>
        <v>57135.839999999997</v>
      </c>
      <c r="L84" s="105">
        <f>'СВОД 2023'!K84+$H$1*1-'Август 2023'!D83</f>
        <v>59335.839999999997</v>
      </c>
      <c r="M84" s="105">
        <f>'СВОД 2023'!L84+$H$1*1-'Сентябрь 2023'!D83</f>
        <v>61535.839999999997</v>
      </c>
      <c r="N84" s="105">
        <f>'СВОД 2023'!M84+$H$1*1-'Октябрь 2023'!D83</f>
        <v>63735.839999999997</v>
      </c>
      <c r="O84" s="105">
        <f>'СВОД 2023'!N84+$H$1*1-'Ноябрь 2023'!D83</f>
        <v>65935.839999999997</v>
      </c>
      <c r="P84" s="105">
        <f>'СВОД 2023'!O84+$H$1*1-'Декабрь 2023'!D83</f>
        <v>68135.839999999997</v>
      </c>
      <c r="Q84" s="106">
        <f t="shared" si="2"/>
        <v>26400</v>
      </c>
      <c r="R84" s="106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06">
        <f t="shared" si="3"/>
        <v>68135.839999999997</v>
      </c>
      <c r="T84" s="116"/>
    </row>
    <row r="85" spans="1:20" ht="15.95" customHeight="1" x14ac:dyDescent="0.25">
      <c r="A85" s="20" t="s">
        <v>433</v>
      </c>
      <c r="B85" s="2">
        <v>67</v>
      </c>
      <c r="C85" s="114"/>
      <c r="D85" s="133">
        <f>'СВОД 2022'!S85</f>
        <v>0</v>
      </c>
      <c r="E85" s="105">
        <f>'СВОД 2023'!D85+$H$1*1-'Январь 2023'!D84</f>
        <v>2200</v>
      </c>
      <c r="F85" s="105">
        <f>'СВОД 2023'!E85+$H$1*1-'Февраль 2023'!D84</f>
        <v>2200</v>
      </c>
      <c r="G85" s="105">
        <f>'СВОД 2023'!F85+$H$1*1-'Март 2023'!D84</f>
        <v>4400</v>
      </c>
      <c r="H85" s="105">
        <f>'СВОД 2023'!G85+$H$1*1-'Апрель 2023'!D84</f>
        <v>6600</v>
      </c>
      <c r="I85" s="105">
        <f>'СВОД 2023'!H85+$H$1*1-'Май 2023'!D84</f>
        <v>2200</v>
      </c>
      <c r="J85" s="105">
        <f>'СВОД 2023'!I85+$H$1*1-'Июнь 2023'!D84</f>
        <v>0</v>
      </c>
      <c r="K85" s="105">
        <f>'СВОД 2023'!J85+$H$1*1-'Июль 2023'!D84</f>
        <v>-4400</v>
      </c>
      <c r="L85" s="105">
        <f>'СВОД 2023'!K85+$H$1*1-'Август 2023'!D84</f>
        <v>-2200</v>
      </c>
      <c r="M85" s="105">
        <f>'СВОД 2023'!L85+$H$1*1-'Сентябрь 2023'!D84</f>
        <v>-2200</v>
      </c>
      <c r="N85" s="105">
        <f>'СВОД 2023'!M85+$H$1*1-'Октябрь 2023'!D84</f>
        <v>0</v>
      </c>
      <c r="O85" s="105">
        <f>'СВОД 2023'!N85+$H$1*1-'Ноябрь 2023'!D84</f>
        <v>2200</v>
      </c>
      <c r="P85" s="105">
        <f>'СВОД 2023'!O85+$H$1*1-'Декабрь 2023'!D84</f>
        <v>0</v>
      </c>
      <c r="Q85" s="106">
        <f t="shared" si="2"/>
        <v>26400</v>
      </c>
      <c r="R85" s="106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2022'!S86</f>
        <v>2200</v>
      </c>
      <c r="E86" s="105">
        <f>'СВОД 2023'!D86+$H$1*1-'Январь 2023'!D85</f>
        <v>2200</v>
      </c>
      <c r="F86" s="105">
        <f>'СВОД 2023'!E86+$H$1*1-'Февраль 2023'!D85</f>
        <v>2200</v>
      </c>
      <c r="G86" s="105">
        <f>'СВОД 2023'!F86+$H$1*1-'Март 2023'!D85</f>
        <v>2200</v>
      </c>
      <c r="H86" s="105">
        <f>'СВОД 2023'!G86+$H$1*1-'Апрель 2023'!D85</f>
        <v>4400</v>
      </c>
      <c r="I86" s="105">
        <f>'СВОД 2023'!H86+$H$1*1-'Май 2023'!D85</f>
        <v>4400</v>
      </c>
      <c r="J86" s="105">
        <f>'СВОД 2023'!I86+$H$1*1-'Июнь 2023'!D85</f>
        <v>4400</v>
      </c>
      <c r="K86" s="105">
        <f>'СВОД 2023'!J86+$H$1*1-'Июль 2023'!D85</f>
        <v>4400</v>
      </c>
      <c r="L86" s="105">
        <f>'СВОД 2023'!K86+$H$1*1-'Август 2023'!D85</f>
        <v>2200</v>
      </c>
      <c r="M86" s="105">
        <f>'СВОД 2023'!L86+$H$1*1-'Сентябрь 2023'!D85</f>
        <v>2200</v>
      </c>
      <c r="N86" s="105">
        <f>'СВОД 2023'!M86+$H$1*1-'Октябрь 2023'!D85</f>
        <v>4400</v>
      </c>
      <c r="O86" s="105">
        <f>'СВОД 2023'!N86+$H$1*1-'Ноябрь 2023'!D85</f>
        <v>4400</v>
      </c>
      <c r="P86" s="105">
        <f>'СВОД 2023'!O86+$H$1*1-'Декабрь 2023'!D85</f>
        <v>2200</v>
      </c>
      <c r="Q86" s="106">
        <f t="shared" si="2"/>
        <v>26400</v>
      </c>
      <c r="R86" s="106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2022'!S87</f>
        <v>-6600</v>
      </c>
      <c r="E87" s="105">
        <f>'СВОД 2023'!D87+$H$1*1-'Январь 2023'!D86</f>
        <v>-6600</v>
      </c>
      <c r="F87" s="105">
        <f>'СВОД 2023'!E87+$H$1*1-'Февраль 2023'!D86</f>
        <v>-6600</v>
      </c>
      <c r="G87" s="105">
        <f>'СВОД 2023'!F87+$H$1*1-'Март 2023'!D86</f>
        <v>-6600</v>
      </c>
      <c r="H87" s="105">
        <f>'СВОД 2023'!G87+$H$1*1-'Апрель 2023'!D86</f>
        <v>-4400</v>
      </c>
      <c r="I87" s="105">
        <f>'СВОД 2023'!H87+$H$1*1-'Май 2023'!D86</f>
        <v>-4400</v>
      </c>
      <c r="J87" s="105">
        <f>'СВОД 2023'!I87+$H$1*1-'Июнь 2023'!D86</f>
        <v>-4400</v>
      </c>
      <c r="K87" s="105">
        <f>'СВОД 2023'!J87+$H$1*1-'Июль 2023'!D86</f>
        <v>-4400</v>
      </c>
      <c r="L87" s="105">
        <f>'СВОД 2023'!K87+$H$1*1-'Август 2023'!D86</f>
        <v>-6600</v>
      </c>
      <c r="M87" s="105">
        <f>'СВОД 2023'!L87+$H$1*1-'Сентябрь 2023'!D86</f>
        <v>-6600</v>
      </c>
      <c r="N87" s="105">
        <f>'СВОД 2023'!M87+$H$1*1-'Октябрь 2023'!D86</f>
        <v>-4400</v>
      </c>
      <c r="O87" s="105">
        <f>'СВОД 2023'!N87+$H$1*1-'Ноябрь 2023'!D86</f>
        <v>-4400</v>
      </c>
      <c r="P87" s="105">
        <f>'СВОД 2023'!O87+$H$1*1-'Декабрь 2023'!D86</f>
        <v>-2200</v>
      </c>
      <c r="Q87" s="106">
        <f t="shared" si="2"/>
        <v>26400</v>
      </c>
      <c r="R87" s="106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06">
        <f t="shared" si="3"/>
        <v>-2200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2022'!S88</f>
        <v>121000</v>
      </c>
      <c r="E88" s="105">
        <f>'СВОД 2023'!D88+$H$1*1-'Январь 2023'!D87</f>
        <v>123200</v>
      </c>
      <c r="F88" s="105">
        <f>'СВОД 2023'!E88+$H$1*1-'Февраль 2023'!D87</f>
        <v>125400</v>
      </c>
      <c r="G88" s="105">
        <f>'СВОД 2023'!F88+$H$1*1-'Март 2023'!D87</f>
        <v>127600</v>
      </c>
      <c r="H88" s="105">
        <f>'СВОД 2023'!G88+$H$1*1-'Апрель 2023'!D87</f>
        <v>129800</v>
      </c>
      <c r="I88" s="105">
        <f>'СВОД 2023'!H88+$H$1*1-'Май 2023'!D87</f>
        <v>132000</v>
      </c>
      <c r="J88" s="105">
        <f>'СВОД 2023'!I88+$H$1*1-'Июнь 2023'!D87</f>
        <v>134200</v>
      </c>
      <c r="K88" s="105">
        <f>'СВОД 2023'!J88+$H$1*1-'Июль 2023'!D87</f>
        <v>136400</v>
      </c>
      <c r="L88" s="105">
        <f>'СВОД 2023'!K88+$H$1*1-'Август 2023'!D87</f>
        <v>138600</v>
      </c>
      <c r="M88" s="105">
        <f>'СВОД 2023'!L88+$H$1*1-'Сентябрь 2023'!D87</f>
        <v>140800</v>
      </c>
      <c r="N88" s="105">
        <f>'СВОД 2023'!M88+$H$1*1-'Октябрь 2023'!D87</f>
        <v>143000</v>
      </c>
      <c r="O88" s="105">
        <f>'СВОД 2023'!N88+$H$1*1-'Ноябрь 2023'!D87</f>
        <v>145200</v>
      </c>
      <c r="P88" s="105">
        <f>'СВОД 2023'!O88+$H$1*1-'Декабрь 2023'!D87</f>
        <v>147400</v>
      </c>
      <c r="Q88" s="106">
        <f t="shared" si="2"/>
        <v>26400</v>
      </c>
      <c r="R88" s="106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06">
        <f t="shared" si="3"/>
        <v>147400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2022'!S89</f>
        <v>-200</v>
      </c>
      <c r="E89" s="105">
        <f>'СВОД 2023'!D89+$H$1*1-'Январь 2023'!D88</f>
        <v>2000</v>
      </c>
      <c r="F89" s="105">
        <f>'СВОД 2023'!E89+$H$1*1-'Февраль 2023'!D88</f>
        <v>4200</v>
      </c>
      <c r="G89" s="105">
        <f>'СВОД 2023'!F89+$H$1*1-'Март 2023'!D88</f>
        <v>6400</v>
      </c>
      <c r="H89" s="105">
        <f>'СВОД 2023'!G89+$H$1*1-'Апрель 2023'!D88</f>
        <v>8600</v>
      </c>
      <c r="I89" s="105">
        <f>'СВОД 2023'!H89+$H$1*1-'Май 2023'!D88</f>
        <v>10800</v>
      </c>
      <c r="J89" s="105">
        <f>'СВОД 2023'!I89+$H$1*1-'Июнь 2023'!D88</f>
        <v>13000</v>
      </c>
      <c r="K89" s="105">
        <f>'СВОД 2023'!J89+$H$1*1-'Июль 2023'!D88</f>
        <v>15200</v>
      </c>
      <c r="L89" s="105">
        <f>'СВОД 2023'!K89+$H$1*1-'Август 2023'!D88</f>
        <v>17400</v>
      </c>
      <c r="M89" s="105">
        <f>'СВОД 2023'!L89+$H$1*1-'Сентябрь 2023'!D88</f>
        <v>19600</v>
      </c>
      <c r="N89" s="105">
        <f>'СВОД 2023'!M89+$H$1*1-'Октябрь 2023'!D88</f>
        <v>6800</v>
      </c>
      <c r="O89" s="105">
        <f>'СВОД 2023'!N89+$H$1*1-'Ноябрь 2023'!D88</f>
        <v>-1000</v>
      </c>
      <c r="P89" s="105">
        <f>'СВОД 2023'!O89+$H$1*1-'Декабрь 2023'!D88</f>
        <v>1200</v>
      </c>
      <c r="Q89" s="106">
        <f t="shared" si="2"/>
        <v>26400</v>
      </c>
      <c r="R89" s="106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06">
        <f t="shared" si="3"/>
        <v>1200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2022'!S90</f>
        <v>0</v>
      </c>
      <c r="E90" s="105">
        <f>'СВОД 2023'!D90+$H$1*1-'Январь 2023'!D89</f>
        <v>2200</v>
      </c>
      <c r="F90" s="105">
        <f>'СВОД 2023'!E90+$H$1*1-'Февраль 2023'!D89</f>
        <v>2200</v>
      </c>
      <c r="G90" s="105">
        <f>'СВОД 2023'!F90+$H$1*1-'Март 2023'!D89</f>
        <v>4400</v>
      </c>
      <c r="H90" s="105">
        <f>'СВОД 2023'!G90+$H$1*1-'Апрель 2023'!D89</f>
        <v>6600</v>
      </c>
      <c r="I90" s="105">
        <f>'СВОД 2023'!H90+$H$1*1-'Май 2023'!D89</f>
        <v>2200</v>
      </c>
      <c r="J90" s="105">
        <f>'СВОД 2023'!I90+$H$1*1-'Июнь 2023'!D89</f>
        <v>0</v>
      </c>
      <c r="K90" s="105">
        <f>'СВОД 2023'!J90+$H$1*1-'Июль 2023'!D89</f>
        <v>2200</v>
      </c>
      <c r="L90" s="105">
        <f>'СВОД 2023'!K90+$H$1*1-'Август 2023'!D89</f>
        <v>4400</v>
      </c>
      <c r="M90" s="105">
        <f>'СВОД 2023'!L90+$H$1*1-'Сентябрь 2023'!D89</f>
        <v>-2200</v>
      </c>
      <c r="N90" s="105">
        <f>'СВОД 2023'!M90+$H$1*1-'Октябрь 2023'!D89</f>
        <v>0</v>
      </c>
      <c r="O90" s="105">
        <f>'СВОД 2023'!N90+$H$1*1-'Ноябрь 2023'!D89</f>
        <v>2200</v>
      </c>
      <c r="P90" s="105">
        <f>'СВОД 2023'!O90+$H$1*1-'Декабрь 2023'!D89</f>
        <v>4400</v>
      </c>
      <c r="Q90" s="106">
        <f t="shared" si="2"/>
        <v>26400</v>
      </c>
      <c r="R90" s="106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06">
        <f t="shared" si="3"/>
        <v>4400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2022'!S91</f>
        <v>15287.679999999993</v>
      </c>
      <c r="E91" s="105">
        <f>'СВОД 2023'!D91+$H$1*1-'Январь 2023'!D90</f>
        <v>17487.679999999993</v>
      </c>
      <c r="F91" s="105">
        <f>'СВОД 2023'!E91+$H$1*1-'Февраль 2023'!D90</f>
        <v>17487.679999999993</v>
      </c>
      <c r="G91" s="105">
        <f>'СВОД 2023'!F91+$H$1*1-'Март 2023'!D90</f>
        <v>17487.679999999993</v>
      </c>
      <c r="H91" s="105">
        <f>'СВОД 2023'!G91+$H$1*1-'Апрель 2023'!D90</f>
        <v>17487.679999999993</v>
      </c>
      <c r="I91" s="105">
        <f>'СВОД 2023'!H91+$H$1*1-'Май 2023'!D90</f>
        <v>17487.679999999993</v>
      </c>
      <c r="J91" s="105">
        <f>'СВОД 2023'!I91+$H$1*1-'Июнь 2023'!D90</f>
        <v>17487.679999999993</v>
      </c>
      <c r="K91" s="105">
        <f>'СВОД 2023'!J91+$H$1*1-'Июль 2023'!D90</f>
        <v>17487.679999999993</v>
      </c>
      <c r="L91" s="105">
        <f>'СВОД 2023'!K91+$H$1*1-'Август 2023'!D90</f>
        <v>19687.679999999993</v>
      </c>
      <c r="M91" s="105">
        <f>'СВОД 2023'!L91+$H$1*1-'Сентябрь 2023'!D90</f>
        <v>17487.679999999993</v>
      </c>
      <c r="N91" s="105">
        <f>'СВОД 2023'!M91+$H$1*1-'Октябрь 2023'!D90</f>
        <v>15287.679999999993</v>
      </c>
      <c r="O91" s="105">
        <f>'СВОД 2023'!N91+$H$1*1-'Ноябрь 2023'!D90</f>
        <v>17487.679999999993</v>
      </c>
      <c r="P91" s="105">
        <f>'СВОД 2023'!O91+$H$1*1-'Декабрь 2023'!D90</f>
        <v>19687.679999999993</v>
      </c>
      <c r="Q91" s="106">
        <f t="shared" si="2"/>
        <v>26400</v>
      </c>
      <c r="R91" s="106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06">
        <f t="shared" si="3"/>
        <v>19687.679999999993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2022'!S92</f>
        <v>-0.23000000000320142</v>
      </c>
      <c r="E92" s="105">
        <f>'СВОД 2023'!D92+$H$1*1-'Январь 2023'!D91</f>
        <v>2199.7699999999968</v>
      </c>
      <c r="F92" s="105">
        <f>'СВОД 2023'!E92+$H$1*1-'Февраль 2023'!D91</f>
        <v>4399.7699999999968</v>
      </c>
      <c r="G92" s="105">
        <f>'СВОД 2023'!F92+$H$1*1-'Март 2023'!D91</f>
        <v>6599.7699999999968</v>
      </c>
      <c r="H92" s="105">
        <f>'СВОД 2023'!G92+$H$1*1-'Апрель 2023'!D91</f>
        <v>-4400.2300000000032</v>
      </c>
      <c r="I92" s="105">
        <f>'СВОД 2023'!H92+$H$1*1-'Май 2023'!D91</f>
        <v>-2200.2300000000032</v>
      </c>
      <c r="J92" s="105">
        <f>'СВОД 2023'!I92+$H$1*1-'Июнь 2023'!D91</f>
        <v>-0.23000000000320142</v>
      </c>
      <c r="K92" s="105">
        <f>'СВОД 2023'!J92+$H$1*1-'Июль 2023'!D91</f>
        <v>2199.7699999999968</v>
      </c>
      <c r="L92" s="105">
        <f>'СВОД 2023'!K92+$H$1*1-'Август 2023'!D91</f>
        <v>4399.7699999999968</v>
      </c>
      <c r="M92" s="105">
        <f>'СВОД 2023'!L92+$H$1*1-'Сентябрь 2023'!D91</f>
        <v>-6600.2300000000032</v>
      </c>
      <c r="N92" s="105">
        <f>'СВОД 2023'!M92+$H$1*1-'Октябрь 2023'!D91</f>
        <v>-4400.2300000000032</v>
      </c>
      <c r="O92" s="105">
        <f>'СВОД 2023'!N92+$H$1*1-'Ноябрь 2023'!D91</f>
        <v>-2200.2300000000032</v>
      </c>
      <c r="P92" s="105">
        <f>'СВОД 2023'!O92+$H$1*1-'Декабрь 2023'!D91</f>
        <v>-0.23000000000320142</v>
      </c>
      <c r="Q92" s="106">
        <f t="shared" si="2"/>
        <v>26400</v>
      </c>
      <c r="R92" s="106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2022'!S93</f>
        <v>8800</v>
      </c>
      <c r="E93" s="105">
        <f>'СВОД 2023'!D93+$H$1*1-'Январь 2023'!D92</f>
        <v>8800</v>
      </c>
      <c r="F93" s="105">
        <f>'СВОД 2023'!E93+$H$1*1-'Февраль 2023'!D92</f>
        <v>8800</v>
      </c>
      <c r="G93" s="105">
        <f>'СВОД 2023'!F93+$H$1*1-'Март 2023'!D92</f>
        <v>8800</v>
      </c>
      <c r="H93" s="105">
        <f>'СВОД 2023'!G93+$H$1*1-'Апрель 2023'!D92</f>
        <v>8800</v>
      </c>
      <c r="I93" s="105">
        <f>'СВОД 2023'!H93+$H$1*1-'Май 2023'!D92</f>
        <v>8800</v>
      </c>
      <c r="J93" s="105">
        <f>'СВОД 2023'!I93+$H$1*1-'Июнь 2023'!D92</f>
        <v>8800</v>
      </c>
      <c r="K93" s="105">
        <f>'СВОД 2023'!J93+$H$1*1-'Июль 2023'!D92</f>
        <v>8800</v>
      </c>
      <c r="L93" s="105">
        <f>'СВОД 2023'!K93+$H$1*1-'Август 2023'!D92</f>
        <v>8800</v>
      </c>
      <c r="M93" s="105">
        <f>'СВОД 2023'!L93+$H$1*1-'Сентябрь 2023'!D92</f>
        <v>8800</v>
      </c>
      <c r="N93" s="105">
        <f>'СВОД 2023'!M93+$H$1*1-'Октябрь 2023'!D92</f>
        <v>8800</v>
      </c>
      <c r="O93" s="105">
        <f>'СВОД 2023'!N93+$H$1*1-'Ноябрь 2023'!D92</f>
        <v>8800</v>
      </c>
      <c r="P93" s="105">
        <f>'СВОД 2023'!O93+$H$1*1-'Декабрь 2023'!D92</f>
        <v>8800</v>
      </c>
      <c r="Q93" s="106">
        <f t="shared" si="2"/>
        <v>26400</v>
      </c>
      <c r="R93" s="106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2022'!S94</f>
        <v>992</v>
      </c>
      <c r="E94" s="105">
        <f>'СВОД 2023'!D94+$H$1*1-'Январь 2023'!D93</f>
        <v>992</v>
      </c>
      <c r="F94" s="105">
        <f>'СВОД 2023'!E94+$H$1*1-'Февраль 2023'!D93</f>
        <v>992</v>
      </c>
      <c r="G94" s="105">
        <f>'СВОД 2023'!F94+$H$1*1-'Март 2023'!D93</f>
        <v>3192</v>
      </c>
      <c r="H94" s="105">
        <f>'СВОД 2023'!G94+$H$1*1-'Апрель 2023'!D93</f>
        <v>3192</v>
      </c>
      <c r="I94" s="105">
        <f>'СВОД 2023'!H94+$H$1*1-'Май 2023'!D93</f>
        <v>3192</v>
      </c>
      <c r="J94" s="105">
        <f>'СВОД 2023'!I94+$H$1*1-'Июнь 2023'!D93</f>
        <v>3192</v>
      </c>
      <c r="K94" s="105">
        <f>'СВОД 2023'!J94+$H$1*1-'Июль 2023'!D93</f>
        <v>3192</v>
      </c>
      <c r="L94" s="105">
        <f>'СВОД 2023'!K94+$H$1*1-'Август 2023'!D93</f>
        <v>992</v>
      </c>
      <c r="M94" s="105">
        <f>'СВОД 2023'!L94+$H$1*1-'Сентябрь 2023'!D93</f>
        <v>3192</v>
      </c>
      <c r="N94" s="105">
        <f>'СВОД 2023'!M94+$H$1*1-'Октябрь 2023'!D93</f>
        <v>992</v>
      </c>
      <c r="O94" s="105">
        <f>'СВОД 2023'!N94+$H$1*1-'Ноябрь 2023'!D93</f>
        <v>992</v>
      </c>
      <c r="P94" s="105">
        <f>'СВОД 2023'!O94+$H$1*1-'Декабрь 2023'!D93</f>
        <v>3192</v>
      </c>
      <c r="Q94" s="106">
        <f t="shared" si="2"/>
        <v>26400</v>
      </c>
      <c r="R94" s="106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06">
        <f t="shared" si="3"/>
        <v>3192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2022'!S95</f>
        <v>6402.07</v>
      </c>
      <c r="E95" s="105">
        <f>'СВОД 2023'!D95+$H$1*1-'Январь 2023'!D94</f>
        <v>2002.0699999999997</v>
      </c>
      <c r="F95" s="105">
        <f>'СВОД 2023'!E95+$H$1*1-'Февраль 2023'!D94</f>
        <v>4202.07</v>
      </c>
      <c r="G95" s="105">
        <f>'СВОД 2023'!F95+$H$1*1-'Март 2023'!D94</f>
        <v>4202.07</v>
      </c>
      <c r="H95" s="105">
        <f>'СВОД 2023'!G95+$H$1*1-'Апрель 2023'!D94</f>
        <v>4202.07</v>
      </c>
      <c r="I95" s="105">
        <f>'СВОД 2023'!H95+$H$1*1-'Май 2023'!D94</f>
        <v>4202.07</v>
      </c>
      <c r="J95" s="105">
        <f>'СВОД 2023'!I95+$H$1*1-'Июнь 2023'!D94</f>
        <v>4202.07</v>
      </c>
      <c r="K95" s="105">
        <f>'СВОД 2023'!J95+$H$1*1-'Июль 2023'!D94</f>
        <v>4202.07</v>
      </c>
      <c r="L95" s="105">
        <f>'СВОД 2023'!K95+$H$1*1-'Август 2023'!D94</f>
        <v>2002.0699999999997</v>
      </c>
      <c r="M95" s="105">
        <f>'СВОД 2023'!L95+$H$1*1-'Сентябрь 2023'!D94</f>
        <v>4202.07</v>
      </c>
      <c r="N95" s="105">
        <f>'СВОД 2023'!M95+$H$1*1-'Октябрь 2023'!D94</f>
        <v>4202.07</v>
      </c>
      <c r="O95" s="105">
        <f>'СВОД 2023'!N95+$H$1*1-'Ноябрь 2023'!D94</f>
        <v>4202.07</v>
      </c>
      <c r="P95" s="105">
        <f>'СВОД 2023'!O95+$H$1*1-'Декабрь 2023'!D94</f>
        <v>4202.07</v>
      </c>
      <c r="Q95" s="106">
        <f t="shared" si="2"/>
        <v>26400</v>
      </c>
      <c r="R95" s="106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2022'!S96</f>
        <v>24388.46</v>
      </c>
      <c r="E96" s="105">
        <f>'СВОД 2023'!D96+$H$1*1-'Январь 2023'!D95</f>
        <v>20988.46</v>
      </c>
      <c r="F96" s="105">
        <f>'СВОД 2023'!E96+$H$1*1-'Февраль 2023'!D95</f>
        <v>23188.46</v>
      </c>
      <c r="G96" s="105">
        <f>'СВОД 2023'!F96+$H$1*1-'Март 2023'!D95</f>
        <v>25388.46</v>
      </c>
      <c r="H96" s="105">
        <f>'СВОД 2023'!G96+$H$1*1-'Апрель 2023'!D95</f>
        <v>17588.46</v>
      </c>
      <c r="I96" s="105">
        <f>'СВОД 2023'!H96+$H$1*1-'Май 2023'!D95</f>
        <v>19788.46</v>
      </c>
      <c r="J96" s="105">
        <f>'СВОД 2023'!I96+$H$1*1-'Июнь 2023'!D95</f>
        <v>13988.46</v>
      </c>
      <c r="K96" s="105">
        <f>'СВОД 2023'!J96+$H$1*1-'Июль 2023'!D95</f>
        <v>16188.46</v>
      </c>
      <c r="L96" s="105">
        <f>'СВОД 2023'!K96+$H$1*1-'Август 2023'!D95</f>
        <v>5888.4599999999991</v>
      </c>
      <c r="M96" s="105">
        <f>'СВОД 2023'!L96+$H$1*1-'Сентябрь 2023'!D95</f>
        <v>8088.4599999999991</v>
      </c>
      <c r="N96" s="105">
        <f>'СВОД 2023'!M96+$H$1*1-'Октябрь 2023'!D95</f>
        <v>5288.4599999999991</v>
      </c>
      <c r="O96" s="105">
        <f>'СВОД 2023'!N96+$H$1*1-'Ноябрь 2023'!D95</f>
        <v>7488.4599999999991</v>
      </c>
      <c r="P96" s="105">
        <f>'СВОД 2023'!O96+$H$1*1-'Декабрь 2023'!D95</f>
        <v>9688.4599999999991</v>
      </c>
      <c r="Q96" s="106">
        <f t="shared" si="2"/>
        <v>26400</v>
      </c>
      <c r="R96" s="106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06">
        <f t="shared" si="3"/>
        <v>9688.4599999999991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2022'!S97</f>
        <v>3200</v>
      </c>
      <c r="E97" s="105">
        <f>'СВОД 2023'!D97+$H$1*1-'Январь 2023'!D96</f>
        <v>3200</v>
      </c>
      <c r="F97" s="105">
        <f>'СВОД 2023'!E97+$H$1*1-'Февраль 2023'!D96</f>
        <v>3200</v>
      </c>
      <c r="G97" s="105">
        <f>'СВОД 2023'!F97+$H$1*1-'Март 2023'!D96</f>
        <v>3200</v>
      </c>
      <c r="H97" s="105">
        <f>'СВОД 2023'!G97+$H$1*1-'Апрель 2023'!D96</f>
        <v>3200</v>
      </c>
      <c r="I97" s="105">
        <f>'СВОД 2023'!H97+$H$1*1-'Май 2023'!D96</f>
        <v>3200</v>
      </c>
      <c r="J97" s="105">
        <f>'СВОД 2023'!I97+$H$1*1-'Июнь 2023'!D96</f>
        <v>5400</v>
      </c>
      <c r="K97" s="105">
        <f>'СВОД 2023'!J97+$H$1*1-'Июль 2023'!D96</f>
        <v>3200</v>
      </c>
      <c r="L97" s="105">
        <f>'СВОД 2023'!K97+$H$1*1-'Август 2023'!D96</f>
        <v>3200</v>
      </c>
      <c r="M97" s="105">
        <f>'СВОД 2023'!L97+$H$1*1-'Сентябрь 2023'!D96</f>
        <v>3200</v>
      </c>
      <c r="N97" s="105">
        <f>'СВОД 2023'!M97+$H$1*1-'Октябрь 2023'!D96</f>
        <v>3200</v>
      </c>
      <c r="O97" s="105">
        <f>'СВОД 2023'!N97+$H$1*1-'Ноябрь 2023'!D96</f>
        <v>5400</v>
      </c>
      <c r="P97" s="105">
        <f>'СВОД 2023'!O97+$H$1*1-'Декабрь 2023'!D96</f>
        <v>3200</v>
      </c>
      <c r="Q97" s="106">
        <f t="shared" si="2"/>
        <v>26400</v>
      </c>
      <c r="R97" s="106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2022'!S98</f>
        <v>4396.6699999999983</v>
      </c>
      <c r="E98" s="105">
        <f>'СВОД 2023'!D98+$H$1*1-'Январь 2023'!D97</f>
        <v>6596.6699999999983</v>
      </c>
      <c r="F98" s="105">
        <f>'СВОД 2023'!E98+$H$1*1-'Февраль 2023'!D97</f>
        <v>6596.6699999999983</v>
      </c>
      <c r="G98" s="105">
        <f>'СВОД 2023'!F98+$H$1*1-'Март 2023'!D97</f>
        <v>8796.6699999999983</v>
      </c>
      <c r="H98" s="105">
        <f>'СВОД 2023'!G98+$H$1*1-'Апрель 2023'!D97</f>
        <v>6596.6699999999983</v>
      </c>
      <c r="I98" s="105">
        <f>'СВОД 2023'!H98+$H$1*1-'Май 2023'!D97</f>
        <v>8796.6699999999983</v>
      </c>
      <c r="J98" s="105">
        <f>'СВОД 2023'!I98+$H$1*1-'Июнь 2023'!D97</f>
        <v>10996.669999999998</v>
      </c>
      <c r="K98" s="105">
        <f>'СВОД 2023'!J98+$H$1*1-'Июль 2023'!D97</f>
        <v>6596.6699999999983</v>
      </c>
      <c r="L98" s="105">
        <f>'СВОД 2023'!K98+$H$1*1-'Август 2023'!D97</f>
        <v>8796.6699999999983</v>
      </c>
      <c r="M98" s="105">
        <f>'СВОД 2023'!L98+$H$1*1-'Сентябрь 2023'!D97</f>
        <v>10996.669999999998</v>
      </c>
      <c r="N98" s="105">
        <f>'СВОД 2023'!M98+$H$1*1-'Октябрь 2023'!D97</f>
        <v>13196.669999999998</v>
      </c>
      <c r="O98" s="105">
        <f>'СВОД 2023'!N98+$H$1*1-'Ноябрь 2023'!D97</f>
        <v>10996.669999999998</v>
      </c>
      <c r="P98" s="105">
        <f>'СВОД 2023'!O98+$H$1*1-'Декабрь 2023'!D97</f>
        <v>-3.3300000000017462</v>
      </c>
      <c r="Q98" s="106">
        <f t="shared" si="2"/>
        <v>26400</v>
      </c>
      <c r="R98" s="106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06">
        <f t="shared" si="3"/>
        <v>-3.3300000000017462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2022'!S99</f>
        <v>0</v>
      </c>
      <c r="E99" s="105">
        <f>'СВОД 2023'!D99+$H$1*1-'Январь 2023'!D98</f>
        <v>0</v>
      </c>
      <c r="F99" s="105">
        <f>'СВОД 2023'!E99+$H$1*1-'Февраль 2023'!D98</f>
        <v>0</v>
      </c>
      <c r="G99" s="105">
        <f>'СВОД 2023'!F99+$H$1*1-'Март 2023'!D98</f>
        <v>0</v>
      </c>
      <c r="H99" s="105">
        <f>'СВОД 2023'!G99+$H$1*1-'Апрель 2023'!D98</f>
        <v>0</v>
      </c>
      <c r="I99" s="105">
        <f>'СВОД 2023'!H99+$H$1*1-'Май 2023'!D98</f>
        <v>0</v>
      </c>
      <c r="J99" s="105">
        <f>'СВОД 2023'!I99+$H$1*1-'Июнь 2023'!D98</f>
        <v>0</v>
      </c>
      <c r="K99" s="105">
        <f>'СВОД 2023'!J99+$H$1*1-'Июль 2023'!D98</f>
        <v>0</v>
      </c>
      <c r="L99" s="105">
        <f>'СВОД 2023'!K99+$H$1*1-'Август 2023'!D98</f>
        <v>0</v>
      </c>
      <c r="M99" s="105">
        <f>'СВОД 2023'!L99+$H$1*1-'Сентябрь 2023'!D98</f>
        <v>0</v>
      </c>
      <c r="N99" s="105">
        <f>'СВОД 2023'!M99+$H$1*1-'Октябрь 2023'!D98</f>
        <v>0</v>
      </c>
      <c r="O99" s="105">
        <f>'СВОД 2023'!N99+$H$1*1-'Ноябрь 2023'!D98</f>
        <v>0</v>
      </c>
      <c r="P99" s="105">
        <f>'СВОД 2023'!O99+$H$1*1-'Декабрь 2023'!D98</f>
        <v>0</v>
      </c>
      <c r="Q99" s="106">
        <f t="shared" si="2"/>
        <v>26400</v>
      </c>
      <c r="R99" s="106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2022'!S100</f>
        <v>-4635.1700000000019</v>
      </c>
      <c r="E100" s="105">
        <f>'СВОД 2023'!D100+$H$1*1-'Январь 2023'!D99</f>
        <v>-2435.1700000000019</v>
      </c>
      <c r="F100" s="105">
        <f>'СВОД 2023'!E100+$H$1*1-'Февраль 2023'!D99</f>
        <v>-235.17000000000189</v>
      </c>
      <c r="G100" s="105">
        <f>'СВОД 2023'!F100+$H$1*1-'Март 2023'!D99</f>
        <v>-2535.1700000000019</v>
      </c>
      <c r="H100" s="105">
        <f>'СВОД 2023'!G100+$H$1*1-'Апрель 2023'!D99</f>
        <v>-335.17000000000189</v>
      </c>
      <c r="I100" s="105">
        <f>'СВОД 2023'!H100+$H$1*1-'Май 2023'!D99</f>
        <v>-135.17000000000189</v>
      </c>
      <c r="J100" s="105">
        <f>'СВОД 2023'!I100+$H$1*1-'Июнь 2023'!D99</f>
        <v>-135.17000000000189</v>
      </c>
      <c r="K100" s="105">
        <f>'СВОД 2023'!J100+$H$1*1-'Июль 2023'!D99</f>
        <v>-135.17000000000189</v>
      </c>
      <c r="L100" s="105">
        <f>'СВОД 2023'!K100+$H$1*1-'Август 2023'!D99</f>
        <v>-135.17000000000189</v>
      </c>
      <c r="M100" s="105">
        <f>'СВОД 2023'!L100+$H$1*1-'Сентябрь 2023'!D99</f>
        <v>-135.17000000000189</v>
      </c>
      <c r="N100" s="105">
        <f>'СВОД 2023'!M100+$H$1*1-'Октябрь 2023'!D99</f>
        <v>2064.8299999999981</v>
      </c>
      <c r="O100" s="105">
        <f>'СВОД 2023'!N100+$H$1*1-'Ноябрь 2023'!D99</f>
        <v>-2435.1700000000019</v>
      </c>
      <c r="P100" s="105">
        <f>'СВОД 2023'!O100+$H$1*1-'Декабрь 2023'!D99</f>
        <v>-235.17000000000189</v>
      </c>
      <c r="Q100" s="106">
        <f t="shared" si="2"/>
        <v>26400</v>
      </c>
      <c r="R100" s="106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06">
        <f t="shared" si="3"/>
        <v>-235.17000000000189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2022'!S101</f>
        <v>-9.0000000003783498E-2</v>
      </c>
      <c r="E101" s="105">
        <f>'СВОД 2023'!D101+$H$1*1-'Январь 2023'!D100</f>
        <v>2199.9099999999962</v>
      </c>
      <c r="F101" s="105">
        <f>'СВОД 2023'!E101+$H$1*1-'Февраль 2023'!D100</f>
        <v>-9.0000000003783498E-2</v>
      </c>
      <c r="G101" s="105">
        <f>'СВОД 2023'!F101+$H$1*1-'Март 2023'!D100</f>
        <v>-9.0000000003783498E-2</v>
      </c>
      <c r="H101" s="105">
        <f>'СВОД 2023'!G101+$H$1*1-'Апрель 2023'!D100</f>
        <v>2199.9099999999962</v>
      </c>
      <c r="I101" s="105">
        <f>'СВОД 2023'!H101+$H$1*1-'Май 2023'!D100</f>
        <v>-9.0000000003783498E-2</v>
      </c>
      <c r="J101" s="105">
        <f>'СВОД 2023'!I101+$H$1*1-'Июнь 2023'!D100</f>
        <v>-9.0000000003783498E-2</v>
      </c>
      <c r="K101" s="105">
        <f>'СВОД 2023'!J101+$H$1*1-'Июль 2023'!D100</f>
        <v>2199.9099999999962</v>
      </c>
      <c r="L101" s="105">
        <f>'СВОД 2023'!K101+$H$1*1-'Август 2023'!D100</f>
        <v>-9.0000000003783498E-2</v>
      </c>
      <c r="M101" s="105">
        <f>'СВОД 2023'!L101+$H$1*1-'Сентябрь 2023'!D100</f>
        <v>2199.9099999999962</v>
      </c>
      <c r="N101" s="105">
        <f>'СВОД 2023'!M101+$H$1*1-'Октябрь 2023'!D100</f>
        <v>-9.0000000003783498E-2</v>
      </c>
      <c r="O101" s="105">
        <f>'СВОД 2023'!N101+$H$1*1-'Ноябрь 2023'!D100</f>
        <v>2199.9099999999962</v>
      </c>
      <c r="P101" s="105">
        <f>'СВОД 2023'!O101+$H$1*1-'Декабрь 2023'!D100</f>
        <v>-9.0000000003783498E-2</v>
      </c>
      <c r="Q101" s="106">
        <f t="shared" si="2"/>
        <v>26400</v>
      </c>
      <c r="R101" s="106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2022'!S102</f>
        <v>8800</v>
      </c>
      <c r="E102" s="105">
        <f>'СВОД 2023'!D102+$H$1*1-'Январь 2023'!D101</f>
        <v>11000</v>
      </c>
      <c r="F102" s="105">
        <f>'СВОД 2023'!E102+$H$1*1-'Февраль 2023'!D101</f>
        <v>13200</v>
      </c>
      <c r="G102" s="105">
        <f>'СВОД 2023'!F102+$H$1*1-'Март 2023'!D101</f>
        <v>15400</v>
      </c>
      <c r="H102" s="105">
        <f>'СВОД 2023'!G102+$H$1*1-'Апрель 2023'!D101</f>
        <v>17600</v>
      </c>
      <c r="I102" s="105">
        <f>'СВОД 2023'!H102+$H$1*1-'Май 2023'!D101</f>
        <v>13200</v>
      </c>
      <c r="J102" s="105">
        <f>'СВОД 2023'!I102+$H$1*1-'Июнь 2023'!D101</f>
        <v>15400</v>
      </c>
      <c r="K102" s="105">
        <f>'СВОД 2023'!J102+$H$1*1-'Июль 2023'!D101</f>
        <v>17600</v>
      </c>
      <c r="L102" s="105">
        <f>'СВОД 2023'!K102+$H$1*1-'Август 2023'!D101</f>
        <v>19800</v>
      </c>
      <c r="M102" s="105">
        <f>'СВОД 2023'!L102+$H$1*1-'Сентябрь 2023'!D101</f>
        <v>22000</v>
      </c>
      <c r="N102" s="105">
        <f>'СВОД 2023'!M102+$H$1*1-'Октябрь 2023'!D101</f>
        <v>24200</v>
      </c>
      <c r="O102" s="105">
        <f>'СВОД 2023'!N102+$H$1*1-'Ноябрь 2023'!D101</f>
        <v>26400</v>
      </c>
      <c r="P102" s="105">
        <f>'СВОД 2023'!O102+$H$1*1-'Декабрь 2023'!D101</f>
        <v>28600</v>
      </c>
      <c r="Q102" s="106">
        <f t="shared" si="2"/>
        <v>26400</v>
      </c>
      <c r="R102" s="106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06">
        <f t="shared" si="3"/>
        <v>28600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2022'!S103</f>
        <v>4013.6399999999994</v>
      </c>
      <c r="E103" s="105">
        <f>'СВОД 2023'!D103+$H$1*1-'Январь 2023'!D102</f>
        <v>6213.6399999999994</v>
      </c>
      <c r="F103" s="105">
        <f>'СВОД 2023'!E103+$H$1*1-'Февраль 2023'!D102</f>
        <v>8413.64</v>
      </c>
      <c r="G103" s="105">
        <f>'СВОД 2023'!F103+$H$1*1-'Март 2023'!D102</f>
        <v>10613.64</v>
      </c>
      <c r="H103" s="105">
        <f>'СВОД 2023'!G103+$H$1*1-'Апрель 2023'!D102</f>
        <v>12813.64</v>
      </c>
      <c r="I103" s="105">
        <f>'СВОД 2023'!H103+$H$1*1-'Май 2023'!D102</f>
        <v>15013.64</v>
      </c>
      <c r="J103" s="105">
        <f>'СВОД 2023'!I103+$H$1*1-'Июнь 2023'!D102</f>
        <v>17213.64</v>
      </c>
      <c r="K103" s="105">
        <f>'СВОД 2023'!J103+$H$1*1-'Июль 2023'!D102</f>
        <v>19413.64</v>
      </c>
      <c r="L103" s="105">
        <f>'СВОД 2023'!K103+$H$1*1-'Август 2023'!D102</f>
        <v>21613.64</v>
      </c>
      <c r="M103" s="105">
        <f>'СВОД 2023'!L103+$H$1*1-'Сентябрь 2023'!D102</f>
        <v>23813.64</v>
      </c>
      <c r="N103" s="105">
        <f>'СВОД 2023'!M103+$H$1*1-'Октябрь 2023'!D102</f>
        <v>26013.64</v>
      </c>
      <c r="O103" s="105">
        <f>'СВОД 2023'!N103+$H$1*1-'Ноябрь 2023'!D102</f>
        <v>28213.64</v>
      </c>
      <c r="P103" s="105">
        <f>'СВОД 2023'!O103+$H$1*1-'Декабрь 2023'!D102</f>
        <v>30413.64</v>
      </c>
      <c r="Q103" s="106">
        <f t="shared" si="2"/>
        <v>26400</v>
      </c>
      <c r="R103" s="106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06">
        <f t="shared" si="3"/>
        <v>30413.64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2022'!S104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2022'!S105</f>
        <v>8800</v>
      </c>
      <c r="E105" s="105">
        <f>'СВОД 2023'!D105+$H$1*1-'Январь 2023'!D104</f>
        <v>0</v>
      </c>
      <c r="F105" s="105">
        <f>'СВОД 2023'!E105+$H$1*1-'Февраль 2023'!D104</f>
        <v>2200</v>
      </c>
      <c r="G105" s="105">
        <f>'СВОД 2023'!F105+$H$1*1-'Март 2023'!D104</f>
        <v>4400</v>
      </c>
      <c r="H105" s="105">
        <f>'СВОД 2023'!G105+$H$1*1-'Апрель 2023'!D104</f>
        <v>6600</v>
      </c>
      <c r="I105" s="105">
        <f>'СВОД 2023'!H105+$H$1*1-'Май 2023'!D104</f>
        <v>-2200</v>
      </c>
      <c r="J105" s="105">
        <f>'СВОД 2023'!I105+$H$1*1-'Июнь 2023'!D104</f>
        <v>0</v>
      </c>
      <c r="K105" s="105">
        <f>'СВОД 2023'!J105+$H$1*1-'Июль 2023'!D104</f>
        <v>2200</v>
      </c>
      <c r="L105" s="105">
        <f>'СВОД 2023'!K105+$H$1*1-'Август 2023'!D104</f>
        <v>4400</v>
      </c>
      <c r="M105" s="105">
        <f>'СВОД 2023'!L105+$H$1*1-'Сентябрь 2023'!D104</f>
        <v>-6600</v>
      </c>
      <c r="N105" s="105">
        <f>'СВОД 2023'!M105+$H$1*1-'Октябрь 2023'!D104</f>
        <v>-4400</v>
      </c>
      <c r="O105" s="105">
        <f>'СВОД 2023'!N105+$H$1*1-'Ноябрь 2023'!D104</f>
        <v>-2200</v>
      </c>
      <c r="P105" s="105">
        <f>'СВОД 2023'!O105+$H$1*1-'Декабрь 2023'!D104</f>
        <v>0</v>
      </c>
      <c r="Q105" s="106">
        <f t="shared" si="2"/>
        <v>26400</v>
      </c>
      <c r="R105" s="106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06">
        <f t="shared" si="3"/>
        <v>0</v>
      </c>
      <c r="T105" s="116"/>
    </row>
    <row r="106" spans="1:20" ht="15.95" customHeight="1" x14ac:dyDescent="0.25">
      <c r="A106" s="128" t="s">
        <v>410</v>
      </c>
      <c r="B106" s="2">
        <v>83</v>
      </c>
      <c r="C106" s="114"/>
      <c r="D106" s="133">
        <f>'СВОД 2022'!S106</f>
        <v>0</v>
      </c>
      <c r="E106" s="105">
        <f>'СВОД 2023'!D106+$H$1*1-'Январь 2023'!D105</f>
        <v>0</v>
      </c>
      <c r="F106" s="105">
        <f>'СВОД 2023'!E106+$H$1*1-'Февраль 2023'!D105</f>
        <v>0</v>
      </c>
      <c r="G106" s="105">
        <f>'СВОД 2023'!F106+$H$1*1-'Март 2023'!D105</f>
        <v>0</v>
      </c>
      <c r="H106" s="105">
        <f>'СВОД 2023'!G106+$H$1*1-'Апрель 2023'!D105</f>
        <v>0</v>
      </c>
      <c r="I106" s="105">
        <f>'СВОД 2023'!H106+$H$1*1-'Май 2023'!D105</f>
        <v>0</v>
      </c>
      <c r="J106" s="105">
        <f>'СВОД 2023'!I106+$H$1*1-'Июнь 2023'!D105</f>
        <v>0</v>
      </c>
      <c r="K106" s="105">
        <f>'СВОД 2023'!J106+$H$1*1-'Июль 2023'!D105</f>
        <v>0</v>
      </c>
      <c r="L106" s="105">
        <f>'СВОД 2023'!K106+$H$1*1-'Август 2023'!D105</f>
        <v>0</v>
      </c>
      <c r="M106" s="105">
        <f>'СВОД 2023'!L106+$H$1*1-'Сентябрь 2023'!D105</f>
        <v>0</v>
      </c>
      <c r="N106" s="105">
        <f>'СВОД 2023'!M106+$H$1*1-'Октябрь 2023'!D105</f>
        <v>0</v>
      </c>
      <c r="O106" s="105">
        <f>'СВОД 2023'!N106+$H$1*1-'Ноябрь 2023'!D105</f>
        <v>2200</v>
      </c>
      <c r="P106" s="105">
        <f>'СВОД 2023'!O106+$H$1*1-'Декабрь 2023'!D105</f>
        <v>4400</v>
      </c>
      <c r="Q106" s="106">
        <f t="shared" si="2"/>
        <v>26400</v>
      </c>
      <c r="R106" s="106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06">
        <f t="shared" si="3"/>
        <v>4400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2022'!S107</f>
        <v>0</v>
      </c>
      <c r="E107" s="105">
        <f>'СВОД 2023'!D107+$H$1*1-'Январь 2023'!D106</f>
        <v>0</v>
      </c>
      <c r="F107" s="105">
        <f>'СВОД 2023'!E107+$H$1*1-'Февраль 2023'!D106</f>
        <v>0</v>
      </c>
      <c r="G107" s="105">
        <f>'СВОД 2023'!F107+$H$1*1-'Март 2023'!D106</f>
        <v>0</v>
      </c>
      <c r="H107" s="105">
        <f>'СВОД 2023'!G107+$H$1*1-'Апрель 2023'!D106</f>
        <v>0</v>
      </c>
      <c r="I107" s="105">
        <f>'СВОД 2023'!H107+$H$1*1-'Май 2023'!D106</f>
        <v>0</v>
      </c>
      <c r="J107" s="105">
        <f>'СВОД 2023'!I107+$H$1*1-'Июнь 2023'!D106</f>
        <v>0</v>
      </c>
      <c r="K107" s="105">
        <f>'СВОД 2023'!J107+$H$1*1-'Июль 2023'!D106</f>
        <v>0</v>
      </c>
      <c r="L107" s="105">
        <f>'СВОД 2023'!K107+$H$1*1-'Август 2023'!D106</f>
        <v>0</v>
      </c>
      <c r="M107" s="105">
        <f>'СВОД 2023'!L107+$H$1*1-'Сентябрь 2023'!D106</f>
        <v>0</v>
      </c>
      <c r="N107" s="105">
        <f>'СВОД 2023'!M107+$H$1*1-'Октябрь 2023'!D106</f>
        <v>0</v>
      </c>
      <c r="O107" s="105">
        <f>'СВОД 2023'!N107+$H$1*1-'Ноябрь 2023'!D106</f>
        <v>0</v>
      </c>
      <c r="P107" s="105">
        <f>'СВОД 2023'!O107+$H$1*1-'Декабрь 2023'!D106</f>
        <v>0</v>
      </c>
      <c r="Q107" s="106">
        <f t="shared" si="2"/>
        <v>26400</v>
      </c>
      <c r="R107" s="106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434</v>
      </c>
      <c r="B108" s="2">
        <v>84</v>
      </c>
      <c r="C108" s="114"/>
      <c r="D108" s="133">
        <f>'СВОД 2022'!S108</f>
        <v>171870.12</v>
      </c>
      <c r="E108" s="105">
        <f>'СВОД 2023'!D108+$H$1*1-'Январь 2023'!D107</f>
        <v>174070.12</v>
      </c>
      <c r="F108" s="105">
        <f>'СВОД 2023'!E108+$H$1*1-'Февраль 2023'!D107</f>
        <v>176270.12</v>
      </c>
      <c r="G108" s="105">
        <f>'СВОД 2023'!F108+$H$1*1-'Март 2023'!D107</f>
        <v>178470.12</v>
      </c>
      <c r="H108" s="105">
        <f>'СВОД 2023'!G108+$H$1*1-'Апрель 2023'!D107</f>
        <v>180670.12</v>
      </c>
      <c r="I108" s="105">
        <f>'СВОД 2023'!H108+$H$1*1-'Май 2023'!D107</f>
        <v>92870.12</v>
      </c>
      <c r="J108" s="105">
        <f>'СВОД 2023'!I108+$H$1*1-'Июнь 2023'!D107</f>
        <v>95070.12</v>
      </c>
      <c r="K108" s="105">
        <f>'СВОД 2023'!J108+$H$1*1-'Июль 2023'!D107</f>
        <v>90670.12</v>
      </c>
      <c r="L108" s="105">
        <f>'СВОД 2023'!K108+$H$1*1-'Август 2023'!D107</f>
        <v>92870.12</v>
      </c>
      <c r="M108" s="105">
        <f>'СВОД 2023'!L108+$H$1*1-'Сентябрь 2023'!D107</f>
        <v>95070.12</v>
      </c>
      <c r="N108" s="105">
        <f>'СВОД 2023'!M108+$H$1*1-'Октябрь 2023'!D107</f>
        <v>97270.12</v>
      </c>
      <c r="O108" s="105">
        <f>'СВОД 2023'!N108+$H$1*1-'Ноябрь 2023'!D107</f>
        <v>68089.119999999995</v>
      </c>
      <c r="P108" s="105">
        <f>'СВОД 2023'!O108+$H$1*1-'Декабрь 2023'!D107</f>
        <v>70289.119999999995</v>
      </c>
      <c r="Q108" s="106">
        <f t="shared" si="2"/>
        <v>26400</v>
      </c>
      <c r="R108" s="106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06">
        <f t="shared" si="3"/>
        <v>70289.119999999995</v>
      </c>
      <c r="T108" s="116"/>
    </row>
    <row r="109" spans="1:20" ht="15.95" customHeight="1" x14ac:dyDescent="0.25">
      <c r="A109" s="20" t="s">
        <v>434</v>
      </c>
      <c r="B109" s="2">
        <v>85</v>
      </c>
      <c r="C109" s="114"/>
      <c r="D109" s="133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f>'СВОД 2023'!I109+$H$1*1-'Июнь 2023'!D108</f>
        <v>2200</v>
      </c>
      <c r="K109" s="105">
        <f>'СВОД 2023'!J109+$H$1*1-'Июль 2023'!D108</f>
        <v>4400</v>
      </c>
      <c r="L109" s="105">
        <f>'СВОД 2023'!K109+$H$1*1-'Август 2023'!D108</f>
        <v>6600</v>
      </c>
      <c r="M109" s="105">
        <f>'СВОД 2023'!L109+$H$1*1-'Сентябрь 2023'!D108</f>
        <v>8800</v>
      </c>
      <c r="N109" s="105">
        <f>'СВОД 2023'!M109+$H$1*1-'Октябрь 2023'!D108</f>
        <v>11000</v>
      </c>
      <c r="O109" s="105">
        <f>'СВОД 2023'!N109+$H$1*1-'Ноябрь 2023'!D108</f>
        <v>6600</v>
      </c>
      <c r="P109" s="105">
        <f>'СВОД 2023'!O109+$H$1*1-'Декабрь 2023'!D108</f>
        <v>8800</v>
      </c>
      <c r="Q109" s="106">
        <f>2200*8</f>
        <v>17600</v>
      </c>
      <c r="R109" s="106">
        <f>'Май 2023'!D108+'Июнь 2023'!D108+'Июль 2023'!D108+'Август 2023'!D108+'Сентябрь 2023'!D108+'Октябрь 2023'!D108+'Ноябрь 2023'!D108+'Декабрь 2023'!D108</f>
        <v>6600</v>
      </c>
      <c r="S109" s="106">
        <v>8800</v>
      </c>
      <c r="T109" s="116"/>
    </row>
    <row r="110" spans="1:20" ht="15.95" customHeight="1" x14ac:dyDescent="0.25">
      <c r="A110" s="20" t="s">
        <v>434</v>
      </c>
      <c r="B110" s="2">
        <v>86</v>
      </c>
      <c r="C110" s="114"/>
      <c r="D110" s="133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f>'СВОД 2023'!I110+$H$1*1-'Июнь 2023'!D109</f>
        <v>2200</v>
      </c>
      <c r="K110" s="105">
        <f>'СВОД 2023'!J110+$H$1*1-'Июль 2023'!D109</f>
        <v>4400</v>
      </c>
      <c r="L110" s="105">
        <f>'СВОД 2023'!K110+$H$1*1-'Август 2023'!D109</f>
        <v>6600</v>
      </c>
      <c r="M110" s="105">
        <f>'СВОД 2023'!L110+$H$1*1-'Сентябрь 2023'!D109</f>
        <v>8800</v>
      </c>
      <c r="N110" s="105">
        <f>'СВОД 2023'!M110+$H$1*1-'Октябрь 2023'!D109</f>
        <v>11000</v>
      </c>
      <c r="O110" s="105">
        <f>'СВОД 2023'!N110+$H$1*1-'Ноябрь 2023'!D109</f>
        <v>6600</v>
      </c>
      <c r="P110" s="105">
        <f>'СВОД 2023'!O110+$H$1*1-'Декабрь 2023'!D109</f>
        <v>8800</v>
      </c>
      <c r="Q110" s="106">
        <f>2200*8</f>
        <v>17600</v>
      </c>
      <c r="R110" s="106">
        <f>'Май 2023'!D109+'Июнь 2023'!D109+'Июль 2023'!D109+'Август 2023'!D109+'Сентябрь 2023'!D109+'Октябрь 2023'!D109+'Ноябрь 2023'!D109+'Декабрь 2023'!D109</f>
        <v>6600</v>
      </c>
      <c r="S110" s="106">
        <v>8800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2022'!S109</f>
        <v>-13600</v>
      </c>
      <c r="E111" s="105">
        <f>'СВОД 2023'!D111+$H$1*1-'Январь 2023'!D108</f>
        <v>-11400</v>
      </c>
      <c r="F111" s="105">
        <f>'СВОД 2023'!E111+$H$1*1-'Февраль 2023'!D108</f>
        <v>-9200</v>
      </c>
      <c r="G111" s="105">
        <f>'СВОД 2023'!F111+$H$1*1-'Март 2023'!D108</f>
        <v>-19800</v>
      </c>
      <c r="H111" s="105">
        <f>'СВОД 2023'!G111+$H$1*1-'Апрель 2023'!D108</f>
        <v>-17600</v>
      </c>
      <c r="I111" s="105">
        <f>'СВОД 2023'!H111+$H$1*1-'Май 2023'!D110</f>
        <v>-15400</v>
      </c>
      <c r="J111" s="105">
        <f>'СВОД 2023'!I111+$H$1*1-'Июнь 2023'!D110</f>
        <v>-13200</v>
      </c>
      <c r="K111" s="105">
        <f>'СВОД 2023'!J111+$H$1*1-'Июль 2023'!D110</f>
        <v>-11000</v>
      </c>
      <c r="L111" s="105">
        <f>'СВОД 2023'!K111+$H$1*1-'Август 2023'!D110</f>
        <v>-8800</v>
      </c>
      <c r="M111" s="105">
        <f>'СВОД 2023'!L111+$H$1*1-'Сентябрь 2023'!D110</f>
        <v>-6600</v>
      </c>
      <c r="N111" s="105">
        <f>'СВОД 2023'!M111+$H$1*1-'Октябрь 2023'!D110</f>
        <v>-4400</v>
      </c>
      <c r="O111" s="105">
        <f>'СВОД 2023'!N111+$H$1*1-'Ноябрь 2023'!D110</f>
        <v>-2200</v>
      </c>
      <c r="P111" s="105">
        <f>'СВОД 2023'!O111+$H$1*1-'Декабрь 2023'!D110</f>
        <v>0</v>
      </c>
      <c r="Q111" s="106">
        <f t="shared" si="2"/>
        <v>26400</v>
      </c>
      <c r="R111" s="106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2022'!S110</f>
        <v>-3599.9999999999964</v>
      </c>
      <c r="E112" s="105">
        <f>'СВОД 2023'!D112+$H$1*1-'Январь 2023'!D109</f>
        <v>-1399.9999999999964</v>
      </c>
      <c r="F112" s="105">
        <f>'СВОД 2023'!E112+$H$1*1-'Февраль 2023'!D109</f>
        <v>800.00000000000364</v>
      </c>
      <c r="G112" s="105">
        <f>'СВОД 2023'!F112+$H$1*1-'Март 2023'!D109</f>
        <v>-19799.999999999996</v>
      </c>
      <c r="H112" s="105">
        <f>'СВОД 2023'!G112+$H$1*1-'Апрель 2023'!D109</f>
        <v>-17599.999999999996</v>
      </c>
      <c r="I112" s="105">
        <f>'СВОД 2023'!H112+$H$1*1-'Май 2023'!D111</f>
        <v>-15399.999999999996</v>
      </c>
      <c r="J112" s="105">
        <f>'СВОД 2023'!I112+$H$1*1-'Июнь 2023'!D111</f>
        <v>-13199.999999999996</v>
      </c>
      <c r="K112" s="105">
        <f>'СВОД 2023'!J112+$H$1*1-'Июль 2023'!D111</f>
        <v>-10999.999999999996</v>
      </c>
      <c r="L112" s="105">
        <f>'СВОД 2023'!K112+$H$1*1-'Август 2023'!D111</f>
        <v>-8799.9999999999964</v>
      </c>
      <c r="M112" s="105">
        <f>'СВОД 2023'!L112+$H$1*1-'Сентябрь 2023'!D111</f>
        <v>-6599.9999999999964</v>
      </c>
      <c r="N112" s="105">
        <f>'СВОД 2023'!M112+$H$1*1-'Октябрь 2023'!D111</f>
        <v>-4399.9999999999964</v>
      </c>
      <c r="O112" s="105">
        <f>'СВОД 2023'!N112+$H$1*1-'Ноябрь 2023'!D111</f>
        <v>-2199.9999999999964</v>
      </c>
      <c r="P112" s="105">
        <f>'СВОД 2023'!O112+$H$1*1-'Декабрь 2023'!D111</f>
        <v>3.637978807091713E-12</v>
      </c>
      <c r="Q112" s="106">
        <f t="shared" si="2"/>
        <v>26400</v>
      </c>
      <c r="R112" s="106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06">
        <f t="shared" si="3"/>
        <v>0</v>
      </c>
      <c r="T112" s="116"/>
    </row>
    <row r="113" spans="1:20" ht="15.95" customHeight="1" x14ac:dyDescent="0.25">
      <c r="A113" s="20" t="s">
        <v>126</v>
      </c>
      <c r="B113" s="2">
        <v>89</v>
      </c>
      <c r="C113" s="114"/>
      <c r="D113" s="133">
        <f>'СВОД 2022'!S111</f>
        <v>-1787.0500000000029</v>
      </c>
      <c r="E113" s="105">
        <f>'СВОД 2023'!D113+$H$1*1-'Январь 2023'!D110</f>
        <v>412.94999999999709</v>
      </c>
      <c r="F113" s="105">
        <f>'СВОД 2023'!E113+$H$1*1-'Февраль 2023'!D110</f>
        <v>2612.9499999999971</v>
      </c>
      <c r="G113" s="105">
        <f>'СВОД 2023'!F113+$H$1*1-'Март 2023'!D110</f>
        <v>0</v>
      </c>
      <c r="H113" s="105">
        <f>'СВОД 2023'!G113+$H$1*1-'Апрель 2023'!D110</f>
        <v>2200</v>
      </c>
      <c r="I113" s="105">
        <f>'СВОД 2023'!H113+$H$1*1-'Май 2023'!D112</f>
        <v>0</v>
      </c>
      <c r="J113" s="105">
        <f>'СВОД 2023'!I113+$H$1*1-'Июнь 2023'!D112</f>
        <v>2200</v>
      </c>
      <c r="K113" s="105">
        <f>'СВОД 2023'!J113+$H$1*1-'Июль 2023'!D112</f>
        <v>0</v>
      </c>
      <c r="L113" s="105">
        <f>'СВОД 2023'!K113+$H$1*1-'Август 2023'!D112</f>
        <v>2200</v>
      </c>
      <c r="M113" s="105">
        <f>'СВОД 2023'!L113+$H$1*1-'Сентябрь 2023'!D112</f>
        <v>4400</v>
      </c>
      <c r="N113" s="105">
        <f>'СВОД 2023'!M113+$H$1*1-'Октябрь 2023'!D112</f>
        <v>6600</v>
      </c>
      <c r="O113" s="105">
        <f>'СВОД 2023'!N113+$H$1*1-'Ноябрь 2023'!D112</f>
        <v>8800</v>
      </c>
      <c r="P113" s="105">
        <f>'СВОД 2023'!O113+$H$1*1-'Декабрь 2023'!D112</f>
        <v>0</v>
      </c>
      <c r="Q113" s="106">
        <f t="shared" si="2"/>
        <v>26400</v>
      </c>
      <c r="R113" s="106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2022'!S112</f>
        <v>6600</v>
      </c>
      <c r="E114" s="105">
        <f>'СВОД 2023'!D114+$H$1*1-'Январь 2023'!D111</f>
        <v>8800</v>
      </c>
      <c r="F114" s="105">
        <f>'СВОД 2023'!E114+$H$1*1-'Февраль 2023'!D111</f>
        <v>11000</v>
      </c>
      <c r="G114" s="105">
        <f>'СВОД 2023'!F114+$H$1*1-'Март 2023'!D111</f>
        <v>13200</v>
      </c>
      <c r="H114" s="105">
        <f>'СВОД 2023'!G114+$H$1*1-'Апрель 2023'!D111</f>
        <v>15400</v>
      </c>
      <c r="I114" s="105">
        <f>'СВОД 2023'!H114+$H$1*1-'Май 2023'!D113</f>
        <v>17600</v>
      </c>
      <c r="J114" s="105">
        <f>'СВОД 2023'!I114+$H$1*1-'Июнь 2023'!D113</f>
        <v>0</v>
      </c>
      <c r="K114" s="105">
        <f>'СВОД 2023'!J114+$H$1*1-'Июль 2023'!D113</f>
        <v>2200</v>
      </c>
      <c r="L114" s="105">
        <f>'СВОД 2023'!K114+$H$1*1-'Август 2023'!D113</f>
        <v>4400</v>
      </c>
      <c r="M114" s="105">
        <f>'СВОД 2023'!L114+$H$1*1-'Сентябрь 2023'!D113</f>
        <v>6600</v>
      </c>
      <c r="N114" s="105">
        <f>'СВОД 2023'!M114+$H$1*1-'Октябрь 2023'!D113</f>
        <v>8800</v>
      </c>
      <c r="O114" s="105">
        <f>'СВОД 2023'!N114+$H$1*1-'Ноябрь 2023'!D113</f>
        <v>11000</v>
      </c>
      <c r="P114" s="105">
        <f>'СВОД 2023'!O114+$H$1*1-'Декабрь 2023'!D113</f>
        <v>13200</v>
      </c>
      <c r="Q114" s="106">
        <f t="shared" si="2"/>
        <v>26400</v>
      </c>
      <c r="R114" s="106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2022'!S113</f>
        <v>1640.8999999999978</v>
      </c>
      <c r="E115" s="105">
        <f>'СВОД 2023'!D115+$H$1*1-'Январь 2023'!D112</f>
        <v>1640.8999999999978</v>
      </c>
      <c r="F115" s="105">
        <f>'СВОД 2023'!E115+$H$1*1-'Февраль 2023'!D112</f>
        <v>1640.8999999999978</v>
      </c>
      <c r="G115" s="105">
        <f>'СВОД 2023'!F115+$H$1*1-'Март 2023'!D112</f>
        <v>1640.8999999999978</v>
      </c>
      <c r="H115" s="105">
        <f>'СВОД 2023'!G115+$H$1*1-'Апрель 2023'!D112</f>
        <v>1640.8999999999978</v>
      </c>
      <c r="I115" s="105">
        <f>'СВОД 2023'!H115+$H$1*1-'Май 2023'!D114</f>
        <v>1640.8999999999978</v>
      </c>
      <c r="J115" s="105">
        <f>'СВОД 2023'!I115+$H$1*1-'Июнь 2023'!D114</f>
        <v>1640.8999999999978</v>
      </c>
      <c r="K115" s="105">
        <f>'СВОД 2023'!J115+$H$1*1-'Июль 2023'!D114</f>
        <v>1640.8999999999978</v>
      </c>
      <c r="L115" s="105">
        <f>'СВОД 2023'!K115+$H$1*1-'Август 2023'!D114</f>
        <v>1640.8999999999978</v>
      </c>
      <c r="M115" s="105">
        <f>'СВОД 2023'!L115+$H$1*1-'Сентябрь 2023'!D114</f>
        <v>1640.8999999999978</v>
      </c>
      <c r="N115" s="105">
        <f>'СВОД 2023'!M115+$H$1*1-'Октябрь 2023'!D114</f>
        <v>1640.8999999999978</v>
      </c>
      <c r="O115" s="105">
        <f>'СВОД 2023'!N115+$H$1*1-'Ноябрь 2023'!D114</f>
        <v>1640.8999999999978</v>
      </c>
      <c r="P115" s="105">
        <f>'СВОД 2023'!O115+$H$1*1-'Декабрь 2023'!D114</f>
        <v>1640.8999999999978</v>
      </c>
      <c r="Q115" s="106">
        <f t="shared" si="2"/>
        <v>26400</v>
      </c>
      <c r="R115" s="106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2022'!S114</f>
        <v>13186.14</v>
      </c>
      <c r="E116" s="105">
        <f>'СВОД 2023'!D116+$H$1*1-'Январь 2023'!D113</f>
        <v>15386.14</v>
      </c>
      <c r="F116" s="105">
        <f>'СВОД 2023'!E116+$H$1*1-'Февраль 2023'!D113</f>
        <v>17586.14</v>
      </c>
      <c r="G116" s="105">
        <f>'СВОД 2023'!F116+$H$1*1-'Март 2023'!D113</f>
        <v>19786.14</v>
      </c>
      <c r="H116" s="105">
        <f>'СВОД 2023'!G116+$H$1*1-'Апрель 2023'!D113</f>
        <v>8786.14</v>
      </c>
      <c r="I116" s="105">
        <f>'СВОД 2023'!H116+$H$1*1-'Май 2023'!D115</f>
        <v>-15413.86</v>
      </c>
      <c r="J116" s="105">
        <f>'СВОД 2023'!I116+$H$1*1-'Июнь 2023'!D115</f>
        <v>-13213.86</v>
      </c>
      <c r="K116" s="105">
        <f>'СВОД 2023'!J116+$H$1*1-'Июль 2023'!D115</f>
        <v>-11013.86</v>
      </c>
      <c r="L116" s="105">
        <f>'СВОД 2023'!K116+$H$1*1-'Август 2023'!D115</f>
        <v>-8813.86</v>
      </c>
      <c r="M116" s="105">
        <f>'СВОД 2023'!L116+$H$1*1-'Сентябрь 2023'!D115</f>
        <v>-6613.8600000000006</v>
      </c>
      <c r="N116" s="105">
        <f>'СВОД 2023'!M116+$H$1*1-'Октябрь 2023'!D115</f>
        <v>-4413.8600000000006</v>
      </c>
      <c r="O116" s="105">
        <f>'СВОД 2023'!N116+$H$1*1-'Ноябрь 2023'!D115</f>
        <v>-2213.8600000000006</v>
      </c>
      <c r="P116" s="105">
        <f>'СВОД 2023'!O116+$H$1*1-'Декабрь 2023'!D115</f>
        <v>-13.860000000000582</v>
      </c>
      <c r="Q116" s="106">
        <f t="shared" si="2"/>
        <v>26400</v>
      </c>
      <c r="R116" s="106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2022'!S115</f>
        <v>-2200</v>
      </c>
      <c r="E117" s="105">
        <f>'СВОД 2023'!D117+$H$1*1-'Январь 2023'!D114</f>
        <v>0</v>
      </c>
      <c r="F117" s="105">
        <f>'СВОД 2023'!E117+$H$1*1-'Февраль 2023'!D114</f>
        <v>-2200</v>
      </c>
      <c r="G117" s="105">
        <f>'СВОД 2023'!F117+$H$1*1-'Март 2023'!D114</f>
        <v>-2200</v>
      </c>
      <c r="H117" s="105">
        <f>'СВОД 2023'!G117+$H$1*1-'Апрель 2023'!D114</f>
        <v>-2200</v>
      </c>
      <c r="I117" s="105">
        <f>'СВОД 2023'!H117+$H$1*1-'Май 2023'!D116</f>
        <v>-2200</v>
      </c>
      <c r="J117" s="105">
        <f>'СВОД 2023'!I117+$H$1*1-'Июнь 2023'!D116</f>
        <v>0</v>
      </c>
      <c r="K117" s="105">
        <f>'СВОД 2023'!J117+$H$1*1-'Июль 2023'!D116</f>
        <v>-4400</v>
      </c>
      <c r="L117" s="105">
        <f>'СВОД 2023'!K117+$H$1*1-'Август 2023'!D116</f>
        <v>-4400</v>
      </c>
      <c r="M117" s="105">
        <f>'СВОД 2023'!L117+$H$1*1-'Сентябрь 2023'!D116</f>
        <v>-2200</v>
      </c>
      <c r="N117" s="105">
        <f>'СВОД 2023'!M117+$H$1*1-'Октябрь 2023'!D116</f>
        <v>-2200</v>
      </c>
      <c r="O117" s="105">
        <f>'СВОД 2023'!N117+$H$1*1-'Ноябрь 2023'!D116</f>
        <v>-2200</v>
      </c>
      <c r="P117" s="105">
        <f>'СВОД 2023'!O117+$H$1*1-'Декабрь 2023'!D116</f>
        <v>-2200</v>
      </c>
      <c r="Q117" s="106">
        <f t="shared" si="2"/>
        <v>26400</v>
      </c>
      <c r="R117" s="106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06">
        <f t="shared" si="3"/>
        <v>-2200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2022'!S116</f>
        <v>37400</v>
      </c>
      <c r="E118" s="105">
        <f>'СВОД 2023'!D118+$H$1*1-'Январь 2023'!D115</f>
        <v>39600</v>
      </c>
      <c r="F118" s="105">
        <f>'СВОД 2023'!E118+$H$1*1-'Февраль 2023'!D115</f>
        <v>41800</v>
      </c>
      <c r="G118" s="105">
        <f>'СВОД 2023'!F118+$H$1*1-'Март 2023'!D115</f>
        <v>44000</v>
      </c>
      <c r="H118" s="105">
        <f>'СВОД 2023'!G118+$H$1*1-'Апрель 2023'!D115</f>
        <v>46200</v>
      </c>
      <c r="I118" s="105">
        <f>'СВОД 2023'!H118+$H$1*1-'Май 2023'!D117</f>
        <v>48400</v>
      </c>
      <c r="J118" s="105">
        <f>'СВОД 2023'!I118+$H$1*1-'Июнь 2023'!D117</f>
        <v>50600</v>
      </c>
      <c r="K118" s="105">
        <f>'СВОД 2023'!J118+$H$1*1-'Июль 2023'!D117</f>
        <v>52800</v>
      </c>
      <c r="L118" s="105">
        <f>'СВОД 2023'!K118+$H$1*1-'Август 2023'!D117</f>
        <v>55000</v>
      </c>
      <c r="M118" s="105">
        <f>'СВОД 2023'!L118+$H$1*1-'Сентябрь 2023'!D117</f>
        <v>57200</v>
      </c>
      <c r="N118" s="105">
        <f>'СВОД 2023'!M118+$H$1*1-'Октябрь 2023'!D117</f>
        <v>59400</v>
      </c>
      <c r="O118" s="105">
        <f>'СВОД 2023'!N118+$H$1*1-'Ноябрь 2023'!D117</f>
        <v>61600</v>
      </c>
      <c r="P118" s="105">
        <f>'СВОД 2023'!O118+$H$1*1-'Декабрь 2023'!D117</f>
        <v>63800</v>
      </c>
      <c r="Q118" s="106">
        <f t="shared" si="2"/>
        <v>26400</v>
      </c>
      <c r="R118" s="106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06">
        <f t="shared" si="3"/>
        <v>63800</v>
      </c>
      <c r="T118" s="116"/>
    </row>
    <row r="119" spans="1:20" ht="16.5" customHeight="1" x14ac:dyDescent="0.25">
      <c r="A119" s="20" t="s">
        <v>411</v>
      </c>
      <c r="B119" s="2">
        <v>95</v>
      </c>
      <c r="C119" s="20" t="s">
        <v>21</v>
      </c>
      <c r="D119" s="133">
        <f>'СВОД 2022'!S117</f>
        <v>-2140.8600000000006</v>
      </c>
      <c r="E119" s="105">
        <f>'СВОД 2023'!D119+$H$1*1-'Январь 2023'!D116</f>
        <v>59.139999999999418</v>
      </c>
      <c r="F119" s="105">
        <f>'СВОД 2023'!E119+$H$1*1-'Февраль 2023'!D116</f>
        <v>2259.1399999999994</v>
      </c>
      <c r="G119" s="105">
        <f>'СВОД 2023'!F119+$H$1*1-'Март 2023'!D116</f>
        <v>4459.1399999999994</v>
      </c>
      <c r="H119" s="105">
        <f>'СВОД 2023'!G119+$H$1*1-'Апрель 2023'!D116</f>
        <v>6659.1399999999994</v>
      </c>
      <c r="I119" s="105">
        <f>'СВОД 2023'!H119+$H$1*1-'Май 2023'!D118</f>
        <v>8859.14</v>
      </c>
      <c r="J119" s="105">
        <f>'СВОД 2023'!I119+$H$1*1-'Июнь 2023'!D118</f>
        <v>11059.14</v>
      </c>
      <c r="K119" s="105">
        <f>'СВОД 2023'!J119+$H$1*1-'Июль 2023'!D118</f>
        <v>13259.14</v>
      </c>
      <c r="L119" s="105">
        <f>'СВОД 2023'!K119+$H$1*1-'Август 2023'!D118</f>
        <v>0</v>
      </c>
      <c r="M119" s="105">
        <f>'СВОД 2023'!L119+$H$1*1-'Сентябрь 2023'!D118</f>
        <v>2200</v>
      </c>
      <c r="N119" s="105">
        <f>'СВОД 2023'!M119+$H$1*1-'Октябрь 2023'!D118</f>
        <v>4400</v>
      </c>
      <c r="O119" s="105">
        <f>'СВОД 2023'!N119+$H$1*1-'Ноябрь 2023'!D118</f>
        <v>6600</v>
      </c>
      <c r="P119" s="105">
        <f>'СВОД 2023'!O119+$H$1*1-'Декабрь 2023'!D118</f>
        <v>8800</v>
      </c>
      <c r="Q119" s="106">
        <f t="shared" si="2"/>
        <v>26400</v>
      </c>
      <c r="R119" s="106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2022'!S118</f>
        <v>-2200.4000000000051</v>
      </c>
      <c r="E120" s="105">
        <f>'СВОД 2023'!D120+$H$1*1-'Январь 2023'!D117</f>
        <v>-0.40000000000509317</v>
      </c>
      <c r="F120" s="105">
        <f>'СВОД 2023'!E120+$H$1*1-'Февраль 2023'!D117</f>
        <v>2199.5999999999949</v>
      </c>
      <c r="G120" s="105">
        <f>'СВОД 2023'!F120+$H$1*1-'Март 2023'!D117</f>
        <v>4399.5999999999949</v>
      </c>
      <c r="H120" s="105">
        <f>'СВОД 2023'!G120+$H$1*1-'Апрель 2023'!D117</f>
        <v>6599.5999999999949</v>
      </c>
      <c r="I120" s="105">
        <f>'СВОД 2023'!H120+$H$1*1-'Май 2023'!D119</f>
        <v>-1200.4000000000051</v>
      </c>
      <c r="J120" s="105">
        <f>'СВОД 2023'!I120+$H$1*1-'Июнь 2023'!D119</f>
        <v>999.59999999999491</v>
      </c>
      <c r="K120" s="105">
        <f>'СВОД 2023'!J120+$H$1*1-'Июль 2023'!D119</f>
        <v>3199.5999999999949</v>
      </c>
      <c r="L120" s="105">
        <f>'СВОД 2023'!K120+$H$1*1-'Август 2023'!D119</f>
        <v>5399.5999999999949</v>
      </c>
      <c r="M120" s="105">
        <f>'СВОД 2023'!L120+$H$1*1-'Сентябрь 2023'!D119</f>
        <v>7599.5999999999949</v>
      </c>
      <c r="N120" s="105">
        <f>'СВОД 2023'!M120+$H$1*1-'Октябрь 2023'!D119</f>
        <v>999.59999999999491</v>
      </c>
      <c r="O120" s="105">
        <f>'СВОД 2023'!N120+$H$1*1-'Ноябрь 2023'!D119</f>
        <v>3199.5999999999949</v>
      </c>
      <c r="P120" s="105">
        <f>'СВОД 2023'!O120+$H$1*1-'Декабрь 2023'!D119</f>
        <v>-2600.4000000000051</v>
      </c>
      <c r="Q120" s="106">
        <f t="shared" si="2"/>
        <v>26400</v>
      </c>
      <c r="R120" s="106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06">
        <f t="shared" si="3"/>
        <v>-2600.4000000000051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2022'!S119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389</v>
      </c>
      <c r="B122" s="1">
        <v>96</v>
      </c>
      <c r="C122" s="113"/>
      <c r="D122" s="133">
        <f>'СВОД 2022'!S120</f>
        <v>2200</v>
      </c>
      <c r="E122" s="105">
        <f>'СВОД 2023'!D122+$H$1*1-'Январь 2023'!D119</f>
        <v>2200</v>
      </c>
      <c r="F122" s="105">
        <f>'СВОД 2023'!E122+$H$1*1-'Февраль 2023'!D119</f>
        <v>2200</v>
      </c>
      <c r="G122" s="105">
        <f>'СВОД 2023'!F122+$H$1*1-'Март 2023'!D119</f>
        <v>0</v>
      </c>
      <c r="H122" s="105">
        <f>'СВОД 2023'!G122+$H$1*1-'Апрель 2023'!D119</f>
        <v>0</v>
      </c>
      <c r="I122" s="105">
        <f>'СВОД 2023'!H122+$H$1*1-'Май 2023'!D121</f>
        <v>0</v>
      </c>
      <c r="J122" s="105">
        <f>'СВОД 2023'!I122+$H$1*1-'Июнь 2023'!D121</f>
        <v>0</v>
      </c>
      <c r="K122" s="105">
        <f>'СВОД 2023'!J122+$H$1*1-'Июль 2023'!D121</f>
        <v>0</v>
      </c>
      <c r="L122" s="105">
        <f>'СВОД 2023'!K122+$H$1*1-'Август 2023'!D121</f>
        <v>0</v>
      </c>
      <c r="M122" s="105">
        <f>'СВОД 2023'!L122+$H$1*1-'Сентябрь 2023'!D121</f>
        <v>0</v>
      </c>
      <c r="N122" s="105">
        <f>'СВОД 2023'!M122+$H$1*1-'Октябрь 2023'!D121</f>
        <v>0</v>
      </c>
      <c r="O122" s="105">
        <f>'СВОД 2023'!N122+$H$1*1-'Ноябрь 2023'!D121</f>
        <v>2200</v>
      </c>
      <c r="P122" s="105">
        <f>'СВОД 2023'!O122+$H$1*1-'Декабрь 2023'!D121</f>
        <v>-2200</v>
      </c>
      <c r="Q122" s="106">
        <f t="shared" si="2"/>
        <v>26400</v>
      </c>
      <c r="R122" s="106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06">
        <f t="shared" si="3"/>
        <v>-2200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2022'!S121</f>
        <v>11000</v>
      </c>
      <c r="E123" s="105">
        <f>'СВОД 2023'!D123+$H$1*1-'Январь 2023'!D120</f>
        <v>13200</v>
      </c>
      <c r="F123" s="105">
        <f>'СВОД 2023'!E123+$H$1*1-'Февраль 2023'!D120</f>
        <v>15400</v>
      </c>
      <c r="G123" s="105">
        <f>'СВОД 2023'!F123+$H$1*1-'Март 2023'!D120</f>
        <v>17600</v>
      </c>
      <c r="H123" s="105">
        <f>'СВОД 2023'!G123+$H$1*1-'Апрель 2023'!D120</f>
        <v>19800</v>
      </c>
      <c r="I123" s="105">
        <f>'СВОД 2023'!H123+$H$1*1-'Май 2023'!D122</f>
        <v>22000</v>
      </c>
      <c r="J123" s="105">
        <f>'СВОД 2023'!I123+$H$1*1-'Июнь 2023'!D122</f>
        <v>24200</v>
      </c>
      <c r="K123" s="105">
        <f>'СВОД 2023'!J123+$H$1*1-'Июль 2023'!D122</f>
        <v>26400</v>
      </c>
      <c r="L123" s="105">
        <f>'СВОД 2023'!K123+$H$1*1-'Август 2023'!D122</f>
        <v>13600</v>
      </c>
      <c r="M123" s="105">
        <f>'СВОД 2023'!L123+$H$1*1-'Сентябрь 2023'!D122</f>
        <v>15800</v>
      </c>
      <c r="N123" s="105">
        <f>'СВОД 2023'!M123+$H$1*1-'Октябрь 2023'!D122</f>
        <v>18000</v>
      </c>
      <c r="O123" s="105">
        <f>'СВОД 2023'!N123+$H$1*1-'Ноябрь 2023'!D122</f>
        <v>200</v>
      </c>
      <c r="P123" s="105">
        <f>'СВОД 2023'!O123+$H$1*1-'Декабрь 2023'!D122</f>
        <v>2400</v>
      </c>
      <c r="Q123" s="106">
        <f t="shared" si="2"/>
        <v>26400</v>
      </c>
      <c r="R123" s="106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06">
        <f t="shared" si="3"/>
        <v>2400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2022'!S122</f>
        <v>13199.059999999998</v>
      </c>
      <c r="E124" s="105">
        <f>'СВОД 2023'!D124+$H$1*1-'Январь 2023'!D121</f>
        <v>10999.059999999998</v>
      </c>
      <c r="F124" s="105">
        <f>'СВОД 2023'!E124+$H$1*1-'Февраль 2023'!D121</f>
        <v>13199.059999999998</v>
      </c>
      <c r="G124" s="105">
        <f>'СВОД 2023'!F124+$H$1*1-'Март 2023'!D121</f>
        <v>15399.059999999998</v>
      </c>
      <c r="H124" s="105">
        <f>'СВОД 2023'!G124+$H$1*1-'Апрель 2023'!D121</f>
        <v>17599.059999999998</v>
      </c>
      <c r="I124" s="105">
        <f>'СВОД 2023'!H124+$H$1*1-'Май 2023'!D123</f>
        <v>19799.059999999998</v>
      </c>
      <c r="J124" s="105">
        <f>'СВОД 2023'!I124+$H$1*1-'Июнь 2023'!D123</f>
        <v>21999.059999999998</v>
      </c>
      <c r="K124" s="105">
        <f>'СВОД 2023'!J124+$H$1*1-'Июль 2023'!D123</f>
        <v>24199.059999999998</v>
      </c>
      <c r="L124" s="105">
        <f>'СВОД 2023'!K124+$H$1*1-'Август 2023'!D123</f>
        <v>26399.059999999998</v>
      </c>
      <c r="M124" s="105">
        <f>'СВОД 2023'!L124+$H$1*1-'Сентябрь 2023'!D123</f>
        <v>24199.059999999998</v>
      </c>
      <c r="N124" s="105">
        <f>'СВОД 2023'!M124+$H$1*1-'Октябрь 2023'!D123</f>
        <v>26399.059999999998</v>
      </c>
      <c r="O124" s="105">
        <f>'СВОД 2023'!N124+$H$1*1-'Ноябрь 2023'!D123</f>
        <v>28599.059999999998</v>
      </c>
      <c r="P124" s="105">
        <f>'СВОД 2023'!O124+$H$1*1-'Декабрь 2023'!D123</f>
        <v>30799.059999999998</v>
      </c>
      <c r="Q124" s="106">
        <f t="shared" si="2"/>
        <v>26400</v>
      </c>
      <c r="R124" s="106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06">
        <f t="shared" si="3"/>
        <v>30799.059999999998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2022'!S123</f>
        <v>-1607.4700000000012</v>
      </c>
      <c r="E125" s="105">
        <f>'СВОД 2023'!D125+$H$1*1-'Январь 2023'!D122</f>
        <v>-1607.4700000000012</v>
      </c>
      <c r="F125" s="105">
        <f>'СВОД 2023'!E125+$H$1*1-'Февраль 2023'!D122</f>
        <v>-1607.4700000000012</v>
      </c>
      <c r="G125" s="105">
        <f>'СВОД 2023'!F125+$H$1*1-'Март 2023'!D122</f>
        <v>-1607.4700000000012</v>
      </c>
      <c r="H125" s="105">
        <f>'СВОД 2023'!G125+$H$1*1-'Апрель 2023'!D122</f>
        <v>-1607.4700000000012</v>
      </c>
      <c r="I125" s="105">
        <f>'СВОД 2023'!H125+$H$1*1-'Май 2023'!D124</f>
        <v>-1607.4700000000012</v>
      </c>
      <c r="J125" s="105">
        <f>'СВОД 2023'!I125+$H$1*1-'Июнь 2023'!D124</f>
        <v>-3807.4700000000012</v>
      </c>
      <c r="K125" s="105">
        <f>'СВОД 2023'!J125+$H$1*1-'Июль 2023'!D124</f>
        <v>-3807.4700000000012</v>
      </c>
      <c r="L125" s="105">
        <f>'СВОД 2023'!K125+$H$1*1-'Август 2023'!D124</f>
        <v>-3807.4700000000012</v>
      </c>
      <c r="M125" s="105">
        <f>'СВОД 2023'!L125+$H$1*1-'Сентябрь 2023'!D124</f>
        <v>-1607.4700000000012</v>
      </c>
      <c r="N125" s="105">
        <f>'СВОД 2023'!M125+$H$1*1-'Октябрь 2023'!D124</f>
        <v>-3807.4700000000012</v>
      </c>
      <c r="O125" s="105">
        <f>'СВОД 2023'!N125+$H$1*1-'Ноябрь 2023'!D124</f>
        <v>-3807.4700000000012</v>
      </c>
      <c r="P125" s="105">
        <f>'СВОД 2023'!O125+$H$1*1-'Декабрь 2023'!D124</f>
        <v>-3807.4700000000012</v>
      </c>
      <c r="Q125" s="106">
        <f t="shared" si="2"/>
        <v>26400</v>
      </c>
      <c r="R125" s="106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2022'!S124</f>
        <v>-21270.720000000001</v>
      </c>
      <c r="E126" s="105">
        <f>'СВОД 2023'!D126+$H$1*1-'Январь 2023'!D123</f>
        <v>-19070.72</v>
      </c>
      <c r="F126" s="105">
        <f>'СВОД 2023'!E126+$H$1*1-'Февраль 2023'!D123</f>
        <v>-19070.72</v>
      </c>
      <c r="G126" s="105">
        <f>'СВОД 2023'!F126+$H$1*1-'Март 2023'!D123</f>
        <v>-16870.72</v>
      </c>
      <c r="H126" s="105">
        <f>'СВОД 2023'!G126+$H$1*1-'Апрель 2023'!D123</f>
        <v>-19070.72</v>
      </c>
      <c r="I126" s="105">
        <f>'СВОД 2023'!H126+$H$1*1-'Май 2023'!D125</f>
        <v>-19070.72</v>
      </c>
      <c r="J126" s="105">
        <f>'СВОД 2023'!I126+$H$1*1-'Июнь 2023'!D125</f>
        <v>-19070.72</v>
      </c>
      <c r="K126" s="105">
        <f>'СВОД 2023'!J126+$H$1*1-'Июль 2023'!D125</f>
        <v>-19070.72</v>
      </c>
      <c r="L126" s="105">
        <f>'СВОД 2023'!K126+$H$1*1-'Август 2023'!D125</f>
        <v>-19070.72</v>
      </c>
      <c r="M126" s="105">
        <f>'СВОД 2023'!L126+$H$1*1-'Сентябрь 2023'!D125</f>
        <v>-19070.72</v>
      </c>
      <c r="N126" s="105">
        <f>'СВОД 2023'!M126+$H$1*1-'Октябрь 2023'!D125</f>
        <v>-19070.72</v>
      </c>
      <c r="O126" s="105">
        <f>'СВОД 2023'!N126+$H$1*1-'Ноябрь 2023'!D125</f>
        <v>-16870.72</v>
      </c>
      <c r="P126" s="105">
        <f>'СВОД 2023'!O126+$H$1*1-'Декабрь 2023'!D125</f>
        <v>-19070.72</v>
      </c>
      <c r="Q126" s="106">
        <f t="shared" si="2"/>
        <v>26400</v>
      </c>
      <c r="R126" s="106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06">
        <f t="shared" si="3"/>
        <v>-19070.72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2022'!S125</f>
        <v>110900.51</v>
      </c>
      <c r="E127" s="105">
        <f>'СВОД 2023'!D127+$H$1*1-'Январь 2023'!D124</f>
        <v>113100.51</v>
      </c>
      <c r="F127" s="105">
        <f>'СВОД 2023'!E127+$H$1*1-'Февраль 2023'!D124</f>
        <v>115300.51</v>
      </c>
      <c r="G127" s="105">
        <f>'СВОД 2023'!F127+$H$1*1-'Март 2023'!D124</f>
        <v>117500.51</v>
      </c>
      <c r="H127" s="105">
        <f>'СВОД 2023'!G127+$H$1*1-'Апрель 2023'!D124</f>
        <v>119700.51</v>
      </c>
      <c r="I127" s="105">
        <f>'СВОД 2023'!H127+$H$1*1-'Май 2023'!D126</f>
        <v>121900.51</v>
      </c>
      <c r="J127" s="105">
        <f>'СВОД 2023'!I127+$H$1*1-'Июнь 2023'!D126</f>
        <v>124100.51</v>
      </c>
      <c r="K127" s="105">
        <f>'СВОД 2023'!J127+$H$1*1-'Июль 2023'!D126</f>
        <v>126300.51</v>
      </c>
      <c r="L127" s="105">
        <f>'СВОД 2023'!K127+$H$1*1-'Август 2023'!D126</f>
        <v>128500.51</v>
      </c>
      <c r="M127" s="105">
        <f>'СВОД 2023'!L127+$H$1*1-'Сентябрь 2023'!D126</f>
        <v>130700.51</v>
      </c>
      <c r="N127" s="105">
        <f>'СВОД 2023'!M127+$H$1*1-'Октябрь 2023'!D126</f>
        <v>132900.51</v>
      </c>
      <c r="O127" s="105">
        <f>'СВОД 2023'!N127+$H$1*1-'Ноябрь 2023'!D126</f>
        <v>135100.51</v>
      </c>
      <c r="P127" s="105">
        <f>'СВОД 2023'!O127+$H$1*1-'Декабрь 2023'!D126</f>
        <v>137300.51</v>
      </c>
      <c r="Q127" s="106">
        <f t="shared" si="2"/>
        <v>26400</v>
      </c>
      <c r="R127" s="106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06">
        <f t="shared" si="3"/>
        <v>137300.51</v>
      </c>
      <c r="T127" s="116"/>
    </row>
    <row r="128" spans="1:20" ht="15.95" customHeight="1" x14ac:dyDescent="0.25">
      <c r="A128" s="20" t="s">
        <v>390</v>
      </c>
      <c r="B128" s="2">
        <v>100</v>
      </c>
      <c r="C128" s="114"/>
      <c r="D128" s="133">
        <f>'СВОД 2022'!S126</f>
        <v>2200</v>
      </c>
      <c r="E128" s="105">
        <f>'СВОД 2023'!D128+$H$1*1-'Январь 2023'!D125</f>
        <v>2200</v>
      </c>
      <c r="F128" s="105">
        <f>'СВОД 2023'!E128+$H$1*1-'Февраль 2023'!D125</f>
        <v>2200</v>
      </c>
      <c r="G128" s="105">
        <f>'СВОД 2023'!F128+$H$1*1-'Март 2023'!D125</f>
        <v>2200</v>
      </c>
      <c r="H128" s="105">
        <f>'СВОД 2023'!G128+$H$1*1-'Апрель 2023'!D125</f>
        <v>2200</v>
      </c>
      <c r="I128" s="105">
        <f>'СВОД 2023'!H128+$H$1*1-'Май 2023'!D127</f>
        <v>2200</v>
      </c>
      <c r="J128" s="105">
        <f>'СВОД 2023'!I128+$H$1*1-'Июнь 2023'!D127</f>
        <v>2200</v>
      </c>
      <c r="K128" s="105">
        <f>'СВОД 2023'!J128+$H$1*1-'Июль 2023'!D127</f>
        <v>2200</v>
      </c>
      <c r="L128" s="105">
        <f>'СВОД 2023'!K128+$H$1*1-'Август 2023'!D127</f>
        <v>2200</v>
      </c>
      <c r="M128" s="105">
        <f>'СВОД 2023'!L128+$H$1*1-'Сентябрь 2023'!D127</f>
        <v>2200</v>
      </c>
      <c r="N128" s="105">
        <f>'СВОД 2023'!M128+$H$1*1-'Октябрь 2023'!D127</f>
        <v>2200</v>
      </c>
      <c r="O128" s="105">
        <f>'СВОД 2023'!N128+$H$1*1-'Ноябрь 2023'!D127</f>
        <v>2200</v>
      </c>
      <c r="P128" s="105">
        <f>'СВОД 2023'!O128+$H$1*1-'Декабрь 2023'!D127</f>
        <v>2200</v>
      </c>
      <c r="Q128" s="106">
        <f t="shared" si="2"/>
        <v>26400</v>
      </c>
      <c r="R128" s="106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435</v>
      </c>
      <c r="B129" s="2">
        <v>101</v>
      </c>
      <c r="C129" s="114"/>
      <c r="D129" s="133">
        <f>'СВОД 2022'!S127</f>
        <v>-71554.38</v>
      </c>
      <c r="E129" s="105">
        <f>'СВОД 2023'!D129+$H$1*1-'Январь 2023'!D126</f>
        <v>-69354.38</v>
      </c>
      <c r="F129" s="105">
        <f>'СВОД 2023'!E129+$H$1*1-'Февраль 2023'!D126</f>
        <v>-69254.38</v>
      </c>
      <c r="G129" s="105">
        <f>'СВОД 2023'!F129+$H$1*1-'Март 2023'!D126</f>
        <v>-78054.38</v>
      </c>
      <c r="H129" s="105">
        <f>'СВОД 2023'!G129+$H$1*1-'Апрель 2023'!D126</f>
        <v>-75854.38</v>
      </c>
      <c r="I129" s="105">
        <f>'СВОД 2023'!H129+$H$1*1-'Май 2023'!D128</f>
        <v>-73654.38</v>
      </c>
      <c r="J129" s="105">
        <f>'СВОД 2023'!I129+$H$1*1-'Июнь 2023'!D129</f>
        <v>-71454.38</v>
      </c>
      <c r="K129" s="105">
        <f>'СВОД 2023'!J129+$H$1*1-'Июль 2023'!D128</f>
        <v>-69254.38</v>
      </c>
      <c r="L129" s="105">
        <f>'СВОД 2023'!K129+$H$1*1-'Август 2023'!D128</f>
        <v>-67054.38</v>
      </c>
      <c r="M129" s="105">
        <f>'СВОД 2023'!L129+$H$1*1-'Сентябрь 2023'!D128</f>
        <v>-64854.380000000005</v>
      </c>
      <c r="N129" s="105">
        <f>'СВОД 2023'!M129+$H$1*1-'Октябрь 2023'!D128</f>
        <v>-62654.380000000005</v>
      </c>
      <c r="O129" s="105">
        <f>'СВОД 2023'!N129+$H$1*1-'Ноябрь 2023'!D128</f>
        <v>-60454.380000000005</v>
      </c>
      <c r="P129" s="105">
        <f>'СВОД 2023'!O129+$H$1*1-'Декабрь 2023'!D128</f>
        <v>-58254.380000000005</v>
      </c>
      <c r="Q129" s="106">
        <f t="shared" si="2"/>
        <v>26400</v>
      </c>
      <c r="R129" s="106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142</v>
      </c>
      <c r="B130" s="2">
        <v>101</v>
      </c>
      <c r="C130" s="20" t="s">
        <v>21</v>
      </c>
      <c r="D130" s="133">
        <v>0</v>
      </c>
      <c r="E130" s="105">
        <v>0</v>
      </c>
      <c r="F130" s="105">
        <v>0</v>
      </c>
      <c r="G130" s="105">
        <f>'СВОД 2023'!F130+$H$1*1-'Март 2023'!D127</f>
        <v>2200</v>
      </c>
      <c r="H130" s="105">
        <f>'СВОД 2023'!G130+$H$1*1-'Апрель 2023'!D127</f>
        <v>4400</v>
      </c>
      <c r="I130" s="105">
        <f>'СВОД 2023'!H130+$H$1*1-'Май 2023'!D129</f>
        <v>6600</v>
      </c>
      <c r="J130" s="105">
        <f>'СВОД 2023'!I130+$H$1*1-'Июнь 2023'!D130</f>
        <v>8800</v>
      </c>
      <c r="K130" s="105">
        <f>'СВОД 2023'!J130+$H$1*1-'Июль 2023'!D129</f>
        <v>11000</v>
      </c>
      <c r="L130" s="105">
        <f>'СВОД 2023'!K130+$H$1*1-'Август 2023'!D129</f>
        <v>13200</v>
      </c>
      <c r="M130" s="105">
        <f>'СВОД 2023'!L130+$H$1*1-'Сентябрь 2023'!D129</f>
        <v>15400</v>
      </c>
      <c r="N130" s="105">
        <f>'СВОД 2023'!M130+$H$1*1-'Октябрь 2023'!D129</f>
        <v>11000</v>
      </c>
      <c r="O130" s="105">
        <f>'СВОД 2023'!N130+$H$1*1-'Ноябрь 2023'!D129</f>
        <v>13200</v>
      </c>
      <c r="P130" s="105">
        <f>'СВОД 2023'!O130+$H$1*1-'Декабрь 2023'!D129</f>
        <v>15400</v>
      </c>
      <c r="Q130" s="106">
        <f>2200*10</f>
        <v>22000</v>
      </c>
      <c r="R130" s="106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06">
        <f t="shared" si="3"/>
        <v>15400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2022'!S128</f>
        <v>2200</v>
      </c>
      <c r="E131" s="105">
        <f>'СВОД 2023'!D131+$H$1*1-'Январь 2023'!D128</f>
        <v>4400</v>
      </c>
      <c r="F131" s="105">
        <f>'СВОД 2023'!E131+$H$1*1-'Февраль 2023'!D128</f>
        <v>6600</v>
      </c>
      <c r="G131" s="105">
        <f>'СВОД 2023'!F131+$H$1*1-'Март 2023'!D128</f>
        <v>-1200</v>
      </c>
      <c r="H131" s="105">
        <f>'СВОД 2023'!G131+$H$1*1-'Апрель 2023'!D128</f>
        <v>1000</v>
      </c>
      <c r="I131" s="105">
        <f>'СВОД 2023'!H131+$H$1*1-'Май 2023'!D130</f>
        <v>3200</v>
      </c>
      <c r="J131" s="105">
        <f>'СВОД 2023'!I131+$H$1*1-'Июнь 2023'!D130</f>
        <v>5400</v>
      </c>
      <c r="K131" s="105">
        <f>'СВОД 2023'!J131+$H$1*1-'Июль 2023'!D130</f>
        <v>-400</v>
      </c>
      <c r="L131" s="105">
        <f>'СВОД 2023'!K131+$H$1*1-'Август 2023'!D130</f>
        <v>1800</v>
      </c>
      <c r="M131" s="105">
        <f>'СВОД 2023'!L131+$H$1*1-'Сентябрь 2023'!D130</f>
        <v>0</v>
      </c>
      <c r="N131" s="105">
        <f>'СВОД 2023'!M131+$H$1*1-'Октябрь 2023'!D130</f>
        <v>2200</v>
      </c>
      <c r="O131" s="105">
        <f>'СВОД 2023'!N131+$H$1*1-'Ноябрь 2023'!D130</f>
        <v>4400</v>
      </c>
      <c r="P131" s="105">
        <f>'СВОД 2023'!O131+$H$1*1-'Декабрь 2023'!D130</f>
        <v>0</v>
      </c>
      <c r="Q131" s="106">
        <f t="shared" si="2"/>
        <v>26400</v>
      </c>
      <c r="R131" s="106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06">
        <f t="shared" si="3"/>
        <v>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2022'!S129</f>
        <v>-2200</v>
      </c>
      <c r="E132" s="105">
        <f>'СВОД 2023'!D132+$H$1*1-'Январь 2023'!D129</f>
        <v>0</v>
      </c>
      <c r="F132" s="105">
        <f>'СВОД 2023'!E132+$H$1*1-'Февраль 2023'!D129</f>
        <v>2200</v>
      </c>
      <c r="G132" s="105">
        <f>'СВОД 2023'!F132+$H$1*1-'Март 2023'!D129</f>
        <v>4400</v>
      </c>
      <c r="H132" s="105">
        <f>'СВОД 2023'!G132+$H$1*1-'Апрель 2023'!D129</f>
        <v>6600</v>
      </c>
      <c r="I132" s="105">
        <f>'СВОД 2023'!H132+$H$1*1-'Май 2023'!D131</f>
        <v>0</v>
      </c>
      <c r="J132" s="105">
        <f>'СВОД 2023'!I132+$H$1*1-'Июнь 2023'!D131</f>
        <v>0</v>
      </c>
      <c r="K132" s="105">
        <f>'СВОД 2023'!J132+$H$1*1-'Июль 2023'!D131</f>
        <v>0</v>
      </c>
      <c r="L132" s="105">
        <f>'СВОД 2023'!K132+$H$1*1-'Август 2023'!D131</f>
        <v>0</v>
      </c>
      <c r="M132" s="105">
        <f>'СВОД 2023'!L132+$H$1*1-'Сентябрь 2023'!D131</f>
        <v>0</v>
      </c>
      <c r="N132" s="105">
        <f>'СВОД 2023'!M132+$H$1*1-'Октябрь 2023'!D131</f>
        <v>0</v>
      </c>
      <c r="O132" s="105">
        <f>'СВОД 2023'!N132+$H$1*1-'Ноябрь 2023'!D131</f>
        <v>0</v>
      </c>
      <c r="P132" s="105">
        <f>'СВОД 2023'!O132+$H$1*1-'Декабрь 2023'!D131</f>
        <v>0</v>
      </c>
      <c r="Q132" s="106">
        <f t="shared" si="2"/>
        <v>26400</v>
      </c>
      <c r="R132" s="106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2022'!S130</f>
        <v>0</v>
      </c>
      <c r="E133" s="105">
        <f>'СВОД 2023'!D133+$H$1*1-'Январь 2023'!D130</f>
        <v>0</v>
      </c>
      <c r="F133" s="105">
        <f>'СВОД 2023'!E133+$H$1*1-'Февраль 2023'!D130</f>
        <v>0</v>
      </c>
      <c r="G133" s="105">
        <f>'СВОД 2023'!F133+$H$1*1-'Март 2023'!D130</f>
        <v>2200</v>
      </c>
      <c r="H133" s="105">
        <f>'СВОД 2023'!G133+$H$1*1-'Апрель 2023'!D130</f>
        <v>0</v>
      </c>
      <c r="I133" s="105">
        <f>'СВОД 2023'!H133+$H$1*1-'Май 2023'!D132</f>
        <v>0</v>
      </c>
      <c r="J133" s="105">
        <f>'СВОД 2023'!I133+$H$1*1-'Июнь 2023'!D132</f>
        <v>0</v>
      </c>
      <c r="K133" s="105">
        <f>'СВОД 2023'!J133+$H$1*1-'Июль 2023'!D132</f>
        <v>0</v>
      </c>
      <c r="L133" s="105">
        <f>'СВОД 2023'!K133+$H$1*1-'Август 2023'!D132</f>
        <v>0</v>
      </c>
      <c r="M133" s="105">
        <f>'СВОД 2023'!L133+$H$1*1-'Сентябрь 2023'!D132</f>
        <v>2200</v>
      </c>
      <c r="N133" s="105">
        <f>'СВОД 2023'!M133+$H$1*1-'Октябрь 2023'!D132</f>
        <v>0</v>
      </c>
      <c r="O133" s="105">
        <f>'СВОД 2023'!N133+$H$1*1-'Ноябрь 2023'!D132</f>
        <v>0</v>
      </c>
      <c r="P133" s="105">
        <f>'СВОД 2023'!O133+$H$1*1-'Декабрь 2023'!D132</f>
        <v>2200</v>
      </c>
      <c r="Q133" s="106">
        <f t="shared" si="2"/>
        <v>26400</v>
      </c>
      <c r="R133" s="106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06">
        <f t="shared" si="3"/>
        <v>2200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2022'!S131</f>
        <v>-2200</v>
      </c>
      <c r="E134" s="105">
        <f>'СВОД 2023'!D134+$H$1*1-'Январь 2023'!D131</f>
        <v>0</v>
      </c>
      <c r="F134" s="105">
        <f>'СВОД 2023'!E134+$H$1*1-'Февраль 2023'!D131</f>
        <v>2200</v>
      </c>
      <c r="G134" s="105">
        <f>'СВОД 2023'!F134+$H$1*1-'Март 2023'!D131</f>
        <v>4400</v>
      </c>
      <c r="H134" s="105">
        <f>'СВОД 2023'!G134+$H$1*1-'Апрель 2023'!D131</f>
        <v>0</v>
      </c>
      <c r="I134" s="105">
        <f>'СВОД 2023'!H134+$H$1*1-'Май 2023'!D133</f>
        <v>2200</v>
      </c>
      <c r="J134" s="105">
        <f>'СВОД 2023'!I134+$H$1*1-'Июнь 2023'!D133</f>
        <v>4400</v>
      </c>
      <c r="K134" s="105">
        <f>'СВОД 2023'!J134+$H$1*1-'Июль 2023'!D133</f>
        <v>0</v>
      </c>
      <c r="L134" s="105">
        <f>'СВОД 2023'!K134+$H$1*1-'Август 2023'!D133</f>
        <v>-2200</v>
      </c>
      <c r="M134" s="105">
        <f>'СВОД 2023'!L134+$H$1*1-'Сентябрь 2023'!D133</f>
        <v>0</v>
      </c>
      <c r="N134" s="105">
        <f>'СВОД 2023'!M134+$H$1*1-'Октябрь 2023'!D133</f>
        <v>-2200</v>
      </c>
      <c r="O134" s="105">
        <f>'СВОД 2023'!N134+$H$1*1-'Ноябрь 2023'!D133</f>
        <v>-4400</v>
      </c>
      <c r="P134" s="105">
        <f>'СВОД 2023'!O134+$H$1*1-'Декабрь 2023'!D133</f>
        <v>-2200</v>
      </c>
      <c r="Q134" s="106">
        <f t="shared" si="2"/>
        <v>26400</v>
      </c>
      <c r="R134" s="106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06">
        <f t="shared" si="3"/>
        <v>-2200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2022'!S132</f>
        <v>-827.41000000000349</v>
      </c>
      <c r="E135" s="105">
        <f>'СВОД 2023'!D135+$H$1*1-'Январь 2023'!D132</f>
        <v>1372.5899999999965</v>
      </c>
      <c r="F135" s="105">
        <f>'СВОД 2023'!E135+$H$1*1-'Февраль 2023'!D132</f>
        <v>3572.5899999999965</v>
      </c>
      <c r="G135" s="105">
        <f>'СВОД 2023'!F135+$H$1*1-'Март 2023'!D132</f>
        <v>5772.5899999999965</v>
      </c>
      <c r="H135" s="105">
        <f>'СВОД 2023'!G135+$H$1*1-'Апрель 2023'!D132</f>
        <v>7972.5899999999965</v>
      </c>
      <c r="I135" s="105">
        <f>'СВОД 2023'!H135+$H$1*1-'Май 2023'!D134</f>
        <v>10172.589999999997</v>
      </c>
      <c r="J135" s="105">
        <f>'СВОД 2023'!I135+$H$1*1-'Июнь 2023'!D134</f>
        <v>12372.589999999997</v>
      </c>
      <c r="K135" s="105">
        <f>'СВОД 2023'!J135+$H$1*1-'Июль 2023'!D134</f>
        <v>3572.5899999999965</v>
      </c>
      <c r="L135" s="105">
        <f>'СВОД 2023'!K135+$H$1*1-'Август 2023'!D134</f>
        <v>5772.5899999999965</v>
      </c>
      <c r="M135" s="105">
        <f>'СВОД 2023'!L135+$H$1*1-'Сентябрь 2023'!D134</f>
        <v>7972.5899999999965</v>
      </c>
      <c r="N135" s="105">
        <f>'СВОД 2023'!M135+$H$1*1-'Октябрь 2023'!D134</f>
        <v>10172.589999999997</v>
      </c>
      <c r="O135" s="105">
        <f>'СВОД 2023'!N135+$H$1*1-'Ноябрь 2023'!D134</f>
        <v>-2200.4100000000035</v>
      </c>
      <c r="P135" s="105">
        <f>'СВОД 2023'!O135+$H$1*1-'Декабрь 2023'!D134</f>
        <v>-0.41000000000349246</v>
      </c>
      <c r="Q135" s="106">
        <f t="shared" ref="Q135:Q198" si="4">2200*12</f>
        <v>26400</v>
      </c>
      <c r="R135" s="106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06">
        <f t="shared" ref="S135:S198" si="5">Q135+D135-R135</f>
        <v>-0.41000000000349246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2022'!S133</f>
        <v>0</v>
      </c>
      <c r="E136" s="105">
        <f>'СВОД 2023'!D136+$H$1*1-'Январь 2023'!D133</f>
        <v>0</v>
      </c>
      <c r="F136" s="105">
        <f>'СВОД 2023'!E136+$H$1*1-'Февраль 2023'!D133</f>
        <v>0</v>
      </c>
      <c r="G136" s="105">
        <f>'СВОД 2023'!F136+$H$1*1-'Март 2023'!D133</f>
        <v>0</v>
      </c>
      <c r="H136" s="105">
        <f>'СВОД 2023'!G136+$H$1*1-'Апрель 2023'!D133</f>
        <v>0</v>
      </c>
      <c r="I136" s="105">
        <f>'СВОД 2023'!H136+$H$1*1-'Май 2023'!D135</f>
        <v>0</v>
      </c>
      <c r="J136" s="105">
        <f>'СВОД 2023'!I136+$H$1*1-'Июнь 2023'!D135</f>
        <v>0</v>
      </c>
      <c r="K136" s="105">
        <f>'СВОД 2023'!J136+$H$1*1-'Июль 2023'!D135</f>
        <v>0</v>
      </c>
      <c r="L136" s="105">
        <f>'СВОД 2023'!K136+$H$1*1-'Август 2023'!D135</f>
        <v>0</v>
      </c>
      <c r="M136" s="105">
        <f>'СВОД 2023'!L136+$H$1*1-'Сентябрь 2023'!D135</f>
        <v>0</v>
      </c>
      <c r="N136" s="105">
        <f>'СВОД 2023'!M136+$H$1*1-'Октябрь 2023'!D135</f>
        <v>0</v>
      </c>
      <c r="O136" s="105">
        <f>'СВОД 2023'!N136+$H$1*1-'Ноябрь 2023'!D135</f>
        <v>0</v>
      </c>
      <c r="P136" s="105">
        <f>'СВОД 2023'!O136+$H$1*1-'Декабрь 2023'!D135</f>
        <v>0</v>
      </c>
      <c r="Q136" s="106">
        <f t="shared" si="4"/>
        <v>26400</v>
      </c>
      <c r="R136" s="106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2022'!S134</f>
        <v>-8800</v>
      </c>
      <c r="E137" s="105">
        <f>'СВОД 2023'!D137+$H$1*1-'Январь 2023'!D134</f>
        <v>-6600</v>
      </c>
      <c r="F137" s="105">
        <f>'СВОД 2023'!E137+$H$1*1-'Февраль 2023'!D134</f>
        <v>-8800</v>
      </c>
      <c r="G137" s="105">
        <f>'СВОД 2023'!F137+$H$1*1-'Март 2023'!D134</f>
        <v>-6600</v>
      </c>
      <c r="H137" s="105">
        <f>'СВОД 2023'!G137+$H$1*1-'Апрель 2023'!D134</f>
        <v>-8800</v>
      </c>
      <c r="I137" s="105">
        <f>'СВОД 2023'!H137+$H$1*1-'Май 2023'!D136</f>
        <v>-6600</v>
      </c>
      <c r="J137" s="105">
        <f>'СВОД 2023'!I137+$H$1*1-'Июнь 2023'!D136</f>
        <v>-8800</v>
      </c>
      <c r="K137" s="105">
        <f>'СВОД 2023'!J137+$H$1*1-'Июль 2023'!D136</f>
        <v>-6600</v>
      </c>
      <c r="L137" s="105">
        <f>'СВОД 2023'!K137+$H$1*1-'Август 2023'!D136</f>
        <v>-8800</v>
      </c>
      <c r="M137" s="105">
        <f>'СВОД 2023'!L137+$H$1*1-'Сентябрь 2023'!D136</f>
        <v>-6600</v>
      </c>
      <c r="N137" s="105">
        <f>'СВОД 2023'!M137+$H$1*1-'Октябрь 2023'!D136</f>
        <v>-8800</v>
      </c>
      <c r="O137" s="105">
        <f>'СВОД 2023'!N137+$H$1*1-'Ноябрь 2023'!D136</f>
        <v>-6600</v>
      </c>
      <c r="P137" s="105">
        <f>'СВОД 2023'!O137+$H$1*1-'Декабрь 2023'!D136</f>
        <v>-8800</v>
      </c>
      <c r="Q137" s="106">
        <f t="shared" si="4"/>
        <v>26400</v>
      </c>
      <c r="R137" s="106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06">
        <f t="shared" si="5"/>
        <v>-8800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2022'!S135</f>
        <v>898</v>
      </c>
      <c r="E138" s="105">
        <f>'СВОД 2023'!D138+$H$1*1-'Январь 2023'!D135</f>
        <v>3098</v>
      </c>
      <c r="F138" s="105">
        <f>'СВОД 2023'!E138+$H$1*1-'Февраль 2023'!D135</f>
        <v>5298</v>
      </c>
      <c r="G138" s="105">
        <f>'СВОД 2023'!F138+$H$1*1-'Март 2023'!D135</f>
        <v>898</v>
      </c>
      <c r="H138" s="105">
        <f>'СВОД 2023'!G138+$H$1*1-'Апрель 2023'!D135</f>
        <v>3098</v>
      </c>
      <c r="I138" s="105">
        <f>'СВОД 2023'!H138+$H$1*1-'Май 2023'!D137</f>
        <v>5298</v>
      </c>
      <c r="J138" s="105">
        <f>'СВОД 2023'!I138+$H$1*1-'Июнь 2023'!D137</f>
        <v>7498</v>
      </c>
      <c r="K138" s="105">
        <f>'СВОД 2023'!J138+$H$1*1-'Июль 2023'!D137</f>
        <v>-3502</v>
      </c>
      <c r="L138" s="105">
        <f>'СВОД 2023'!K138+$H$1*1-'Август 2023'!D137</f>
        <v>-1302</v>
      </c>
      <c r="M138" s="105">
        <f>'СВОД 2023'!L138+$H$1*1-'Сентябрь 2023'!D137</f>
        <v>898</v>
      </c>
      <c r="N138" s="105">
        <f>'СВОД 2023'!M138+$H$1*1-'Октябрь 2023'!D137</f>
        <v>3098</v>
      </c>
      <c r="O138" s="105">
        <f>'СВОД 2023'!N138+$H$1*1-'Ноябрь 2023'!D137</f>
        <v>-1302</v>
      </c>
      <c r="P138" s="105">
        <f>'СВОД 2023'!O138+$H$1*1-'Декабрь 2023'!D137</f>
        <v>898</v>
      </c>
      <c r="Q138" s="106">
        <f t="shared" si="4"/>
        <v>26400</v>
      </c>
      <c r="R138" s="106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2022'!S136</f>
        <v>-29889.64</v>
      </c>
      <c r="E139" s="105">
        <f>'СВОД 2023'!D139+$H$1*1-'Январь 2023'!D136</f>
        <v>-27689.64</v>
      </c>
      <c r="F139" s="105">
        <f>'СВОД 2023'!E139+$H$1*1-'Февраль 2023'!D136</f>
        <v>-25489.64</v>
      </c>
      <c r="G139" s="105">
        <f>'СВОД 2023'!F139+$H$1*1-'Март 2023'!D136</f>
        <v>-23289.64</v>
      </c>
      <c r="H139" s="105">
        <f>'СВОД 2023'!G139+$H$1*1-'Апрель 2023'!D136</f>
        <v>-21089.64</v>
      </c>
      <c r="I139" s="105">
        <f>'СВОД 2023'!H139+$H$1*1-'Май 2023'!D138</f>
        <v>-23289.64</v>
      </c>
      <c r="J139" s="105">
        <f>'СВОД 2023'!I139+$H$1*1-'Июнь 2023'!D138</f>
        <v>-21089.64</v>
      </c>
      <c r="K139" s="105">
        <f>'СВОД 2023'!J139+$H$1*1-'Июль 2023'!D138</f>
        <v>-23289.64</v>
      </c>
      <c r="L139" s="105">
        <f>'СВОД 2023'!K139+$H$1*1-'Август 2023'!D138</f>
        <v>-25489.64</v>
      </c>
      <c r="M139" s="105">
        <f>'СВОД 2023'!L139+$H$1*1-'Сентябрь 2023'!D138</f>
        <v>-23289.64</v>
      </c>
      <c r="N139" s="105">
        <f>'СВОД 2023'!M139+$H$1*1-'Октябрь 2023'!D138</f>
        <v>-21089.64</v>
      </c>
      <c r="O139" s="105">
        <f>'СВОД 2023'!N139+$H$1*1-'Ноябрь 2023'!D138</f>
        <v>-18889.64</v>
      </c>
      <c r="P139" s="105">
        <f>'СВОД 2023'!O139+$H$1*1-'Декабрь 2023'!D138</f>
        <v>-21089.64</v>
      </c>
      <c r="Q139" s="106">
        <f t="shared" si="4"/>
        <v>26400</v>
      </c>
      <c r="R139" s="106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06">
        <f t="shared" si="5"/>
        <v>-21089.64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2022'!S137</f>
        <v>-20160</v>
      </c>
      <c r="E140" s="105">
        <f>'СВОД 2023'!D140+$H$1*1-'Январь 2023'!D137</f>
        <v>-17960</v>
      </c>
      <c r="F140" s="105">
        <f>'СВОД 2023'!E140+$H$1*1-'Февраль 2023'!D137</f>
        <v>-15760</v>
      </c>
      <c r="G140" s="105">
        <f>'СВОД 2023'!F140+$H$1*1-'Март 2023'!D137</f>
        <v>-13560</v>
      </c>
      <c r="H140" s="105">
        <f>'СВОД 2023'!G140+$H$1*1-'Апрель 2023'!D137</f>
        <v>-11360</v>
      </c>
      <c r="I140" s="105">
        <f>'СВОД 2023'!H140+$H$1*1-'Май 2023'!D139</f>
        <v>-9160</v>
      </c>
      <c r="J140" s="105">
        <f>'СВОД 2023'!I140+$H$1*1-'Июнь 2023'!D139</f>
        <v>-6960</v>
      </c>
      <c r="K140" s="105">
        <f>'СВОД 2023'!J140+$H$1*1-'Июль 2023'!D139</f>
        <v>-4760</v>
      </c>
      <c r="L140" s="105">
        <f>'СВОД 2023'!K140+$H$1*1-'Август 2023'!D139</f>
        <v>-2560</v>
      </c>
      <c r="M140" s="105">
        <f>'СВОД 2023'!L140+$H$1*1-'Сентябрь 2023'!D139</f>
        <v>-360</v>
      </c>
      <c r="N140" s="105">
        <f>'СВОД 2023'!M140+$H$1*1-'Октябрь 2023'!D139</f>
        <v>1840</v>
      </c>
      <c r="O140" s="105">
        <f>'СВОД 2023'!N140+$H$1*1-'Ноябрь 2023'!D139</f>
        <v>4040</v>
      </c>
      <c r="P140" s="105">
        <f>'СВОД 2023'!O140+$H$1*1-'Декабрь 2023'!D139</f>
        <v>-4760</v>
      </c>
      <c r="Q140" s="106">
        <f t="shared" si="4"/>
        <v>26400</v>
      </c>
      <c r="R140" s="106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06">
        <f t="shared" si="5"/>
        <v>-4760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2022'!S138</f>
        <v>22815.37999999999</v>
      </c>
      <c r="E141" s="105">
        <f>'СВОД 2023'!D141+$H$1*1-'Январь 2023'!D138</f>
        <v>25015.37999999999</v>
      </c>
      <c r="F141" s="105">
        <f>'СВОД 2023'!E141+$H$1*1-'Февраль 2023'!D138</f>
        <v>27215.37999999999</v>
      </c>
      <c r="G141" s="105">
        <f>'СВОД 2023'!F141+$H$1*1-'Март 2023'!D138</f>
        <v>29415.37999999999</v>
      </c>
      <c r="H141" s="105">
        <f>'СВОД 2023'!G141+$H$1*1-'Апрель 2023'!D138</f>
        <v>31615.37999999999</v>
      </c>
      <c r="I141" s="105">
        <f>'СВОД 2023'!H141+$H$1*1-'Май 2023'!D140</f>
        <v>33815.37999999999</v>
      </c>
      <c r="J141" s="105">
        <f>'СВОД 2023'!I141+$H$1*1-'Июнь 2023'!D140</f>
        <v>36015.37999999999</v>
      </c>
      <c r="K141" s="105">
        <f>'СВОД 2023'!J141+$H$1*1-'Июль 2023'!D140</f>
        <v>38215.37999999999</v>
      </c>
      <c r="L141" s="105">
        <f>'СВОД 2023'!K141+$H$1*1-'Август 2023'!D140</f>
        <v>40415.37999999999</v>
      </c>
      <c r="M141" s="105">
        <f>'СВОД 2023'!L141+$H$1*1-'Сентябрь 2023'!D140</f>
        <v>42615.37999999999</v>
      </c>
      <c r="N141" s="105">
        <f>'СВОД 2023'!M141+$H$1*1-'Октябрь 2023'!D140</f>
        <v>44815.37999999999</v>
      </c>
      <c r="O141" s="105">
        <f>'СВОД 2023'!N141+$H$1*1-'Ноябрь 2023'!D140</f>
        <v>47015.37999999999</v>
      </c>
      <c r="P141" s="105">
        <f>'СВОД 2023'!O141+$H$1*1-'Декабрь 2023'!D140</f>
        <v>49215.37999999999</v>
      </c>
      <c r="Q141" s="106">
        <f t="shared" si="4"/>
        <v>26400</v>
      </c>
      <c r="R141" s="106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06">
        <f t="shared" si="5"/>
        <v>49215.37999999999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2022'!S139</f>
        <v>-2387.6899999999951</v>
      </c>
      <c r="E142" s="105">
        <f>'СВОД 2023'!D142+$H$1*1-'Январь 2023'!D139</f>
        <v>-2387.6899999999951</v>
      </c>
      <c r="F142" s="105">
        <f>'СВОД 2023'!E142+$H$1*1-'Февраль 2023'!D139</f>
        <v>-2387.6899999999951</v>
      </c>
      <c r="G142" s="105">
        <f>'СВОД 2023'!F142+$H$1*1-'Март 2023'!D139</f>
        <v>-2387.6899999999951</v>
      </c>
      <c r="H142" s="105">
        <f>'СВОД 2023'!G142+$H$1*1-'Апрель 2023'!D139</f>
        <v>-2387.6899999999951</v>
      </c>
      <c r="I142" s="105">
        <f>'СВОД 2023'!H142+$H$1*1-'Май 2023'!D141</f>
        <v>-2387.6899999999951</v>
      </c>
      <c r="J142" s="105">
        <f>'СВОД 2023'!I142+$H$1*1-'Июнь 2023'!D141</f>
        <v>-2387.6899999999951</v>
      </c>
      <c r="K142" s="105">
        <f>'СВОД 2023'!J142+$H$1*1-'Июль 2023'!D141</f>
        <v>-2387.6899999999951</v>
      </c>
      <c r="L142" s="105">
        <f>'СВОД 2023'!K142+$H$1*1-'Август 2023'!D141</f>
        <v>-2387.6899999999951</v>
      </c>
      <c r="M142" s="105">
        <f>'СВОД 2023'!L142+$H$1*1-'Сентябрь 2023'!D141</f>
        <v>-2387.6899999999951</v>
      </c>
      <c r="N142" s="105">
        <f>'СВОД 2023'!M142+$H$1*1-'Октябрь 2023'!D141</f>
        <v>-2487.6899999999951</v>
      </c>
      <c r="O142" s="105">
        <f>'СВОД 2023'!N142+$H$1*1-'Ноябрь 2023'!D141</f>
        <v>-2487.6899999999951</v>
      </c>
      <c r="P142" s="105">
        <f>'СВОД 2023'!O142+$H$1*1-'Декабрь 2023'!D141</f>
        <v>-2487.6899999999951</v>
      </c>
      <c r="Q142" s="106">
        <f t="shared" si="4"/>
        <v>26400</v>
      </c>
      <c r="R142" s="106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2022'!S140</f>
        <v>1887</v>
      </c>
      <c r="E143" s="105">
        <f>'СВОД 2023'!D143+$H$1*1-'Январь 2023'!D140</f>
        <v>1887</v>
      </c>
      <c r="F143" s="105">
        <f>'СВОД 2023'!E143+$H$1*1-'Февраль 2023'!D140</f>
        <v>1887</v>
      </c>
      <c r="G143" s="105">
        <f>'СВОД 2023'!F143+$H$1*1-'Март 2023'!D140</f>
        <v>-313</v>
      </c>
      <c r="H143" s="105">
        <f>'СВОД 2023'!G143+$H$1*1-'Апрель 2023'!D140</f>
        <v>-313</v>
      </c>
      <c r="I143" s="105">
        <f>'СВОД 2023'!H143+$H$1*1-'Май 2023'!D142</f>
        <v>-313</v>
      </c>
      <c r="J143" s="105">
        <f>'СВОД 2023'!I143+$H$1*1-'Июнь 2023'!D142</f>
        <v>-313</v>
      </c>
      <c r="K143" s="105">
        <f>'СВОД 2023'!J143+$H$1*1-'Июль 2023'!D142</f>
        <v>-313</v>
      </c>
      <c r="L143" s="105">
        <f>'СВОД 2023'!K143+$H$1*1-'Август 2023'!D142</f>
        <v>-313</v>
      </c>
      <c r="M143" s="105">
        <f>'СВОД 2023'!L143+$H$1*1-'Сентябрь 2023'!D142</f>
        <v>-313</v>
      </c>
      <c r="N143" s="105">
        <f>'СВОД 2023'!M143+$H$1*1-'Октябрь 2023'!D142</f>
        <v>-313</v>
      </c>
      <c r="O143" s="105">
        <f>'СВОД 2023'!N143+$H$1*1-'Ноябрь 2023'!D142</f>
        <v>-313</v>
      </c>
      <c r="P143" s="105">
        <f>'СВОД 2023'!O143+$H$1*1-'Декабрь 2023'!D142</f>
        <v>-313</v>
      </c>
      <c r="Q143" s="106">
        <f t="shared" si="4"/>
        <v>26400</v>
      </c>
      <c r="R143" s="106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06">
        <f t="shared" si="5"/>
        <v>-313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2022'!S141</f>
        <v>21890.009999999995</v>
      </c>
      <c r="E144" s="105">
        <f>'СВОД 2023'!D144+$H$1*1-'Январь 2023'!D141</f>
        <v>24090.009999999995</v>
      </c>
      <c r="F144" s="105">
        <f>'СВОД 2023'!E144+$H$1*1-'Февраль 2023'!D141</f>
        <v>26290.009999999995</v>
      </c>
      <c r="G144" s="105">
        <f>'СВОД 2023'!F144+$H$1*1-'Март 2023'!D141</f>
        <v>28490.009999999995</v>
      </c>
      <c r="H144" s="105">
        <f>'СВОД 2023'!G144+$H$1*1-'Апрель 2023'!D141</f>
        <v>30690.009999999995</v>
      </c>
      <c r="I144" s="105">
        <f>'СВОД 2023'!H144+$H$1*1-'Май 2023'!D143</f>
        <v>32890.009999999995</v>
      </c>
      <c r="J144" s="105">
        <f>'СВОД 2023'!I144+$H$1*1-'Июнь 2023'!D143</f>
        <v>35090.009999999995</v>
      </c>
      <c r="K144" s="105">
        <f>'СВОД 2023'!J144+$H$1*1-'Июль 2023'!D143</f>
        <v>37290.009999999995</v>
      </c>
      <c r="L144" s="105">
        <f>'СВОД 2023'!K144+$H$1*1-'Август 2023'!D143</f>
        <v>39490.009999999995</v>
      </c>
      <c r="M144" s="105">
        <f>'СВОД 2023'!L144+$H$1*1-'Сентябрь 2023'!D143</f>
        <v>41690.009999999995</v>
      </c>
      <c r="N144" s="105">
        <f>'СВОД 2023'!M144+$H$1*1-'Октябрь 2023'!D143</f>
        <v>43890.009999999995</v>
      </c>
      <c r="O144" s="105">
        <f>'СВОД 2023'!N144+$H$1*1-'Ноябрь 2023'!D143</f>
        <v>45090.009999999995</v>
      </c>
      <c r="P144" s="105">
        <f>'СВОД 2023'!O144+$H$1*1-'Декабрь 2023'!D143</f>
        <v>47290.009999999995</v>
      </c>
      <c r="Q144" s="106">
        <f t="shared" si="4"/>
        <v>26400</v>
      </c>
      <c r="R144" s="106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06">
        <f t="shared" si="5"/>
        <v>47290.009999999995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2022'!S142</f>
        <v>0</v>
      </c>
      <c r="E145" s="105">
        <f>'СВОД 2023'!D145+$H$1*1-'Январь 2023'!D142</f>
        <v>2200</v>
      </c>
      <c r="F145" s="105">
        <f>'СВОД 2023'!E145+$H$1*1-'Февраль 2023'!D142</f>
        <v>4400</v>
      </c>
      <c r="G145" s="105">
        <f>'СВОД 2023'!F145+$H$1*1-'Март 2023'!D142</f>
        <v>6600</v>
      </c>
      <c r="H145" s="105">
        <f>'СВОД 2023'!G145+$H$1*1-'Апрель 2023'!D142</f>
        <v>8800</v>
      </c>
      <c r="I145" s="105">
        <f>'СВОД 2023'!H145+$H$1*1-'Май 2023'!D144</f>
        <v>-2200</v>
      </c>
      <c r="J145" s="105">
        <f>'СВОД 2023'!I145+$H$1*1-'Июнь 2023'!D144</f>
        <v>0</v>
      </c>
      <c r="K145" s="105">
        <f>'СВОД 2023'!J145+$H$1*1-'Июль 2023'!D144</f>
        <v>2200</v>
      </c>
      <c r="L145" s="105">
        <f>'СВОД 2023'!K145+$H$1*1-'Август 2023'!D144</f>
        <v>4400</v>
      </c>
      <c r="M145" s="105">
        <f>'СВОД 2023'!L145+$H$1*1-'Сентябрь 2023'!D144</f>
        <v>6600</v>
      </c>
      <c r="N145" s="105">
        <f>'СВОД 2023'!M145+$H$1*1-'Октябрь 2023'!D144</f>
        <v>8800</v>
      </c>
      <c r="O145" s="105">
        <f>'СВОД 2023'!N145+$H$1*1-'Ноябрь 2023'!D144</f>
        <v>11000</v>
      </c>
      <c r="P145" s="105">
        <f>'СВОД 2023'!O145+$H$1*1-'Декабрь 2023'!D144</f>
        <v>0</v>
      </c>
      <c r="Q145" s="106">
        <f t="shared" si="4"/>
        <v>26400</v>
      </c>
      <c r="R145" s="106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2022'!S143</f>
        <v>4400</v>
      </c>
      <c r="E146" s="105">
        <f>'СВОД 2023'!D146+$H$1*1-'Январь 2023'!D143</f>
        <v>2200</v>
      </c>
      <c r="F146" s="105">
        <f>'СВОД 2023'!E146+$H$1*1-'Февраль 2023'!D143</f>
        <v>2200</v>
      </c>
      <c r="G146" s="105">
        <f>'СВОД 2023'!F146+$H$1*1-'Март 2023'!D143</f>
        <v>0</v>
      </c>
      <c r="H146" s="105">
        <f>'СВОД 2023'!G146+$H$1*1-'Апрель 2023'!D143</f>
        <v>2200</v>
      </c>
      <c r="I146" s="105">
        <f>'СВОД 2023'!H146+$H$1*1-'Май 2023'!D145</f>
        <v>2200</v>
      </c>
      <c r="J146" s="105">
        <f>'СВОД 2023'!I146+$H$1*1-'Июнь 2023'!D145</f>
        <v>2200</v>
      </c>
      <c r="K146" s="105">
        <f>'СВОД 2023'!J146+$H$1*1-'Июль 2023'!D145</f>
        <v>2200</v>
      </c>
      <c r="L146" s="105">
        <f>'СВОД 2023'!K146+$H$1*1-'Август 2023'!D145</f>
        <v>0</v>
      </c>
      <c r="M146" s="105">
        <f>'СВОД 2023'!L146+$H$1*1-'Сентябрь 2023'!D145</f>
        <v>0</v>
      </c>
      <c r="N146" s="105">
        <f>'СВОД 2023'!M146+$H$1*1-'Октябрь 2023'!D145</f>
        <v>2200</v>
      </c>
      <c r="O146" s="105">
        <f>'СВОД 2023'!N146+$H$1*1-'Ноябрь 2023'!D145</f>
        <v>0</v>
      </c>
      <c r="P146" s="105">
        <f>'СВОД 2023'!O146+$H$1*1-'Декабрь 2023'!D145</f>
        <v>0</v>
      </c>
      <c r="Q146" s="106">
        <f t="shared" si="4"/>
        <v>26400</v>
      </c>
      <c r="R146" s="106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2022'!S144</f>
        <v>4400</v>
      </c>
      <c r="E147" s="105">
        <f>'СВОД 2023'!D147+$H$1*1-'Январь 2023'!D144</f>
        <v>6600</v>
      </c>
      <c r="F147" s="105">
        <f>'СВОД 2023'!E147+$H$1*1-'Февраль 2023'!D144</f>
        <v>6600</v>
      </c>
      <c r="G147" s="105">
        <f>'СВОД 2023'!F147+$H$1*1-'Март 2023'!D144</f>
        <v>6600</v>
      </c>
      <c r="H147" s="105">
        <f>'СВОД 2023'!G147+$H$1*1-'Апрель 2023'!D144</f>
        <v>6600</v>
      </c>
      <c r="I147" s="105">
        <f>'СВОД 2023'!H147+$H$1*1-'Май 2023'!D146</f>
        <v>5800</v>
      </c>
      <c r="J147" s="105">
        <f>'СВОД 2023'!I147+$H$1*1-'Июнь 2023'!D146</f>
        <v>5000</v>
      </c>
      <c r="K147" s="105">
        <f>'СВОД 2023'!J147+$H$1*1-'Июль 2023'!D146</f>
        <v>7200</v>
      </c>
      <c r="L147" s="105">
        <f>'СВОД 2023'!K147+$H$1*1-'Август 2023'!D146</f>
        <v>5000</v>
      </c>
      <c r="M147" s="105">
        <f>'СВОД 2023'!L147+$H$1*1-'Сентябрь 2023'!D146</f>
        <v>4200</v>
      </c>
      <c r="N147" s="105">
        <f>'СВОД 2023'!M147+$H$1*1-'Октябрь 2023'!D146</f>
        <v>4400</v>
      </c>
      <c r="O147" s="105">
        <f>'СВОД 2023'!N147+$H$1*1-'Ноябрь 2023'!D146</f>
        <v>4400</v>
      </c>
      <c r="P147" s="105">
        <f>'СВОД 2023'!O147+$H$1*1-'Декабрь 2023'!D146</f>
        <v>1600</v>
      </c>
      <c r="Q147" s="106">
        <f t="shared" si="4"/>
        <v>26400</v>
      </c>
      <c r="R147" s="106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06">
        <f t="shared" si="5"/>
        <v>1600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2022'!S145</f>
        <v>76414.320000000007</v>
      </c>
      <c r="E148" s="105">
        <f>'СВОД 2023'!D148+$H$1*1-'Январь 2023'!D145</f>
        <v>78614.320000000007</v>
      </c>
      <c r="F148" s="105">
        <f>'СВОД 2023'!E148+$H$1*1-'Февраль 2023'!D145</f>
        <v>80814.320000000007</v>
      </c>
      <c r="G148" s="105">
        <f>'СВОД 2023'!F148+$H$1*1-'Март 2023'!D145</f>
        <v>83014.320000000007</v>
      </c>
      <c r="H148" s="105">
        <f>'СВОД 2023'!G148+$H$1*1-'Апрель 2023'!D145</f>
        <v>85214.32</v>
      </c>
      <c r="I148" s="105">
        <f>'СВОД 2023'!H148+$H$1*1-'Май 2023'!D147</f>
        <v>87414.32</v>
      </c>
      <c r="J148" s="105">
        <f>'СВОД 2023'!I148+$H$1*1-'Июнь 2023'!D147</f>
        <v>89614.32</v>
      </c>
      <c r="K148" s="105">
        <f>'СВОД 2023'!J148+$H$1*1-'Июль 2023'!D147</f>
        <v>91814.32</v>
      </c>
      <c r="L148" s="105">
        <f>'СВОД 2023'!K148+$H$1*1-'Август 2023'!D147</f>
        <v>94014.32</v>
      </c>
      <c r="M148" s="105">
        <f>'СВОД 2023'!L148+$H$1*1-'Сентябрь 2023'!D147</f>
        <v>96214.32</v>
      </c>
      <c r="N148" s="105">
        <f>'СВОД 2023'!M148+$H$1*1-'Октябрь 2023'!D147</f>
        <v>98414.32</v>
      </c>
      <c r="O148" s="105">
        <f>'СВОД 2023'!N148+$H$1*1-'Ноябрь 2023'!D147</f>
        <v>100614.32</v>
      </c>
      <c r="P148" s="105">
        <f>'СВОД 2023'!O148+$H$1*1-'Декабрь 2023'!D147</f>
        <v>102814.32</v>
      </c>
      <c r="Q148" s="106">
        <f t="shared" si="4"/>
        <v>26400</v>
      </c>
      <c r="R148" s="106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06">
        <f t="shared" si="5"/>
        <v>102814.32</v>
      </c>
      <c r="T148" s="116"/>
    </row>
    <row r="149" spans="1:20" ht="15.95" customHeight="1" x14ac:dyDescent="0.25">
      <c r="A149" s="20" t="s">
        <v>436</v>
      </c>
      <c r="B149" s="2">
        <v>117</v>
      </c>
      <c r="C149" s="114"/>
      <c r="D149" s="133">
        <f>'СВОД 2022'!S146</f>
        <v>46673.48</v>
      </c>
      <c r="E149" s="105">
        <f>'СВОД 2023'!D149+$H$1*1-'Январь 2023'!D146</f>
        <v>48873.48</v>
      </c>
      <c r="F149" s="105">
        <f>'СВОД 2023'!E149+$H$1*1-'Февраль 2023'!D146</f>
        <v>51073.48</v>
      </c>
      <c r="G149" s="105">
        <f>'СВОД 2023'!F149+$H$1*1-'Март 2023'!D146</f>
        <v>53273.48</v>
      </c>
      <c r="H149" s="105">
        <f>'СВОД 2023'!G149+$H$1*1-'Апрель 2023'!D146</f>
        <v>-2526.5199999999968</v>
      </c>
      <c r="I149" s="105">
        <f>'СВОД 2023'!H149+$H$1*1-'Май 2023'!D148</f>
        <v>-326.5199999999968</v>
      </c>
      <c r="J149" s="105">
        <f>'СВОД 2023'!I149+$H$1*1-'Июнь 2023'!D148</f>
        <v>-1126.5199999999968</v>
      </c>
      <c r="K149" s="105">
        <f>'СВОД 2023'!J149+$H$1*1-'Июль 2023'!D148</f>
        <v>1073.4800000000032</v>
      </c>
      <c r="L149" s="105">
        <f>'СВОД 2023'!K149+$H$1*1-'Август 2023'!D148</f>
        <v>-1726.5199999999968</v>
      </c>
      <c r="M149" s="105">
        <f>'СВОД 2023'!L149+$H$1*1-'Сентябрь 2023'!D148</f>
        <v>473.4800000000032</v>
      </c>
      <c r="N149" s="105">
        <f>'СВОД 2023'!M149+$H$1*1-'Октябрь 2023'!D148</f>
        <v>-2326.5199999999968</v>
      </c>
      <c r="O149" s="105">
        <f>'СВОД 2023'!N149+$H$1*1-'Ноябрь 2023'!D148</f>
        <v>-4126.5199999999968</v>
      </c>
      <c r="P149" s="105">
        <f>'СВОД 2023'!O149+$H$1*1-'Декабрь 2023'!D148</f>
        <v>-1926.5199999999968</v>
      </c>
      <c r="Q149" s="106">
        <f t="shared" si="4"/>
        <v>26400</v>
      </c>
      <c r="R149" s="106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06">
        <f t="shared" si="5"/>
        <v>-1926.5199999999895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2022'!S147</f>
        <v>74890.929999999993</v>
      </c>
      <c r="E150" s="105">
        <f>'СВОД 2023'!D150+$H$1*1-'Январь 2023'!D147</f>
        <v>77090.929999999993</v>
      </c>
      <c r="F150" s="105">
        <f>'СВОД 2023'!E150+$H$1*1-'Февраль 2023'!D147</f>
        <v>79290.929999999993</v>
      </c>
      <c r="G150" s="105">
        <f>'СВОД 2023'!F150+$H$1*1-'Март 2023'!D147</f>
        <v>81490.929999999993</v>
      </c>
      <c r="H150" s="105">
        <f>'СВОД 2023'!G150+$H$1*1-'Апрель 2023'!D147</f>
        <v>83690.929999999993</v>
      </c>
      <c r="I150" s="105">
        <f>'СВОД 2023'!H150+$H$1*1-'Май 2023'!D149</f>
        <v>52295.929999999993</v>
      </c>
      <c r="J150" s="105">
        <f>'СВОД 2023'!I150+$H$1*1-'Июнь 2023'!D149</f>
        <v>52295.929999999993</v>
      </c>
      <c r="K150" s="105">
        <f>'СВОД 2023'!J150+$H$1*1-'Июль 2023'!D149</f>
        <v>52295.929999999993</v>
      </c>
      <c r="L150" s="105">
        <f>'СВОД 2023'!K150+$H$1*1-'Август 2023'!D149</f>
        <v>52295.929999999993</v>
      </c>
      <c r="M150" s="105">
        <f>'СВОД 2023'!L150+$H$1*1-'Сентябрь 2023'!D149</f>
        <v>52295.929999999993</v>
      </c>
      <c r="N150" s="105">
        <f>'СВОД 2023'!M150+$H$1*1-'Октябрь 2023'!D149</f>
        <v>52295.929999999993</v>
      </c>
      <c r="O150" s="105">
        <f>'СВОД 2023'!N150+$H$1*1-'Ноябрь 2023'!D149</f>
        <v>52295.929999999993</v>
      </c>
      <c r="P150" s="105">
        <f>'СВОД 2023'!O150+$H$1*1-'Декабрь 2023'!D149</f>
        <v>52295.929999999993</v>
      </c>
      <c r="Q150" s="106">
        <f t="shared" si="4"/>
        <v>26400</v>
      </c>
      <c r="R150" s="106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2022'!S148</f>
        <v>-13200</v>
      </c>
      <c r="E151" s="105">
        <f>'СВОД 2023'!D151+$H$1*1-'Январь 2023'!D148</f>
        <v>-11000</v>
      </c>
      <c r="F151" s="105">
        <f>'СВОД 2023'!E151+$H$1*1-'Февраль 2023'!D148</f>
        <v>-8800</v>
      </c>
      <c r="G151" s="105">
        <f>'СВОД 2023'!F151+$H$1*1-'Март 2023'!D148</f>
        <v>-6600</v>
      </c>
      <c r="H151" s="105">
        <f>'СВОД 2023'!G151+$H$1*1-'Апрель 2023'!D148</f>
        <v>-4400</v>
      </c>
      <c r="I151" s="105">
        <f>'СВОД 2023'!H151+$H$1*1-'Май 2023'!D150</f>
        <v>-2200</v>
      </c>
      <c r="J151" s="105">
        <f>'СВОД 2023'!I151+$H$1*1-'Июнь 2023'!D150</f>
        <v>0</v>
      </c>
      <c r="K151" s="105">
        <f>'СВОД 2023'!J151+$H$1*1-'Июль 2023'!D150</f>
        <v>-11000</v>
      </c>
      <c r="L151" s="105">
        <f>'СВОД 2023'!K151+$H$1*1-'Август 2023'!D150</f>
        <v>-8800</v>
      </c>
      <c r="M151" s="105">
        <f>'СВОД 2023'!L151+$H$1*1-'Сентябрь 2023'!D150</f>
        <v>-6600</v>
      </c>
      <c r="N151" s="105">
        <f>'СВОД 2023'!M151+$H$1*1-'Октябрь 2023'!D150</f>
        <v>-4400</v>
      </c>
      <c r="O151" s="105">
        <f>'СВОД 2023'!N151+$H$1*1-'Ноябрь 2023'!D150</f>
        <v>-2200</v>
      </c>
      <c r="P151" s="105">
        <f>'СВОД 2023'!O151+$H$1*1-'Декабрь 2023'!D150</f>
        <v>-13200</v>
      </c>
      <c r="Q151" s="106">
        <f t="shared" si="4"/>
        <v>26400</v>
      </c>
      <c r="R151" s="106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2022'!S149</f>
        <v>-22461.49</v>
      </c>
      <c r="E152" s="105">
        <f>'СВОД 2023'!D152+$H$1*1-'Январь 2023'!D149</f>
        <v>-20261.490000000002</v>
      </c>
      <c r="F152" s="105">
        <f>'СВОД 2023'!E152+$H$1*1-'Февраль 2023'!D149</f>
        <v>-18061.490000000002</v>
      </c>
      <c r="G152" s="105">
        <f>'СВОД 2023'!F152+$H$1*1-'Март 2023'!D149</f>
        <v>-15861.490000000002</v>
      </c>
      <c r="H152" s="105">
        <f>'СВОД 2023'!G152+$H$1*1-'Апрель 2023'!D149</f>
        <v>-13661.490000000002</v>
      </c>
      <c r="I152" s="105">
        <f>'СВОД 2023'!H152+$H$1*1-'Май 2023'!D151</f>
        <v>-11461.490000000002</v>
      </c>
      <c r="J152" s="105">
        <f>'СВОД 2023'!I152+$H$1*1-'Июнь 2023'!D151</f>
        <v>-9261.4900000000016</v>
      </c>
      <c r="K152" s="105">
        <f>'СВОД 2023'!J152+$H$1*1-'Июль 2023'!D151</f>
        <v>-7061.4900000000016</v>
      </c>
      <c r="L152" s="105">
        <f>'СВОД 2023'!K152+$H$1*1-'Август 2023'!D151</f>
        <v>-4861.4900000000016</v>
      </c>
      <c r="M152" s="105">
        <f>'СВОД 2023'!L152+$H$1*1-'Сентябрь 2023'!D151</f>
        <v>-42661.490000000005</v>
      </c>
      <c r="N152" s="105">
        <f>'СВОД 2023'!M152+$H$1*1-'Октябрь 2023'!D151</f>
        <v>-40461.490000000005</v>
      </c>
      <c r="O152" s="105">
        <f>'СВОД 2023'!N152+$H$1*1-'Ноябрь 2023'!D151</f>
        <v>-38261.490000000005</v>
      </c>
      <c r="P152" s="105">
        <f>'СВОД 2023'!O152+$H$1*1-'Декабрь 2023'!D151</f>
        <v>-36061.490000000005</v>
      </c>
      <c r="Q152" s="106">
        <f t="shared" si="4"/>
        <v>26400</v>
      </c>
      <c r="R152" s="106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06">
        <f t="shared" si="5"/>
        <v>-36061.490000000005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2022'!S150</f>
        <v>33876.61</v>
      </c>
      <c r="E153" s="105">
        <f>'СВОД 2023'!D153+$H$1*1-'Январь 2023'!D150</f>
        <v>36076.61</v>
      </c>
      <c r="F153" s="105">
        <f>'СВОД 2023'!E153+$H$1*1-'Февраль 2023'!D150</f>
        <v>38276.61</v>
      </c>
      <c r="G153" s="105">
        <f>'СВОД 2023'!F153+$H$1*1-'Март 2023'!D150</f>
        <v>40476.61</v>
      </c>
      <c r="H153" s="105">
        <f>'СВОД 2023'!G153+$H$1*1-'Апрель 2023'!D150</f>
        <v>42676.61</v>
      </c>
      <c r="I153" s="105">
        <f>'СВОД 2023'!H153+$H$1*1-'Май 2023'!D152</f>
        <v>44876.61</v>
      </c>
      <c r="J153" s="105">
        <f>'СВОД 2023'!I153+$H$1*1-'Июнь 2023'!D152</f>
        <v>47076.61</v>
      </c>
      <c r="K153" s="105">
        <f>'СВОД 2023'!J153+$H$1*1-'Июль 2023'!D152</f>
        <v>49276.61</v>
      </c>
      <c r="L153" s="105">
        <f>'СВОД 2023'!K153+$H$1*1-'Август 2023'!D152</f>
        <v>51476.61</v>
      </c>
      <c r="M153" s="105">
        <f>'СВОД 2023'!L153+$H$1*1-'Сентябрь 2023'!D152</f>
        <v>53676.61</v>
      </c>
      <c r="N153" s="105">
        <f>'СВОД 2023'!M153+$H$1*1-'Октябрь 2023'!D152</f>
        <v>55876.61</v>
      </c>
      <c r="O153" s="105">
        <f>'СВОД 2023'!N153+$H$1*1-'Ноябрь 2023'!D152</f>
        <v>58076.61</v>
      </c>
      <c r="P153" s="105">
        <f>'СВОД 2023'!O153+$H$1*1-'Декабрь 2023'!D152</f>
        <v>60276.61</v>
      </c>
      <c r="Q153" s="106">
        <f t="shared" si="4"/>
        <v>26400</v>
      </c>
      <c r="R153" s="106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06">
        <f t="shared" si="5"/>
        <v>60276.61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2022'!S151</f>
        <v>2200</v>
      </c>
      <c r="E154" s="105">
        <f>'СВОД 2023'!D154+$H$1*1-'Январь 2023'!D151</f>
        <v>4400</v>
      </c>
      <c r="F154" s="105">
        <f>'СВОД 2023'!E154+$H$1*1-'Февраль 2023'!D151</f>
        <v>2200</v>
      </c>
      <c r="G154" s="105">
        <f>'СВОД 2023'!F154+$H$1*1-'Март 2023'!D151</f>
        <v>2200</v>
      </c>
      <c r="H154" s="105">
        <f>'СВОД 2023'!G154+$H$1*1-'Апрель 2023'!D151</f>
        <v>0</v>
      </c>
      <c r="I154" s="105">
        <f>'СВОД 2023'!H154+$H$1*1-'Май 2023'!D153</f>
        <v>2200</v>
      </c>
      <c r="J154" s="105">
        <f>'СВОД 2023'!I154+$H$1*1-'Июнь 2023'!D153</f>
        <v>4400</v>
      </c>
      <c r="K154" s="105">
        <f>'СВОД 2023'!J154+$H$1*1-'Июль 2023'!D153</f>
        <v>2200</v>
      </c>
      <c r="L154" s="105">
        <f>'СВОД 2023'!K154+$H$1*1-'Август 2023'!D153</f>
        <v>0</v>
      </c>
      <c r="M154" s="105">
        <f>'СВОД 2023'!L154+$H$1*1-'Сентябрь 2023'!D153</f>
        <v>2200</v>
      </c>
      <c r="N154" s="105">
        <f>'СВОД 2023'!M154+$H$1*1-'Октябрь 2023'!D153</f>
        <v>2200</v>
      </c>
      <c r="O154" s="105">
        <f>'СВОД 2023'!N154+$H$1*1-'Ноябрь 2023'!D153</f>
        <v>2200</v>
      </c>
      <c r="P154" s="105">
        <f>'СВОД 2023'!O154+$H$1*1-'Декабрь 2023'!D153</f>
        <v>2200</v>
      </c>
      <c r="Q154" s="106">
        <f t="shared" si="4"/>
        <v>26400</v>
      </c>
      <c r="R154" s="106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2022'!S152</f>
        <v>-0.11999999999898137</v>
      </c>
      <c r="E155" s="105">
        <f>'СВОД 2023'!D155+$H$1*1-'Январь 2023'!D152</f>
        <v>-0.11999999999898137</v>
      </c>
      <c r="F155" s="105">
        <f>'СВОД 2023'!E155+$H$1*1-'Февраль 2023'!D152</f>
        <v>-0.11999999999898137</v>
      </c>
      <c r="G155" s="105">
        <f>'СВОД 2023'!F155+$H$1*1-'Март 2023'!D152</f>
        <v>-0.11999999999898137</v>
      </c>
      <c r="H155" s="105">
        <f>'СВОД 2023'!G155+$H$1*1-'Апрель 2023'!D152</f>
        <v>-0.11999999999898137</v>
      </c>
      <c r="I155" s="105">
        <f>'СВОД 2023'!H155+$H$1*1-'Май 2023'!D154</f>
        <v>-0.11999999999898137</v>
      </c>
      <c r="J155" s="105">
        <f>'СВОД 2023'!I155+$H$1*1-'Июнь 2023'!D154</f>
        <v>-0.11999999999898137</v>
      </c>
      <c r="K155" s="105">
        <f>'СВОД 2023'!J155+$H$1*1-'Июль 2023'!D154</f>
        <v>-0.11999999999898137</v>
      </c>
      <c r="L155" s="105">
        <f>'СВОД 2023'!K155+$H$1*1-'Август 2023'!D154</f>
        <v>-0.11999999999898137</v>
      </c>
      <c r="M155" s="105">
        <f>'СВОД 2023'!L155+$H$1*1-'Сентябрь 2023'!D154</f>
        <v>-2200.119999999999</v>
      </c>
      <c r="N155" s="105">
        <f>'СВОД 2023'!M155+$H$1*1-'Октябрь 2023'!D154</f>
        <v>-0.11999999999898137</v>
      </c>
      <c r="O155" s="105">
        <f>'СВОД 2023'!N155+$H$1*1-'Ноябрь 2023'!D154</f>
        <v>-2200.119999999999</v>
      </c>
      <c r="P155" s="105">
        <f>'СВОД 2023'!O155+$H$1*1-'Декабрь 2023'!D154</f>
        <v>-4400.119999999999</v>
      </c>
      <c r="Q155" s="106">
        <f t="shared" si="4"/>
        <v>26400</v>
      </c>
      <c r="R155" s="106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06">
        <f t="shared" si="5"/>
        <v>-4400.119999999999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2022'!S153</f>
        <v>0</v>
      </c>
      <c r="E156" s="105">
        <f>'СВОД 2023'!D156+$H$1*1-'Январь 2023'!D153</f>
        <v>2200</v>
      </c>
      <c r="F156" s="105">
        <f>'СВОД 2023'!E156+$H$1*1-'Февраль 2023'!D153</f>
        <v>4400</v>
      </c>
      <c r="G156" s="105">
        <f>'СВОД 2023'!F156+$H$1*1-'Март 2023'!D153</f>
        <v>0</v>
      </c>
      <c r="H156" s="105">
        <f>'СВОД 2023'!G156+$H$1*1-'Апрель 2023'!D153</f>
        <v>2200</v>
      </c>
      <c r="I156" s="105">
        <f>'СВОД 2023'!H156+$H$1*1-'Май 2023'!D155</f>
        <v>4400</v>
      </c>
      <c r="J156" s="105">
        <f>'СВОД 2023'!I156+$H$1*1-'Июнь 2023'!D155</f>
        <v>-13200</v>
      </c>
      <c r="K156" s="105">
        <f>'СВОД 2023'!J156+$H$1*1-'Июль 2023'!D155</f>
        <v>-11000</v>
      </c>
      <c r="L156" s="105">
        <f>'СВОД 2023'!K156+$H$1*1-'Август 2023'!D155</f>
        <v>-8800</v>
      </c>
      <c r="M156" s="105">
        <f>'СВОД 2023'!L156+$H$1*1-'Сентябрь 2023'!D155</f>
        <v>-6600</v>
      </c>
      <c r="N156" s="105">
        <f>'СВОД 2023'!M156+$H$1*1-'Октябрь 2023'!D155</f>
        <v>-4400</v>
      </c>
      <c r="O156" s="105">
        <f>'СВОД 2023'!N156+$H$1*1-'Ноябрь 2023'!D155</f>
        <v>-2200</v>
      </c>
      <c r="P156" s="105">
        <f>'СВОД 2023'!O156+$H$1*1-'Декабрь 2023'!D155</f>
        <v>0</v>
      </c>
      <c r="Q156" s="106">
        <f t="shared" si="4"/>
        <v>26400</v>
      </c>
      <c r="R156" s="106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06">
        <f t="shared" si="5"/>
        <v>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2022'!S154</f>
        <v>21200.760000000002</v>
      </c>
      <c r="E157" s="105">
        <f>'СВОД 2023'!D157+$H$1*1-'Январь 2023'!D154</f>
        <v>13400.760000000002</v>
      </c>
      <c r="F157" s="105">
        <f>'СВОД 2023'!E157+$H$1*1-'Февраль 2023'!D154</f>
        <v>15600.760000000002</v>
      </c>
      <c r="G157" s="105">
        <f>'СВОД 2023'!F157+$H$1*1-'Март 2023'!D154</f>
        <v>7800.760000000002</v>
      </c>
      <c r="H157" s="105">
        <f>'СВОД 2023'!G157+$H$1*1-'Апрель 2023'!D154</f>
        <v>10000.760000000002</v>
      </c>
      <c r="I157" s="105">
        <f>'СВОД 2023'!H157+$H$1*1-'Май 2023'!D156</f>
        <v>12200.760000000002</v>
      </c>
      <c r="J157" s="105">
        <f>'СВОД 2023'!I157+$H$1*1-'Июнь 2023'!D156</f>
        <v>14400.760000000002</v>
      </c>
      <c r="K157" s="105">
        <f>'СВОД 2023'!J157+$H$1*1-'Июль 2023'!D156</f>
        <v>16600.760000000002</v>
      </c>
      <c r="L157" s="105">
        <f>'СВОД 2023'!K157+$H$1*1-'Август 2023'!D156</f>
        <v>18800.760000000002</v>
      </c>
      <c r="M157" s="105">
        <f>'СВОД 2023'!L157+$H$1*1-'Сентябрь 2023'!D156</f>
        <v>21000.760000000002</v>
      </c>
      <c r="N157" s="105">
        <f>'СВОД 2023'!M157+$H$1*1-'Октябрь 2023'!D156</f>
        <v>23200.760000000002</v>
      </c>
      <c r="O157" s="105">
        <f>'СВОД 2023'!N157+$H$1*1-'Ноябрь 2023'!D156</f>
        <v>25400.760000000002</v>
      </c>
      <c r="P157" s="105">
        <f>'СВОД 2023'!O157+$H$1*1-'Декабрь 2023'!D156</f>
        <v>27600.760000000002</v>
      </c>
      <c r="Q157" s="106">
        <f t="shared" si="4"/>
        <v>26400</v>
      </c>
      <c r="R157" s="106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06">
        <f t="shared" si="5"/>
        <v>27600.760000000002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2022'!S155</f>
        <v>114400</v>
      </c>
      <c r="E158" s="105">
        <f>'СВОД 2023'!D158+$H$1*1-'Январь 2023'!D155</f>
        <v>116600</v>
      </c>
      <c r="F158" s="105">
        <f>'СВОД 2023'!E158+$H$1*1-'Февраль 2023'!D155</f>
        <v>118800</v>
      </c>
      <c r="G158" s="105">
        <f>'СВОД 2023'!F158+$H$1*1-'Март 2023'!D155</f>
        <v>121000</v>
      </c>
      <c r="H158" s="105">
        <f>'СВОД 2023'!G158+$H$1*1-'Апрель 2023'!D155</f>
        <v>123200</v>
      </c>
      <c r="I158" s="105">
        <f>'СВОД 2023'!H158+$H$1*1-'Май 2023'!D157</f>
        <v>125400</v>
      </c>
      <c r="J158" s="105">
        <f>'СВОД 2023'!I158+$H$1*1-'Июнь 2023'!D157</f>
        <v>127600</v>
      </c>
      <c r="K158" s="105">
        <f>'СВОД 2023'!J158+$H$1*1-'Июль 2023'!D157</f>
        <v>129800</v>
      </c>
      <c r="L158" s="105">
        <f>'СВОД 2023'!K158+$H$1*1-'Август 2023'!D157</f>
        <v>132000</v>
      </c>
      <c r="M158" s="105">
        <f>'СВОД 2023'!L158+$H$1*1-'Сентябрь 2023'!D157</f>
        <v>134200</v>
      </c>
      <c r="N158" s="105">
        <f>'СВОД 2023'!M158+$H$1*1-'Октябрь 2023'!D157</f>
        <v>136400</v>
      </c>
      <c r="O158" s="105">
        <f>'СВОД 2023'!N158+$H$1*1-'Ноябрь 2023'!D157</f>
        <v>138600</v>
      </c>
      <c r="P158" s="105">
        <f>'СВОД 2023'!O158+$H$1*1-'Декабрь 2023'!D157</f>
        <v>140800</v>
      </c>
      <c r="Q158" s="106">
        <f t="shared" si="4"/>
        <v>26400</v>
      </c>
      <c r="R158" s="106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06">
        <f t="shared" si="5"/>
        <v>140800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2022'!S156</f>
        <v>-2200</v>
      </c>
      <c r="E159" s="105">
        <f>'СВОД 2023'!D159+$H$1*1-'Январь 2023'!D156</f>
        <v>-2200</v>
      </c>
      <c r="F159" s="105">
        <f>'СВОД 2023'!E159+$H$1*1-'Февраль 2023'!D156</f>
        <v>0</v>
      </c>
      <c r="G159" s="105">
        <f>'СВОД 2023'!F159+$H$1*1-'Март 2023'!D156</f>
        <v>0</v>
      </c>
      <c r="H159" s="105">
        <f>'СВОД 2023'!G159+$H$1*1-'Апрель 2023'!D156</f>
        <v>-2200</v>
      </c>
      <c r="I159" s="105">
        <f>'СВОД 2023'!H159+$H$1*1-'Май 2023'!D158</f>
        <v>0</v>
      </c>
      <c r="J159" s="105">
        <f>'СВОД 2023'!I159+$H$1*1-'Июнь 2023'!D158</f>
        <v>-2200</v>
      </c>
      <c r="K159" s="105">
        <f>'СВОД 2023'!J159+$H$1*1-'Июль 2023'!D158</f>
        <v>-2200</v>
      </c>
      <c r="L159" s="105">
        <f>'СВОД 2023'!K159+$H$1*1-'Август 2023'!D158</f>
        <v>0</v>
      </c>
      <c r="M159" s="105">
        <f>'СВОД 2023'!L159+$H$1*1-'Сентябрь 2023'!D158</f>
        <v>0</v>
      </c>
      <c r="N159" s="105">
        <f>'СВОД 2023'!M159+$H$1*1-'Октябрь 2023'!D158</f>
        <v>0</v>
      </c>
      <c r="O159" s="105">
        <f>'СВОД 2023'!N159+$H$1*1-'Ноябрь 2023'!D158</f>
        <v>0</v>
      </c>
      <c r="P159" s="105">
        <f>'СВОД 2023'!O159+$H$1*1-'Декабрь 2023'!D158</f>
        <v>-2200</v>
      </c>
      <c r="Q159" s="106">
        <f t="shared" si="4"/>
        <v>26400</v>
      </c>
      <c r="R159" s="106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06">
        <f t="shared" si="5"/>
        <v>-2200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2022'!S157</f>
        <v>4400</v>
      </c>
      <c r="E160" s="105">
        <f>'СВОД 2023'!D160+$H$1*1-'Январь 2023'!D157</f>
        <v>6600</v>
      </c>
      <c r="F160" s="105">
        <f>'СВОД 2023'!E160+$H$1*1-'Февраль 2023'!D157</f>
        <v>6700</v>
      </c>
      <c r="G160" s="105">
        <f>'СВОД 2023'!F160+$H$1*1-'Март 2023'!D157</f>
        <v>8900</v>
      </c>
      <c r="H160" s="105">
        <f>'СВОД 2023'!G160+$H$1*1-'Апрель 2023'!D157</f>
        <v>11100</v>
      </c>
      <c r="I160" s="105">
        <f>'СВОД 2023'!H160+$H$1*1-'Май 2023'!D159</f>
        <v>11200</v>
      </c>
      <c r="J160" s="105">
        <f>'СВОД 2023'!I160+$H$1*1-'Июнь 2023'!D159</f>
        <v>13400</v>
      </c>
      <c r="K160" s="105">
        <f>'СВОД 2023'!J160+$H$1*1-'Июль 2023'!D159</f>
        <v>13500</v>
      </c>
      <c r="L160" s="105">
        <f>'СВОД 2023'!K160+$H$1*1-'Август 2023'!D159</f>
        <v>15700</v>
      </c>
      <c r="M160" s="105">
        <f>'СВОД 2023'!L160+$H$1*1-'Сентябрь 2023'!D159</f>
        <v>2200</v>
      </c>
      <c r="N160" s="105">
        <f>'СВОД 2023'!M160+$H$1*1-'Октябрь 2023'!D159</f>
        <v>2200</v>
      </c>
      <c r="O160" s="105">
        <f>'СВОД 2023'!N160+$H$1*1-'Ноябрь 2023'!D159</f>
        <v>2100</v>
      </c>
      <c r="P160" s="105">
        <f>'СВОД 2023'!O160+$H$1*1-'Декабрь 2023'!D159</f>
        <v>2200</v>
      </c>
      <c r="Q160" s="106">
        <f t="shared" si="4"/>
        <v>26400</v>
      </c>
      <c r="R160" s="106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06">
        <f t="shared" si="5"/>
        <v>2200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2022'!S158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2022'!S159</f>
        <v>13200</v>
      </c>
      <c r="E162" s="105">
        <f>'СВОД 2023'!D162+$H$1*1-'Январь 2023'!D159</f>
        <v>15400</v>
      </c>
      <c r="F162" s="105">
        <f>'СВОД 2023'!E162+$H$1*1-'Февраль 2023'!D159</f>
        <v>17600</v>
      </c>
      <c r="G162" s="105">
        <f>'СВОД 2023'!F162+$H$1*1-'Март 2023'!D159</f>
        <v>19800</v>
      </c>
      <c r="H162" s="105">
        <f>'СВОД 2023'!G162+$H$1*1-'Апрель 2023'!D159</f>
        <v>8800</v>
      </c>
      <c r="I162" s="105">
        <f>'СВОД 2023'!H162+$H$1*1-'Май 2023'!D161</f>
        <v>11000</v>
      </c>
      <c r="J162" s="105">
        <f>'СВОД 2023'!I162+$H$1*1-'Июнь 2023'!D161</f>
        <v>0</v>
      </c>
      <c r="K162" s="105">
        <f>'СВОД 2023'!J162+$H$1*1-'Июль 2023'!D161</f>
        <v>2200</v>
      </c>
      <c r="L162" s="105">
        <f>'СВОД 2023'!K162+$H$1*1-'Август 2023'!D161</f>
        <v>4400</v>
      </c>
      <c r="M162" s="105">
        <f>'СВОД 2023'!L162+$H$1*1-'Сентябрь 2023'!D161</f>
        <v>6600</v>
      </c>
      <c r="N162" s="105">
        <f>'СВОД 2023'!M162+$H$1*1-'Октябрь 2023'!D161</f>
        <v>8800</v>
      </c>
      <c r="O162" s="105">
        <f>'СВОД 2023'!N162+$H$1*1-'Ноябрь 2023'!D161</f>
        <v>11000</v>
      </c>
      <c r="P162" s="105">
        <f>'СВОД 2023'!O162+$H$1*1-'Декабрь 2023'!D161</f>
        <v>13200</v>
      </c>
      <c r="Q162" s="106">
        <f t="shared" si="4"/>
        <v>26400</v>
      </c>
      <c r="R162" s="106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2022'!S160</f>
        <v>13099.509999999998</v>
      </c>
      <c r="E163" s="105">
        <f>'СВОД 2023'!D163+$H$1*1-'Январь 2023'!D160</f>
        <v>15299.509999999998</v>
      </c>
      <c r="F163" s="105">
        <f>'СВОД 2023'!E163+$H$1*1-'Февраль 2023'!D160</f>
        <v>17499.509999999998</v>
      </c>
      <c r="G163" s="105">
        <f>'СВОД 2023'!F163+$H$1*1-'Март 2023'!D160</f>
        <v>19699.509999999998</v>
      </c>
      <c r="H163" s="105">
        <f>'СВОД 2023'!G163+$H$1*1-'Апрель 2023'!D160</f>
        <v>21899.51</v>
      </c>
      <c r="I163" s="105">
        <f>'СВОД 2023'!H163+$H$1*1-'Май 2023'!D162</f>
        <v>24099.51</v>
      </c>
      <c r="J163" s="105">
        <f>'СВОД 2023'!I163+$H$1*1-'Июнь 2023'!D162</f>
        <v>26299.51</v>
      </c>
      <c r="K163" s="105">
        <f>'СВОД 2023'!J163+$H$1*1-'Июль 2023'!D162</f>
        <v>28499.51</v>
      </c>
      <c r="L163" s="105">
        <f>'СВОД 2023'!K163+$H$1*1-'Август 2023'!D162</f>
        <v>23199.51</v>
      </c>
      <c r="M163" s="105">
        <f>'СВОД 2023'!L163+$H$1*1-'Сентябрь 2023'!D162</f>
        <v>25399.51</v>
      </c>
      <c r="N163" s="105">
        <f>'СВОД 2023'!M163+$H$1*1-'Октябрь 2023'!D162</f>
        <v>27599.51</v>
      </c>
      <c r="O163" s="105">
        <f>'СВОД 2023'!N163+$H$1*1-'Ноябрь 2023'!D162</f>
        <v>29799.51</v>
      </c>
      <c r="P163" s="105">
        <f>'СВОД 2023'!O163+$H$1*1-'Декабрь 2023'!D162</f>
        <v>31999.51</v>
      </c>
      <c r="Q163" s="106">
        <f t="shared" si="4"/>
        <v>26400</v>
      </c>
      <c r="R163" s="106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06">
        <f t="shared" si="5"/>
        <v>31999.509999999995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2022'!S161</f>
        <v>13118.21</v>
      </c>
      <c r="E164" s="105">
        <f>'СВОД 2023'!D164+$H$1*1-'Январь 2023'!D161</f>
        <v>15318.21</v>
      </c>
      <c r="F164" s="105">
        <f>'СВОД 2023'!E164+$H$1*1-'Февраль 2023'!D161</f>
        <v>17518.21</v>
      </c>
      <c r="G164" s="105">
        <f>'СВОД 2023'!F164+$H$1*1-'Март 2023'!D161</f>
        <v>19718.21</v>
      </c>
      <c r="H164" s="105">
        <f>'СВОД 2023'!G164+$H$1*1-'Апрель 2023'!D161</f>
        <v>21918.21</v>
      </c>
      <c r="I164" s="105">
        <f>'СВОД 2023'!H164+$H$1*1-'Май 2023'!D163</f>
        <v>24118.21</v>
      </c>
      <c r="J164" s="105">
        <f>'СВОД 2023'!I164+$H$1*1-'Июнь 2023'!D163</f>
        <v>26318.21</v>
      </c>
      <c r="K164" s="105">
        <f>'СВОД 2023'!J164+$H$1*1-'Июль 2023'!D163</f>
        <v>28518.21</v>
      </c>
      <c r="L164" s="105">
        <f>'СВОД 2023'!K164+$H$1*1-'Август 2023'!D163</f>
        <v>23218.21</v>
      </c>
      <c r="M164" s="105">
        <f>'СВОД 2023'!L164+$H$1*1-'Сентябрь 2023'!D163</f>
        <v>25418.21</v>
      </c>
      <c r="N164" s="105">
        <f>'СВОД 2023'!M164+$H$1*1-'Октябрь 2023'!D163</f>
        <v>27618.21</v>
      </c>
      <c r="O164" s="105">
        <f>'СВОД 2023'!N164+$H$1*1-'Ноябрь 2023'!D163</f>
        <v>29818.21</v>
      </c>
      <c r="P164" s="105">
        <f>'СВОД 2023'!O164+$H$1*1-'Декабрь 2023'!D163</f>
        <v>32018.21</v>
      </c>
      <c r="Q164" s="106">
        <f t="shared" si="4"/>
        <v>26400</v>
      </c>
      <c r="R164" s="106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06">
        <f t="shared" si="5"/>
        <v>32018.21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2022'!S162</f>
        <v>25429.309999999998</v>
      </c>
      <c r="E165" s="105">
        <f>'СВОД 2023'!D165+$H$1*1-'Январь 2023'!D162</f>
        <v>27629.309999999998</v>
      </c>
      <c r="F165" s="105">
        <f>'СВОД 2023'!E165+$H$1*1-'Февраль 2023'!D162</f>
        <v>29829.309999999998</v>
      </c>
      <c r="G165" s="105">
        <f>'СВОД 2023'!F165+$H$1*1-'Март 2023'!D162</f>
        <v>32029.309999999998</v>
      </c>
      <c r="H165" s="105">
        <f>'СВОД 2023'!G165+$H$1*1-'Апрель 2023'!D162</f>
        <v>34229.31</v>
      </c>
      <c r="I165" s="105">
        <f>'СВОД 2023'!H165+$H$1*1-'Май 2023'!D164</f>
        <v>36429.31</v>
      </c>
      <c r="J165" s="105">
        <f>'СВОД 2023'!I165+$H$1*1-'Июнь 2023'!D164</f>
        <v>38629.31</v>
      </c>
      <c r="K165" s="105">
        <f>'СВОД 2023'!J165+$H$1*1-'Июль 2023'!D164</f>
        <v>40829.31</v>
      </c>
      <c r="L165" s="105">
        <f>'СВОД 2023'!K165+$H$1*1-'Август 2023'!D164</f>
        <v>43029.31</v>
      </c>
      <c r="M165" s="105">
        <f>'СВОД 2023'!L165+$H$1*1-'Сентябрь 2023'!D164</f>
        <v>45229.31</v>
      </c>
      <c r="N165" s="105">
        <f>'СВОД 2023'!M165+$H$1*1-'Октябрь 2023'!D164</f>
        <v>47429.31</v>
      </c>
      <c r="O165" s="105">
        <f>'СВОД 2023'!N165+$H$1*1-'Ноябрь 2023'!D164</f>
        <v>49629.31</v>
      </c>
      <c r="P165" s="105">
        <f>'СВОД 2023'!O165+$H$1*1-'Декабрь 2023'!D164</f>
        <v>51829.31</v>
      </c>
      <c r="Q165" s="106">
        <f t="shared" si="4"/>
        <v>26400</v>
      </c>
      <c r="R165" s="106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06">
        <f t="shared" si="5"/>
        <v>51829.31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2022'!S163</f>
        <v>0</v>
      </c>
      <c r="E166" s="105">
        <f>'СВОД 2023'!D166+$H$1*1-'Январь 2023'!D163</f>
        <v>-2200</v>
      </c>
      <c r="F166" s="105">
        <f>'СВОД 2023'!E166+$H$1*1-'Февраль 2023'!D163</f>
        <v>-2200</v>
      </c>
      <c r="G166" s="105">
        <f>'СВОД 2023'!F166+$H$1*1-'Март 2023'!D163</f>
        <v>0</v>
      </c>
      <c r="H166" s="105">
        <f>'СВОД 2023'!G166+$H$1*1-'Апрель 2023'!D163</f>
        <v>0</v>
      </c>
      <c r="I166" s="105">
        <f>'СВОД 2023'!H166+$H$1*1-'Май 2023'!D165</f>
        <v>0</v>
      </c>
      <c r="J166" s="105">
        <f>'СВОД 2023'!I166+$H$1*1-'Июнь 2023'!D165</f>
        <v>0</v>
      </c>
      <c r="K166" s="105">
        <f>'СВОД 2023'!J166+$H$1*1-'Июль 2023'!D165</f>
        <v>0</v>
      </c>
      <c r="L166" s="105">
        <f>'СВОД 2023'!K166+$H$1*1-'Август 2023'!D165</f>
        <v>0</v>
      </c>
      <c r="M166" s="105">
        <f>'СВОД 2023'!L166+$H$1*1-'Сентябрь 2023'!D165</f>
        <v>0</v>
      </c>
      <c r="N166" s="105">
        <f>'СВОД 2023'!M166+$H$1*1-'Октябрь 2023'!D165</f>
        <v>0</v>
      </c>
      <c r="O166" s="105">
        <f>'СВОД 2023'!N166+$H$1*1-'Ноябрь 2023'!D165</f>
        <v>2200</v>
      </c>
      <c r="P166" s="105">
        <f>'СВОД 2023'!O166+$H$1*1-'Декабрь 2023'!D165</f>
        <v>0</v>
      </c>
      <c r="Q166" s="106">
        <f t="shared" si="4"/>
        <v>26400</v>
      </c>
      <c r="R166" s="106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2022'!S164</f>
        <v>0</v>
      </c>
      <c r="E167" s="105">
        <f>'СВОД 2023'!D167+$H$1*1-'Январь 2023'!D164</f>
        <v>2200</v>
      </c>
      <c r="F167" s="105">
        <f>'СВОД 2023'!E167+$H$1*1-'Февраль 2023'!D164</f>
        <v>-200</v>
      </c>
      <c r="G167" s="105">
        <f>'СВОД 2023'!F167+$H$1*1-'Март 2023'!D164</f>
        <v>2000</v>
      </c>
      <c r="H167" s="105">
        <f>'СВОД 2023'!G167+$H$1*1-'Апрель 2023'!D164</f>
        <v>-6800</v>
      </c>
      <c r="I167" s="105">
        <f>'СВОД 2023'!H167+$H$1*1-'Май 2023'!D166</f>
        <v>-4600</v>
      </c>
      <c r="J167" s="105">
        <f>'СВОД 2023'!I167+$H$1*1-'Июнь 2023'!D166</f>
        <v>-2400</v>
      </c>
      <c r="K167" s="105">
        <f>'СВОД 2023'!J167+$H$1*1-'Июль 2023'!D166</f>
        <v>-200</v>
      </c>
      <c r="L167" s="105">
        <f>'СВОД 2023'!K167+$H$1*1-'Август 2023'!D166</f>
        <v>2000</v>
      </c>
      <c r="M167" s="105">
        <f>'СВОД 2023'!L167+$H$1*1-'Сентябрь 2023'!D166</f>
        <v>4200</v>
      </c>
      <c r="N167" s="105">
        <f>'СВОД 2023'!M167+$H$1*1-'Октябрь 2023'!D166</f>
        <v>6400</v>
      </c>
      <c r="O167" s="105">
        <f>'СВОД 2023'!N167+$H$1*1-'Ноябрь 2023'!D166</f>
        <v>-2200</v>
      </c>
      <c r="P167" s="105">
        <f>'СВОД 2023'!O167+$H$1*1-'Декабрь 2023'!D166</f>
        <v>0</v>
      </c>
      <c r="Q167" s="106">
        <f t="shared" si="4"/>
        <v>26400</v>
      </c>
      <c r="R167" s="106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2022'!S165</f>
        <v>13200</v>
      </c>
      <c r="E168" s="105">
        <f>'СВОД 2023'!D168+$H$1*1-'Январь 2023'!D165</f>
        <v>15400</v>
      </c>
      <c r="F168" s="105">
        <f>'СВОД 2023'!E168+$H$1*1-'Февраль 2023'!D165</f>
        <v>17600</v>
      </c>
      <c r="G168" s="105">
        <f>'СВОД 2023'!F168+$H$1*1-'Март 2023'!D165</f>
        <v>19800</v>
      </c>
      <c r="H168" s="105">
        <f>'СВОД 2023'!G168+$H$1*1-'Апрель 2023'!D165</f>
        <v>22000</v>
      </c>
      <c r="I168" s="105">
        <f>'СВОД 2023'!H168+$H$1*1-'Май 2023'!D167</f>
        <v>11000</v>
      </c>
      <c r="J168" s="105">
        <f>'СВОД 2023'!I168+$H$1*1-'Июнь 2023'!D167</f>
        <v>13200</v>
      </c>
      <c r="K168" s="105">
        <f>'СВОД 2023'!J168+$H$1*1-'Июль 2023'!D167</f>
        <v>15400</v>
      </c>
      <c r="L168" s="105">
        <f>'СВОД 2023'!K168+$H$1*1-'Август 2023'!D167</f>
        <v>0</v>
      </c>
      <c r="M168" s="105">
        <f>'СВОД 2023'!L168+$H$1*1-'Сентябрь 2023'!D167</f>
        <v>2200</v>
      </c>
      <c r="N168" s="105">
        <f>'СВОД 2023'!M168+$H$1*1-'Октябрь 2023'!D167</f>
        <v>4400</v>
      </c>
      <c r="O168" s="105">
        <f>'СВОД 2023'!N168+$H$1*1-'Ноябрь 2023'!D167</f>
        <v>6600</v>
      </c>
      <c r="P168" s="105">
        <f>'СВОД 2023'!O168+$H$1*1-'Декабрь 2023'!D167</f>
        <v>8800</v>
      </c>
      <c r="Q168" s="106">
        <f t="shared" si="4"/>
        <v>26400</v>
      </c>
      <c r="R168" s="106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06">
        <f t="shared" si="5"/>
        <v>8800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2022'!S166</f>
        <v>13200</v>
      </c>
      <c r="E169" s="105">
        <f>'СВОД 2023'!D169+$H$1*1-'Январь 2023'!D166</f>
        <v>15400</v>
      </c>
      <c r="F169" s="105">
        <f>'СВОД 2023'!E169+$H$1*1-'Февраль 2023'!D166</f>
        <v>17600</v>
      </c>
      <c r="G169" s="105">
        <f>'СВОД 2023'!F169+$H$1*1-'Март 2023'!D166</f>
        <v>19800</v>
      </c>
      <c r="H169" s="105">
        <f>'СВОД 2023'!G169+$H$1*1-'Апрель 2023'!D166</f>
        <v>8800</v>
      </c>
      <c r="I169" s="105">
        <f>'СВОД 2023'!H169+$H$1*1-'Май 2023'!D168</f>
        <v>11000</v>
      </c>
      <c r="J169" s="105">
        <f>'СВОД 2023'!I169+$H$1*1-'Июнь 2023'!D168</f>
        <v>13200</v>
      </c>
      <c r="K169" s="105">
        <f>'СВОД 2023'!J169+$H$1*1-'Июль 2023'!D168</f>
        <v>6600</v>
      </c>
      <c r="L169" s="105">
        <f>'СВОД 2023'!K169+$H$1*1-'Август 2023'!D168</f>
        <v>8800</v>
      </c>
      <c r="M169" s="105">
        <f>'СВОД 2023'!L169+$H$1*1-'Сентябрь 2023'!D168</f>
        <v>11000</v>
      </c>
      <c r="N169" s="105">
        <f>'СВОД 2023'!M169+$H$1*1-'Октябрь 2023'!D168</f>
        <v>13200</v>
      </c>
      <c r="O169" s="105">
        <f>'СВОД 2023'!N169+$H$1*1-'Ноябрь 2023'!D168</f>
        <v>6600</v>
      </c>
      <c r="P169" s="105">
        <f>'СВОД 2023'!O169+$H$1*1-'Декабрь 2023'!D168</f>
        <v>0</v>
      </c>
      <c r="Q169" s="106">
        <f t="shared" si="4"/>
        <v>26400</v>
      </c>
      <c r="R169" s="106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2022'!S167</f>
        <v>0</v>
      </c>
      <c r="E170" s="105">
        <f>'СВОД 2023'!D170+$H$1*1-'Январь 2023'!D167</f>
        <v>2200</v>
      </c>
      <c r="F170" s="105">
        <f>'СВОД 2023'!E170+$H$1*1-'Февраль 2023'!D167</f>
        <v>4400</v>
      </c>
      <c r="G170" s="105">
        <f>'СВОД 2023'!F170+$H$1*1-'Март 2023'!D167</f>
        <v>6600</v>
      </c>
      <c r="H170" s="105">
        <f>'СВОД 2023'!G170+$H$1*1-'Апрель 2023'!D167</f>
        <v>8800</v>
      </c>
      <c r="I170" s="105">
        <f>'СВОД 2023'!H170+$H$1*1-'Май 2023'!D169</f>
        <v>11000</v>
      </c>
      <c r="J170" s="105">
        <f>'СВОД 2023'!I170+$H$1*1-'Июнь 2023'!D169</f>
        <v>-4400</v>
      </c>
      <c r="K170" s="105">
        <f>'СВОД 2023'!J170+$H$1*1-'Июль 2023'!D169</f>
        <v>-2200</v>
      </c>
      <c r="L170" s="105">
        <f>'СВОД 2023'!K170+$H$1*1-'Август 2023'!D169</f>
        <v>0</v>
      </c>
      <c r="M170" s="105">
        <f>'СВОД 2023'!L170+$H$1*1-'Сентябрь 2023'!D169</f>
        <v>2200</v>
      </c>
      <c r="N170" s="105">
        <f>'СВОД 2023'!M170+$H$1*1-'Октябрь 2023'!D169</f>
        <v>4400</v>
      </c>
      <c r="O170" s="105">
        <f>'СВОД 2023'!N170+$H$1*1-'Ноябрь 2023'!D169</f>
        <v>6600</v>
      </c>
      <c r="P170" s="105">
        <f>'СВОД 2023'!O170+$H$1*1-'Декабрь 2023'!D169</f>
        <v>-6600</v>
      </c>
      <c r="Q170" s="106">
        <f t="shared" si="4"/>
        <v>26400</v>
      </c>
      <c r="R170" s="106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06">
        <f t="shared" si="5"/>
        <v>-6600</v>
      </c>
      <c r="T170" s="116"/>
    </row>
    <row r="171" spans="1:20" ht="15.95" customHeight="1" x14ac:dyDescent="0.25">
      <c r="A171" s="20" t="s">
        <v>412</v>
      </c>
      <c r="B171" s="2">
        <v>138</v>
      </c>
      <c r="C171" s="114"/>
      <c r="D171" s="133">
        <f>'СВОД 2022'!S168</f>
        <v>0</v>
      </c>
      <c r="E171" s="105">
        <f>'СВОД 2023'!D171+$H$1*1-'Январь 2023'!D168</f>
        <v>2200</v>
      </c>
      <c r="F171" s="105">
        <f>'СВОД 2023'!E171+$H$1*1-'Февраль 2023'!D168</f>
        <v>4400</v>
      </c>
      <c r="G171" s="105">
        <f>'СВОД 2023'!F171+$H$1*1-'Март 2023'!D168</f>
        <v>6600</v>
      </c>
      <c r="H171" s="105">
        <f>'СВОД 2023'!G171+$H$1*1-'Апрель 2023'!D168</f>
        <v>-4400</v>
      </c>
      <c r="I171" s="105">
        <f>'СВОД 2023'!H171+$H$1*1-'Май 2023'!D170</f>
        <v>-2200</v>
      </c>
      <c r="J171" s="105">
        <f>'СВОД 2023'!I171+$H$1*1-'Июнь 2023'!D170</f>
        <v>0</v>
      </c>
      <c r="K171" s="105">
        <f>'СВОД 2023'!J171+$H$1*1-'Июль 2023'!D170</f>
        <v>2200</v>
      </c>
      <c r="L171" s="105">
        <f>'СВОД 2023'!K171+$H$1*1-'Август 2023'!D170</f>
        <v>4400</v>
      </c>
      <c r="M171" s="105">
        <f>'СВОД 2023'!L171+$H$1*1-'Сентябрь 2023'!D170</f>
        <v>6600</v>
      </c>
      <c r="N171" s="105">
        <f>'СВОД 2023'!M171+$H$1*1-'Октябрь 2023'!D170</f>
        <v>8800</v>
      </c>
      <c r="O171" s="105">
        <f>'СВОД 2023'!N171+$H$1*1-'Ноябрь 2023'!D170</f>
        <v>11000</v>
      </c>
      <c r="P171" s="105">
        <f>'СВОД 2023'!O171+$H$1*1-'Декабрь 2023'!D170</f>
        <v>13200</v>
      </c>
      <c r="Q171" s="106">
        <f t="shared" si="4"/>
        <v>26400</v>
      </c>
      <c r="R171" s="106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06">
        <f t="shared" si="5"/>
        <v>13200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2022'!S169</f>
        <v>-2200.0000000000036</v>
      </c>
      <c r="E172" s="105">
        <f>'СВОД 2023'!D172+$H$1*1-'Январь 2023'!D169</f>
        <v>-3.637978807091713E-12</v>
      </c>
      <c r="F172" s="105">
        <f>'СВОД 2023'!E172+$H$1*1-'Февраль 2023'!D169</f>
        <v>-3.637978807091713E-12</v>
      </c>
      <c r="G172" s="105">
        <f>'СВОД 2023'!F172+$H$1*1-'Март 2023'!D169</f>
        <v>-3.637978807091713E-12</v>
      </c>
      <c r="H172" s="105">
        <f>'СВОД 2023'!G172+$H$1*1-'Апрель 2023'!D169</f>
        <v>-3.637978807091713E-12</v>
      </c>
      <c r="I172" s="105">
        <f>'СВОД 2023'!H172+$H$1*1-'Май 2023'!D171</f>
        <v>-3.637978807091713E-12</v>
      </c>
      <c r="J172" s="105">
        <f>'СВОД 2023'!I172+$H$1*1-'Июнь 2023'!D171</f>
        <v>-3.637978807091713E-12</v>
      </c>
      <c r="K172" s="105">
        <f>'СВОД 2023'!J172+$H$1*1-'Июль 2023'!D171</f>
        <v>-3.637978807091713E-12</v>
      </c>
      <c r="L172" s="105">
        <f>'СВОД 2023'!K172+$H$1*1-'Август 2023'!D171</f>
        <v>-3.637978807091713E-12</v>
      </c>
      <c r="M172" s="105">
        <f>'СВОД 2023'!L172+$H$1*1-'Сентябрь 2023'!D171</f>
        <v>-3.637978807091713E-12</v>
      </c>
      <c r="N172" s="105">
        <f>'СВОД 2023'!M172+$H$1*1-'Октябрь 2023'!D171</f>
        <v>-3.637978807091713E-12</v>
      </c>
      <c r="O172" s="105">
        <f>'СВОД 2023'!N172+$H$1*1-'Ноябрь 2023'!D171</f>
        <v>-3.637978807091713E-12</v>
      </c>
      <c r="P172" s="105">
        <f>'СВОД 2023'!O172+$H$1*1-'Декабрь 2023'!D171</f>
        <v>-2200.0000000000036</v>
      </c>
      <c r="Q172" s="106">
        <f t="shared" si="4"/>
        <v>26400</v>
      </c>
      <c r="R172" s="106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2022'!S170</f>
        <v>0</v>
      </c>
      <c r="E173" s="105">
        <f>'СВОД 2023'!D173+$H$1*1-'Январь 2023'!D170</f>
        <v>2200</v>
      </c>
      <c r="F173" s="105">
        <f>'СВОД 2023'!E173+$H$1*1-'Февраль 2023'!D170</f>
        <v>-2200</v>
      </c>
      <c r="G173" s="105">
        <f>'СВОД 2023'!F173+$H$1*1-'Март 2023'!D170</f>
        <v>0</v>
      </c>
      <c r="H173" s="105">
        <f>'СВОД 2023'!G173+$H$1*1-'Апрель 2023'!D170</f>
        <v>-4400</v>
      </c>
      <c r="I173" s="105">
        <f>'СВОД 2023'!H173+$H$1*1-'Май 2023'!D172</f>
        <v>-2200</v>
      </c>
      <c r="J173" s="105">
        <f>'СВОД 2023'!I173+$H$1*1-'Июнь 2023'!D172</f>
        <v>0</v>
      </c>
      <c r="K173" s="105">
        <f>'СВОД 2023'!J173+$H$1*1-'Июль 2023'!D172</f>
        <v>-4400</v>
      </c>
      <c r="L173" s="105">
        <f>'СВОД 2023'!K173+$H$1*1-'Август 2023'!D172</f>
        <v>-2200</v>
      </c>
      <c r="M173" s="105">
        <f>'СВОД 2023'!L173+$H$1*1-'Сентябрь 2023'!D172</f>
        <v>0</v>
      </c>
      <c r="N173" s="105">
        <f>'СВОД 2023'!M173+$H$1*1-'Октябрь 2023'!D172</f>
        <v>-4400</v>
      </c>
      <c r="O173" s="105">
        <f>'СВОД 2023'!N173+$H$1*1-'Ноябрь 2023'!D172</f>
        <v>-2200</v>
      </c>
      <c r="P173" s="105">
        <f>'СВОД 2023'!O173+$H$1*1-'Декабрь 2023'!D172</f>
        <v>0</v>
      </c>
      <c r="Q173" s="106">
        <f t="shared" si="4"/>
        <v>26400</v>
      </c>
      <c r="R173" s="106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2022'!S171</f>
        <v>-7200</v>
      </c>
      <c r="E174" s="105">
        <f>'СВОД 2023'!D174+$H$1*1-'Январь 2023'!D171</f>
        <v>-5000</v>
      </c>
      <c r="F174" s="105">
        <f>'СВОД 2023'!E174+$H$1*1-'Февраль 2023'!D171</f>
        <v>-2800</v>
      </c>
      <c r="G174" s="105">
        <f>'СВОД 2023'!F174+$H$1*1-'Март 2023'!D171</f>
        <v>-600</v>
      </c>
      <c r="H174" s="105">
        <f>'СВОД 2023'!G174+$H$1*1-'Апрель 2023'!D171</f>
        <v>1600</v>
      </c>
      <c r="I174" s="105">
        <f>'СВОД 2023'!H174+$H$1*1-'Май 2023'!D173</f>
        <v>3800</v>
      </c>
      <c r="J174" s="105">
        <f>'СВОД 2023'!I174+$H$1*1-'Июнь 2023'!D173</f>
        <v>6000</v>
      </c>
      <c r="K174" s="105">
        <f>'СВОД 2023'!J174+$H$1*1-'Июль 2023'!D173</f>
        <v>8200</v>
      </c>
      <c r="L174" s="105">
        <f>'СВОД 2023'!K174+$H$1*1-'Август 2023'!D173</f>
        <v>10400</v>
      </c>
      <c r="M174" s="105">
        <f>'СВОД 2023'!L174+$H$1*1-'Сентябрь 2023'!D173</f>
        <v>5400</v>
      </c>
      <c r="N174" s="105">
        <f>'СВОД 2023'!M174+$H$1*1-'Октябрь 2023'!D173</f>
        <v>7600</v>
      </c>
      <c r="O174" s="105">
        <f>'СВОД 2023'!N174+$H$1*1-'Ноябрь 2023'!D173</f>
        <v>9800</v>
      </c>
      <c r="P174" s="105">
        <f>'СВОД 2023'!O174+$H$1*1-'Декабрь 2023'!D173</f>
        <v>0</v>
      </c>
      <c r="Q174" s="106">
        <f t="shared" si="4"/>
        <v>26400</v>
      </c>
      <c r="R174" s="106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06">
        <f t="shared" si="5"/>
        <v>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2022'!S172</f>
        <v>46200</v>
      </c>
      <c r="E175" s="105">
        <f>'СВОД 2023'!D175+$H$1*1-'Январь 2023'!D172</f>
        <v>48400</v>
      </c>
      <c r="F175" s="105">
        <f>'СВОД 2023'!E175+$H$1*1-'Февраль 2023'!D172</f>
        <v>50600</v>
      </c>
      <c r="G175" s="105">
        <f>'СВОД 2023'!F175+$H$1*1-'Март 2023'!D172</f>
        <v>52800</v>
      </c>
      <c r="H175" s="105">
        <f>'СВОД 2023'!G175+$H$1*1-'Апрель 2023'!D172</f>
        <v>55000</v>
      </c>
      <c r="I175" s="105">
        <f>'СВОД 2023'!H175+$H$1*1-'Май 2023'!D174</f>
        <v>57200</v>
      </c>
      <c r="J175" s="105">
        <f>'СВОД 2023'!I175+$H$1*1-'Июнь 2023'!D174</f>
        <v>59400</v>
      </c>
      <c r="K175" s="105">
        <f>'СВОД 2023'!J175+$H$1*1-'Июль 2023'!D174</f>
        <v>61600</v>
      </c>
      <c r="L175" s="105">
        <f>'СВОД 2023'!K175+$H$1*1-'Август 2023'!D174</f>
        <v>63800</v>
      </c>
      <c r="M175" s="105">
        <f>'СВОД 2023'!L175+$H$1*1-'Сентябрь 2023'!D174</f>
        <v>66000</v>
      </c>
      <c r="N175" s="105">
        <f>'СВОД 2023'!M175+$H$1*1-'Октябрь 2023'!D174</f>
        <v>68200</v>
      </c>
      <c r="O175" s="105">
        <f>'СВОД 2023'!N175+$H$1*1-'Ноябрь 2023'!D174</f>
        <v>70400</v>
      </c>
      <c r="P175" s="105">
        <f>'СВОД 2023'!O175+$H$1*1-'Декабрь 2023'!D174</f>
        <v>66000</v>
      </c>
      <c r="Q175" s="106">
        <f t="shared" si="4"/>
        <v>26400</v>
      </c>
      <c r="R175" s="106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06">
        <f t="shared" si="5"/>
        <v>66000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2022'!S173</f>
        <v>4399.93</v>
      </c>
      <c r="E176" s="105">
        <f>'СВОД 2023'!D176+$H$1*1-'Январь 2023'!D173</f>
        <v>6599.93</v>
      </c>
      <c r="F176" s="105">
        <f>'СВОД 2023'!E176+$H$1*1-'Февраль 2023'!D173</f>
        <v>8799.93</v>
      </c>
      <c r="G176" s="105">
        <f>'СВОД 2023'!F176+$H$1*1-'Март 2023'!D173</f>
        <v>4399.93</v>
      </c>
      <c r="H176" s="105">
        <f>'СВОД 2023'!G176+$H$1*1-'Апрель 2023'!D173</f>
        <v>2199.9300000000003</v>
      </c>
      <c r="I176" s="105">
        <f>'СВОД 2023'!H176+$H$1*1-'Май 2023'!D175</f>
        <v>4399.93</v>
      </c>
      <c r="J176" s="105">
        <f>'СВОД 2023'!I176+$H$1*1-'Июнь 2023'!D175</f>
        <v>-6.9999999999708962E-2</v>
      </c>
      <c r="K176" s="105">
        <f>'СВОД 2023'!J176+$H$1*1-'Июль 2023'!D175</f>
        <v>2199.9300000000003</v>
      </c>
      <c r="L176" s="105">
        <f>'СВОД 2023'!K176+$H$1*1-'Август 2023'!D175</f>
        <v>4399.93</v>
      </c>
      <c r="M176" s="105">
        <f>'СВОД 2023'!L176+$H$1*1-'Сентябрь 2023'!D175</f>
        <v>-6.9999999999708962E-2</v>
      </c>
      <c r="N176" s="105">
        <f>'СВОД 2023'!M176+$H$1*1-'Октябрь 2023'!D175</f>
        <v>2199.9300000000003</v>
      </c>
      <c r="O176" s="105">
        <f>'СВОД 2023'!N176+$H$1*1-'Ноябрь 2023'!D175</f>
        <v>4399.93</v>
      </c>
      <c r="P176" s="105">
        <f>'СВОД 2023'!O176+$H$1*1-'Декабрь 2023'!D175</f>
        <v>-6.9999999999708962E-2</v>
      </c>
      <c r="Q176" s="106">
        <f t="shared" si="4"/>
        <v>26400</v>
      </c>
      <c r="R176" s="106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2022'!S174</f>
        <v>50808.22</v>
      </c>
      <c r="E177" s="105">
        <f>'СВОД 2023'!D177+$H$1*1-'Январь 2023'!D174</f>
        <v>53008.22</v>
      </c>
      <c r="F177" s="105">
        <f>'СВОД 2023'!E177+$H$1*1-'Февраль 2023'!D174</f>
        <v>55208.22</v>
      </c>
      <c r="G177" s="105">
        <f>'СВОД 2023'!F177+$H$1*1-'Март 2023'!D174</f>
        <v>57408.22</v>
      </c>
      <c r="H177" s="105">
        <f>'СВОД 2023'!G177+$H$1*1-'Апрель 2023'!D174</f>
        <v>59608.22</v>
      </c>
      <c r="I177" s="105">
        <f>'СВОД 2023'!H177+$H$1*1-'Май 2023'!D176</f>
        <v>61808.22</v>
      </c>
      <c r="J177" s="105">
        <f>'СВОД 2023'!I177+$H$1*1-'Июнь 2023'!D176</f>
        <v>64008.22</v>
      </c>
      <c r="K177" s="105">
        <f>'СВОД 2023'!J177+$H$1*1-'Июль 2023'!D176</f>
        <v>66208.22</v>
      </c>
      <c r="L177" s="105">
        <f>'СВОД 2023'!K177+$H$1*1-'Август 2023'!D176</f>
        <v>68408.22</v>
      </c>
      <c r="M177" s="105">
        <f>'СВОД 2023'!L177+$H$1*1-'Сентябрь 2023'!D176</f>
        <v>70608.22</v>
      </c>
      <c r="N177" s="105">
        <f>'СВОД 2023'!M177+$H$1*1-'Октябрь 2023'!D176</f>
        <v>72808.22</v>
      </c>
      <c r="O177" s="105">
        <f>'СВОД 2023'!N177+$H$1*1-'Ноябрь 2023'!D176</f>
        <v>75008.22</v>
      </c>
      <c r="P177" s="105">
        <f>'СВОД 2023'!O177+$H$1*1-'Декабрь 2023'!D176</f>
        <v>77208.22</v>
      </c>
      <c r="Q177" s="106">
        <f t="shared" si="4"/>
        <v>26400</v>
      </c>
      <c r="R177" s="106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06">
        <f t="shared" si="5"/>
        <v>77208.22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2022'!S175</f>
        <v>-683.22999999999956</v>
      </c>
      <c r="E178" s="105">
        <f>'СВОД 2023'!D178+$H$1*1-'Январь 2023'!D175</f>
        <v>1516.7700000000004</v>
      </c>
      <c r="F178" s="105">
        <f>'СВОД 2023'!E178+$H$1*1-'Февраль 2023'!D175</f>
        <v>3716.7700000000004</v>
      </c>
      <c r="G178" s="105">
        <f>'СВОД 2023'!F178+$H$1*1-'Март 2023'!D175</f>
        <v>5916.77</v>
      </c>
      <c r="H178" s="105">
        <f>'СВОД 2023'!G178+$H$1*1-'Апрель 2023'!D175</f>
        <v>8116.77</v>
      </c>
      <c r="I178" s="105">
        <f>'СВОД 2023'!H178+$H$1*1-'Май 2023'!D177</f>
        <v>5916.77</v>
      </c>
      <c r="J178" s="105">
        <f>'СВОД 2023'!I178+$H$1*1-'Июнь 2023'!D177</f>
        <v>5116.7700000000004</v>
      </c>
      <c r="K178" s="105">
        <f>'СВОД 2023'!J178+$H$1*1-'Июль 2023'!D177</f>
        <v>4316.7700000000004</v>
      </c>
      <c r="L178" s="105">
        <f>'СВОД 2023'!K178+$H$1*1-'Август 2023'!D177</f>
        <v>1016.7700000000004</v>
      </c>
      <c r="M178" s="105">
        <f>'СВОД 2023'!L178+$H$1*1-'Сентябрь 2023'!D177</f>
        <v>216.77000000000044</v>
      </c>
      <c r="N178" s="105">
        <f>'СВОД 2023'!M178+$H$1*1-'Октябрь 2023'!D177</f>
        <v>2416.7700000000004</v>
      </c>
      <c r="O178" s="105">
        <f>'СВОД 2023'!N178+$H$1*1-'Ноябрь 2023'!D177</f>
        <v>216.77000000000044</v>
      </c>
      <c r="P178" s="105">
        <f>'СВОД 2023'!O178+$H$1*1-'Декабрь 2023'!D177</f>
        <v>216.77000000000044</v>
      </c>
      <c r="Q178" s="106">
        <f t="shared" si="4"/>
        <v>26400</v>
      </c>
      <c r="R178" s="106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06">
        <f t="shared" si="5"/>
        <v>216.77000000000044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2022'!S176</f>
        <v>2200</v>
      </c>
      <c r="E179" s="105">
        <f>'СВОД 2023'!D179+$H$1*1-'Январь 2023'!D176</f>
        <v>0</v>
      </c>
      <c r="F179" s="105">
        <f>'СВОД 2023'!E179+$H$1*1-'Февраль 2023'!D176</f>
        <v>2200</v>
      </c>
      <c r="G179" s="105">
        <f>'СВОД 2023'!F179+$H$1*1-'Март 2023'!D176</f>
        <v>2200</v>
      </c>
      <c r="H179" s="105">
        <f>'СВОД 2023'!G179+$H$1*1-'Апрель 2023'!D176</f>
        <v>2200</v>
      </c>
      <c r="I179" s="105">
        <f>'СВОД 2023'!H179+$H$1*1-'Май 2023'!D178</f>
        <v>0</v>
      </c>
      <c r="J179" s="105">
        <f>'СВОД 2023'!I179+$H$1*1-'Июнь 2023'!D178</f>
        <v>2200</v>
      </c>
      <c r="K179" s="105">
        <f>'СВОД 2023'!J179+$H$1*1-'Июль 2023'!D178</f>
        <v>0</v>
      </c>
      <c r="L179" s="105">
        <f>'СВОД 2023'!K179+$H$1*1-'Август 2023'!D178</f>
        <v>2200</v>
      </c>
      <c r="M179" s="105">
        <f>'СВОД 2023'!L179+$H$1*1-'Сентябрь 2023'!D178</f>
        <v>2200</v>
      </c>
      <c r="N179" s="105">
        <f>'СВОД 2023'!M179+$H$1*1-'Октябрь 2023'!D178</f>
        <v>2200</v>
      </c>
      <c r="O179" s="105">
        <f>'СВОД 2023'!N179+$H$1*1-'Ноябрь 2023'!D178</f>
        <v>2200</v>
      </c>
      <c r="P179" s="105">
        <f>'СВОД 2023'!O179+$H$1*1-'Декабрь 2023'!D178</f>
        <v>2200</v>
      </c>
      <c r="Q179" s="106">
        <f t="shared" si="4"/>
        <v>26400</v>
      </c>
      <c r="R179" s="106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2022'!S177</f>
        <v>6700</v>
      </c>
      <c r="E180" s="105">
        <f>'СВОД 2023'!D180+$H$1*1-'Январь 2023'!D177</f>
        <v>8900</v>
      </c>
      <c r="F180" s="105">
        <f>'СВОД 2023'!E180+$H$1*1-'Февраль 2023'!D177</f>
        <v>4500</v>
      </c>
      <c r="G180" s="105">
        <f>'СВОД 2023'!F180+$H$1*1-'Март 2023'!D177</f>
        <v>100</v>
      </c>
      <c r="H180" s="105">
        <f>'СВОД 2023'!G180+$H$1*1-'Апрель 2023'!D177</f>
        <v>2300</v>
      </c>
      <c r="I180" s="105">
        <f>'СВОД 2023'!H180+$H$1*1-'Май 2023'!D179</f>
        <v>-2100</v>
      </c>
      <c r="J180" s="105">
        <f>'СВОД 2023'!I180+$H$1*1-'Июнь 2023'!D179</f>
        <v>100</v>
      </c>
      <c r="K180" s="105">
        <f>'СВОД 2023'!J180+$H$1*1-'Июль 2023'!D179</f>
        <v>2300</v>
      </c>
      <c r="L180" s="105">
        <f>'СВОД 2023'!K180+$H$1*1-'Август 2023'!D179</f>
        <v>-2100</v>
      </c>
      <c r="M180" s="105">
        <f>'СВОД 2023'!L180+$H$1*1-'Сентябрь 2023'!D179</f>
        <v>100</v>
      </c>
      <c r="N180" s="105">
        <f>'СВОД 2023'!M180+$H$1*1-'Октябрь 2023'!D179</f>
        <v>-4300</v>
      </c>
      <c r="O180" s="105">
        <f>'СВОД 2023'!N180+$H$1*1-'Ноябрь 2023'!D179</f>
        <v>-2100</v>
      </c>
      <c r="P180" s="105">
        <f>'СВОД 2023'!O180+$H$1*1-'Декабрь 2023'!D179</f>
        <v>100</v>
      </c>
      <c r="Q180" s="106">
        <f t="shared" si="4"/>
        <v>26400</v>
      </c>
      <c r="R180" s="106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2022'!S178</f>
        <v>2200</v>
      </c>
      <c r="E181" s="105">
        <f>'СВОД 2023'!D181+$H$1*1-'Январь 2023'!D178</f>
        <v>2200</v>
      </c>
      <c r="F181" s="105">
        <f>'СВОД 2023'!E181+$H$1*1-'Февраль 2023'!D178</f>
        <v>4400</v>
      </c>
      <c r="G181" s="105">
        <f>'СВОД 2023'!F181+$H$1*1-'Март 2023'!D178</f>
        <v>2200</v>
      </c>
      <c r="H181" s="105">
        <f>'СВОД 2023'!G181+$H$1*1-'Апрель 2023'!D178</f>
        <v>4400</v>
      </c>
      <c r="I181" s="105">
        <f>'СВОД 2023'!H181+$H$1*1-'Май 2023'!D180</f>
        <v>2200</v>
      </c>
      <c r="J181" s="105">
        <f>'СВОД 2023'!I181+$H$1*1-'Июнь 2023'!D180</f>
        <v>4400</v>
      </c>
      <c r="K181" s="105">
        <f>'СВОД 2023'!J181+$H$1*1-'Июль 2023'!D180</f>
        <v>2200</v>
      </c>
      <c r="L181" s="105">
        <f>'СВОД 2023'!K181+$H$1*1-'Август 2023'!D180</f>
        <v>2200</v>
      </c>
      <c r="M181" s="105">
        <f>'СВОД 2023'!L181+$H$1*1-'Сентябрь 2023'!D180</f>
        <v>4400</v>
      </c>
      <c r="N181" s="105">
        <f>'СВОД 2023'!M181+$H$1*1-'Октябрь 2023'!D180</f>
        <v>2200</v>
      </c>
      <c r="O181" s="105">
        <f>'СВОД 2023'!N181+$H$1*1-'Ноябрь 2023'!D180</f>
        <v>2200</v>
      </c>
      <c r="P181" s="105">
        <f>'СВОД 2023'!O181+$H$1*1-'Декабрь 2023'!D180</f>
        <v>2200</v>
      </c>
      <c r="Q181" s="106">
        <f t="shared" si="4"/>
        <v>26400</v>
      </c>
      <c r="R181" s="106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2022'!S179</f>
        <v>-8.6200000000026193</v>
      </c>
      <c r="E182" s="105">
        <f>'СВОД 2023'!D182+$H$1*1-'Январь 2023'!D179</f>
        <v>2191.3799999999974</v>
      </c>
      <c r="F182" s="105">
        <f>'СВОД 2023'!E182+$H$1*1-'Февраль 2023'!D179</f>
        <v>4391.3799999999974</v>
      </c>
      <c r="G182" s="105">
        <f>'СВОД 2023'!F182+$H$1*1-'Март 2023'!D179</f>
        <v>2191.3799999999974</v>
      </c>
      <c r="H182" s="105">
        <f>'СВОД 2023'!G182+$H$1*1-'Апрель 2023'!D179</f>
        <v>4391.3799999999974</v>
      </c>
      <c r="I182" s="105">
        <f>'СВОД 2023'!H182+$H$1*1-'Май 2023'!D181</f>
        <v>4391.3799999999974</v>
      </c>
      <c r="J182" s="105">
        <f>'СВОД 2023'!I182+$H$1*1-'Июнь 2023'!D181</f>
        <v>2191.3799999999974</v>
      </c>
      <c r="K182" s="105">
        <f>'СВОД 2023'!J182+$H$1*1-'Июль 2023'!D181</f>
        <v>4391.3799999999974</v>
      </c>
      <c r="L182" s="105">
        <f>'СВОД 2023'!K182+$H$1*1-'Август 2023'!D181</f>
        <v>6591.3799999999974</v>
      </c>
      <c r="M182" s="105">
        <f>'СВОД 2023'!L182+$H$1*1-'Сентябрь 2023'!D181</f>
        <v>4391.3799999999974</v>
      </c>
      <c r="N182" s="105">
        <f>'СВОД 2023'!M182+$H$1*1-'Октябрь 2023'!D181</f>
        <v>2191.3799999999974</v>
      </c>
      <c r="O182" s="105">
        <f>'СВОД 2023'!N182+$H$1*1-'Ноябрь 2023'!D181</f>
        <v>2191.3799999999974</v>
      </c>
      <c r="P182" s="105">
        <f>'СВОД 2023'!O182+$H$1*1-'Декабрь 2023'!D181</f>
        <v>2191.3799999999974</v>
      </c>
      <c r="Q182" s="106">
        <f t="shared" si="4"/>
        <v>26400</v>
      </c>
      <c r="R182" s="106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06">
        <f t="shared" si="5"/>
        <v>2191.3799999999974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2022'!S180</f>
        <v>-6600.0000000000073</v>
      </c>
      <c r="E183" s="105">
        <f>'СВОД 2023'!D183+$H$1*1-'Январь 2023'!D180</f>
        <v>-4400.0000000000073</v>
      </c>
      <c r="F183" s="105">
        <f>'СВОД 2023'!E183+$H$1*1-'Февраль 2023'!D180</f>
        <v>-2200.0000000000073</v>
      </c>
      <c r="G183" s="105">
        <f>'СВОД 2023'!F183+$H$1*1-'Март 2023'!D180</f>
        <v>-7.2759576141834259E-12</v>
      </c>
      <c r="H183" s="105">
        <f>'СВОД 2023'!G183+$H$1*1-'Апрель 2023'!D180</f>
        <v>2199.9999999999927</v>
      </c>
      <c r="I183" s="105">
        <f>'СВОД 2023'!H183+$H$1*1-'Май 2023'!D182</f>
        <v>4399.9999999999927</v>
      </c>
      <c r="J183" s="105">
        <f>'СВОД 2023'!I183+$H$1*1-'Июнь 2023'!D182</f>
        <v>-15400.000000000007</v>
      </c>
      <c r="K183" s="105">
        <f>'СВОД 2023'!J183+$H$1*1-'Июль 2023'!D182</f>
        <v>-13200.000000000007</v>
      </c>
      <c r="L183" s="105">
        <f>'СВОД 2023'!K183+$H$1*1-'Август 2023'!D182</f>
        <v>-11000.000000000007</v>
      </c>
      <c r="M183" s="105">
        <f>'СВОД 2023'!L183+$H$1*1-'Сентябрь 2023'!D182</f>
        <v>-8800.0000000000073</v>
      </c>
      <c r="N183" s="105">
        <f>'СВОД 2023'!M183+$H$1*1-'Октябрь 2023'!D182</f>
        <v>-6600.0000000000073</v>
      </c>
      <c r="O183" s="105">
        <f>'СВОД 2023'!N183+$H$1*1-'Ноябрь 2023'!D182</f>
        <v>-4400.0000000000073</v>
      </c>
      <c r="P183" s="105">
        <f>'СВОД 2023'!O183+$H$1*1-'Декабрь 2023'!D182</f>
        <v>-2200.0000000000073</v>
      </c>
      <c r="Q183" s="106">
        <f t="shared" si="4"/>
        <v>26400</v>
      </c>
      <c r="R183" s="106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06">
        <f t="shared" si="5"/>
        <v>-2200.0000000000073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2022'!S181</f>
        <v>110100</v>
      </c>
      <c r="E184" s="105">
        <f>'СВОД 2023'!D184+$H$1*1-'Январь 2023'!D181</f>
        <v>112300</v>
      </c>
      <c r="F184" s="105">
        <f>'СВОД 2023'!E184+$H$1*1-'Февраль 2023'!D181</f>
        <v>114500</v>
      </c>
      <c r="G184" s="105">
        <f>'СВОД 2023'!F184+$H$1*1-'Март 2023'!D181</f>
        <v>116700</v>
      </c>
      <c r="H184" s="105">
        <f>'СВОД 2023'!G184+$H$1*1-'Апрель 2023'!D181</f>
        <v>118900</v>
      </c>
      <c r="I184" s="105">
        <f>'СВОД 2023'!H184+$H$1*1-'Май 2023'!D183</f>
        <v>121100</v>
      </c>
      <c r="J184" s="105">
        <f>'СВОД 2023'!I184+$H$1*1-'Июнь 2023'!D183</f>
        <v>123300</v>
      </c>
      <c r="K184" s="105">
        <f>'СВОД 2023'!J184+$H$1*1-'Июль 2023'!D183</f>
        <v>125500</v>
      </c>
      <c r="L184" s="105">
        <f>'СВОД 2023'!K184+$H$1*1-'Август 2023'!D183</f>
        <v>127700</v>
      </c>
      <c r="M184" s="105">
        <f>'СВОД 2023'!L184+$H$1*1-'Сентябрь 2023'!D183</f>
        <v>129900</v>
      </c>
      <c r="N184" s="105">
        <f>'СВОД 2023'!M184+$H$1*1-'Октябрь 2023'!D183</f>
        <v>132100</v>
      </c>
      <c r="O184" s="105">
        <f>'СВОД 2023'!N184+$H$1*1-'Ноябрь 2023'!D183</f>
        <v>134300</v>
      </c>
      <c r="P184" s="105">
        <f>'СВОД 2023'!O184+$H$1*1-'Декабрь 2023'!D183</f>
        <v>136500</v>
      </c>
      <c r="Q184" s="106">
        <f t="shared" si="4"/>
        <v>26400</v>
      </c>
      <c r="R184" s="106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06">
        <f t="shared" si="5"/>
        <v>136500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2022'!S182</f>
        <v>10232.759999999995</v>
      </c>
      <c r="E185" s="105">
        <f>'СВОД 2023'!D185+$H$1*1-'Январь 2023'!D182</f>
        <v>-67.240000000005239</v>
      </c>
      <c r="F185" s="105">
        <f>'СВОД 2023'!E185+$H$1*1-'Февраль 2023'!D182</f>
        <v>-867.24000000000524</v>
      </c>
      <c r="G185" s="105">
        <f>'СВОД 2023'!F185+$H$1*1-'Март 2023'!D182</f>
        <v>1332.7599999999948</v>
      </c>
      <c r="H185" s="105">
        <f>'СВОД 2023'!G185+$H$1*1-'Апрель 2023'!D182</f>
        <v>3532.7599999999948</v>
      </c>
      <c r="I185" s="105">
        <f>'СВОД 2023'!H185+$H$1*1-'Май 2023'!D184</f>
        <v>5732.7599999999948</v>
      </c>
      <c r="J185" s="105">
        <f>'СВОД 2023'!I185+$H$1*1-'Июнь 2023'!D184</f>
        <v>7932.7599999999948</v>
      </c>
      <c r="K185" s="105">
        <f>'СВОД 2023'!J185+$H$1*1-'Июль 2023'!D184</f>
        <v>10132.759999999995</v>
      </c>
      <c r="L185" s="105">
        <f>'СВОД 2023'!K185+$H$1*1-'Август 2023'!D184</f>
        <v>12332.759999999995</v>
      </c>
      <c r="M185" s="105">
        <f>'СВОД 2023'!L185+$H$1*1-'Сентябрь 2023'!D184</f>
        <v>14532.759999999995</v>
      </c>
      <c r="N185" s="105">
        <f>'СВОД 2023'!M185+$H$1*1-'Октябрь 2023'!D184</f>
        <v>11732.759999999995</v>
      </c>
      <c r="O185" s="105">
        <f>'СВОД 2023'!N185+$H$1*1-'Ноябрь 2023'!D184</f>
        <v>11932.759999999995</v>
      </c>
      <c r="P185" s="105">
        <f>'СВОД 2023'!O185+$H$1*1-'Декабрь 2023'!D184</f>
        <v>14132.759999999995</v>
      </c>
      <c r="Q185" s="106">
        <f t="shared" si="4"/>
        <v>26400</v>
      </c>
      <c r="R185" s="106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06">
        <f t="shared" si="5"/>
        <v>14132.759999999995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2022'!S183</f>
        <v>0</v>
      </c>
      <c r="E186" s="105">
        <f>'СВОД 2023'!D186+$H$1*1-'Январь 2023'!D183</f>
        <v>2200</v>
      </c>
      <c r="F186" s="105">
        <f>'СВОД 2023'!E186+$H$1*1-'Февраль 2023'!D183</f>
        <v>4400</v>
      </c>
      <c r="G186" s="105">
        <f>'СВОД 2023'!F186+$H$1*1-'Март 2023'!D183</f>
        <v>0</v>
      </c>
      <c r="H186" s="105">
        <f>'СВОД 2023'!G186+$H$1*1-'Апрель 2023'!D183</f>
        <v>2200</v>
      </c>
      <c r="I186" s="105">
        <f>'СВОД 2023'!H186+$H$1*1-'Май 2023'!D185</f>
        <v>4400</v>
      </c>
      <c r="J186" s="105">
        <f>'СВОД 2023'!I186+$H$1*1-'Июнь 2023'!D185</f>
        <v>6600</v>
      </c>
      <c r="K186" s="105">
        <f>'СВОД 2023'!J186+$H$1*1-'Июль 2023'!D185</f>
        <v>8800</v>
      </c>
      <c r="L186" s="105">
        <f>'СВОД 2023'!K186+$H$1*1-'Август 2023'!D185</f>
        <v>11000</v>
      </c>
      <c r="M186" s="105">
        <f>'СВОД 2023'!L186+$H$1*1-'Сентябрь 2023'!D185</f>
        <v>13200</v>
      </c>
      <c r="N186" s="105">
        <f>'СВОД 2023'!M186+$H$1*1-'Октябрь 2023'!D185</f>
        <v>-4400</v>
      </c>
      <c r="O186" s="105">
        <f>'СВОД 2023'!N186+$H$1*1-'Ноябрь 2023'!D185</f>
        <v>-2200</v>
      </c>
      <c r="P186" s="105">
        <f>'СВОД 2023'!O186+$H$1*1-'Декабрь 2023'!D185</f>
        <v>0</v>
      </c>
      <c r="Q186" s="106">
        <f t="shared" si="4"/>
        <v>26400</v>
      </c>
      <c r="R186" s="106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2022'!S184</f>
        <v>0.25999999999839929</v>
      </c>
      <c r="E187" s="105">
        <f>'СВОД 2023'!D187+$H$1*1-'Январь 2023'!D184</f>
        <v>0.25999999999839929</v>
      </c>
      <c r="F187" s="105">
        <f>'СВОД 2023'!E187+$H$1*1-'Февраль 2023'!D184</f>
        <v>0.25999999999839929</v>
      </c>
      <c r="G187" s="105">
        <f>'СВОД 2023'!F187+$H$1*1-'Март 2023'!D184</f>
        <v>0.25999999999839929</v>
      </c>
      <c r="H187" s="105">
        <f>'СВОД 2023'!G187+$H$1*1-'Апрель 2023'!D184</f>
        <v>0.25999999999839929</v>
      </c>
      <c r="I187" s="105">
        <f>'СВОД 2023'!H187+$H$1*1-'Май 2023'!D186</f>
        <v>0.25999999999839929</v>
      </c>
      <c r="J187" s="105">
        <f>'СВОД 2023'!I187+$H$1*1-'Июнь 2023'!D186</f>
        <v>0.25999999999839929</v>
      </c>
      <c r="K187" s="105">
        <f>'СВОД 2023'!J187+$H$1*1-'Июль 2023'!D186</f>
        <v>0.25999999999839929</v>
      </c>
      <c r="L187" s="105">
        <f>'СВОД 2023'!K187+$H$1*1-'Август 2023'!D186</f>
        <v>0.25999999999839929</v>
      </c>
      <c r="M187" s="105">
        <f>'СВОД 2023'!L187+$H$1*1-'Сентябрь 2023'!D186</f>
        <v>0.25999999999839929</v>
      </c>
      <c r="N187" s="105">
        <f>'СВОД 2023'!M187+$H$1*1-'Октябрь 2023'!D186</f>
        <v>0.25999999999839929</v>
      </c>
      <c r="O187" s="105">
        <f>'СВОД 2023'!N187+$H$1*1-'Ноябрь 2023'!D186</f>
        <v>0.25999999999839929</v>
      </c>
      <c r="P187" s="105">
        <f>'СВОД 2023'!O187+$H$1*1-'Декабрь 2023'!D186</f>
        <v>0.25999999999839929</v>
      </c>
      <c r="Q187" s="106">
        <f t="shared" si="4"/>
        <v>26400</v>
      </c>
      <c r="R187" s="106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437</v>
      </c>
      <c r="B188" s="2">
        <v>153</v>
      </c>
      <c r="C188" s="20" t="s">
        <v>21</v>
      </c>
      <c r="D188" s="133">
        <f>'СВОД 2022'!S185</f>
        <v>0</v>
      </c>
      <c r="E188" s="105">
        <f>'СВОД 2023'!D188+$H$1*1-'Январь 2023'!D185</f>
        <v>2200</v>
      </c>
      <c r="F188" s="105">
        <f>'СВОД 2023'!E188+$H$1*1-'Февраль 2023'!D185</f>
        <v>4400</v>
      </c>
      <c r="G188" s="105">
        <f>'СВОД 2023'!F188+$H$1*1-'Март 2023'!D185</f>
        <v>0</v>
      </c>
      <c r="H188" s="105">
        <f>'СВОД 2023'!G188+$H$1*1-'Апрель 2023'!D185</f>
        <v>0</v>
      </c>
      <c r="I188" s="105">
        <f>'СВОД 2023'!H188+$H$1*1-'Май 2023'!D187</f>
        <v>2200</v>
      </c>
      <c r="J188" s="105">
        <f>'СВОД 2023'!I188+$H$1*1-'Июнь 2023'!D187</f>
        <v>4400</v>
      </c>
      <c r="K188" s="105">
        <f>'СВОД 2023'!J188+$H$1*1-'Июль 2023'!D187</f>
        <v>6600</v>
      </c>
      <c r="L188" s="105">
        <f>'СВОД 2023'!K188+$H$1*1-'Август 2023'!D187</f>
        <v>8800</v>
      </c>
      <c r="M188" s="105">
        <f>'СВОД 2023'!L188+$H$1*1-'Сентябрь 2023'!D187</f>
        <v>0</v>
      </c>
      <c r="N188" s="105">
        <f>'СВОД 2023'!M188+$H$1*1-'Октябрь 2023'!D187</f>
        <v>2200</v>
      </c>
      <c r="O188" s="105">
        <f>'СВОД 2023'!N188+$H$1*1-'Ноябрь 2023'!D187</f>
        <v>4400</v>
      </c>
      <c r="P188" s="105">
        <f>'СВОД 2023'!O188+$H$1*1-'Декабрь 2023'!D187</f>
        <v>0</v>
      </c>
      <c r="Q188" s="106">
        <f t="shared" si="4"/>
        <v>26400</v>
      </c>
      <c r="R188" s="106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2022'!S186</f>
        <v>2200</v>
      </c>
      <c r="E189" s="105">
        <f>'СВОД 2023'!D189+$H$1*1-'Январь 2023'!D186</f>
        <v>4400</v>
      </c>
      <c r="F189" s="105">
        <f>'СВОД 2023'!E189+$H$1*1-'Февраль 2023'!D186</f>
        <v>6600</v>
      </c>
      <c r="G189" s="105">
        <f>'СВОД 2023'!F189+$H$1*1-'Март 2023'!D186</f>
        <v>8800</v>
      </c>
      <c r="H189" s="105">
        <f>'СВОД 2023'!G189+$H$1*1-'Апрель 2023'!D186</f>
        <v>11000</v>
      </c>
      <c r="I189" s="105">
        <f>'СВОД 2023'!H189+$H$1*1-'Май 2023'!D188</f>
        <v>13200</v>
      </c>
      <c r="J189" s="105">
        <f>'СВОД 2023'!I189+$H$1*1-'Июнь 2023'!D188</f>
        <v>15400</v>
      </c>
      <c r="K189" s="105">
        <f>'СВОД 2023'!J189+$H$1*1-'Июль 2023'!D188</f>
        <v>17600</v>
      </c>
      <c r="L189" s="105">
        <f>'СВОД 2023'!K189+$H$1*1-'Август 2023'!D188</f>
        <v>19800</v>
      </c>
      <c r="M189" s="105">
        <f>'СВОД 2023'!L189+$H$1*1-'Сентябрь 2023'!D188</f>
        <v>22000</v>
      </c>
      <c r="N189" s="105">
        <f>'СВОД 2023'!M189+$H$1*1-'Октябрь 2023'!D188</f>
        <v>0</v>
      </c>
      <c r="O189" s="105">
        <f>'СВОД 2023'!N189+$H$1*1-'Ноябрь 2023'!D188</f>
        <v>2200</v>
      </c>
      <c r="P189" s="105">
        <f>'СВОД 2023'!O189+$H$1*1-'Декабрь 2023'!D188</f>
        <v>4400</v>
      </c>
      <c r="Q189" s="106">
        <f t="shared" si="4"/>
        <v>26400</v>
      </c>
      <c r="R189" s="106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06">
        <f t="shared" si="5"/>
        <v>4400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2022'!S187</f>
        <v>-1000</v>
      </c>
      <c r="E190" s="105">
        <f>'СВОД 2023'!D190+$H$1*1-'Январь 2023'!D187</f>
        <v>1200</v>
      </c>
      <c r="F190" s="105">
        <f>'СВОД 2023'!E190+$H$1*1-'Февраль 2023'!D187</f>
        <v>200</v>
      </c>
      <c r="G190" s="105">
        <f>'СВОД 2023'!F190+$H$1*1-'Март 2023'!D187</f>
        <v>-3100</v>
      </c>
      <c r="H190" s="105">
        <f>'СВОД 2023'!G190+$H$1*1-'Апрель 2023'!D187</f>
        <v>-3400</v>
      </c>
      <c r="I190" s="105">
        <f>'СВОД 2023'!H190+$H$1*1-'Май 2023'!D189</f>
        <v>-1200</v>
      </c>
      <c r="J190" s="105">
        <f>'СВОД 2023'!I190+$H$1*1-'Июнь 2023'!D189</f>
        <v>-4000</v>
      </c>
      <c r="K190" s="105">
        <f>'СВОД 2023'!J190+$H$1*1-'Июль 2023'!D189</f>
        <v>-1800</v>
      </c>
      <c r="L190" s="105">
        <f>'СВОД 2023'!K190+$H$1*1-'Август 2023'!D189</f>
        <v>400</v>
      </c>
      <c r="M190" s="105">
        <f>'СВОД 2023'!L190+$H$1*1-'Сентябрь 2023'!D189</f>
        <v>2600</v>
      </c>
      <c r="N190" s="105">
        <f>'СВОД 2023'!M190+$H$1*1-'Октябрь 2023'!D189</f>
        <v>4800</v>
      </c>
      <c r="O190" s="105">
        <f>'СВОД 2023'!N190+$H$1*1-'Ноябрь 2023'!D189</f>
        <v>-2200</v>
      </c>
      <c r="P190" s="105">
        <f>'СВОД 2023'!O190+$H$1*1-'Декабрь 2023'!D189</f>
        <v>0</v>
      </c>
      <c r="Q190" s="106">
        <f t="shared" si="4"/>
        <v>26400</v>
      </c>
      <c r="R190" s="106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06">
        <f t="shared" si="5"/>
        <v>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2022'!S188</f>
        <v>18759.459999999992</v>
      </c>
      <c r="E191" s="105">
        <f>'СВОД 2023'!D191+$H$1*1-'Январь 2023'!D188</f>
        <v>18759.459999999992</v>
      </c>
      <c r="F191" s="105">
        <f>'СВОД 2023'!E191+$H$1*1-'Февраль 2023'!D188</f>
        <v>18759.459999999992</v>
      </c>
      <c r="G191" s="105">
        <f>'СВОД 2023'!F191+$H$1*1-'Март 2023'!D188</f>
        <v>18759.459999999992</v>
      </c>
      <c r="H191" s="105">
        <f>'СВОД 2023'!G191+$H$1*1-'Апрель 2023'!D188</f>
        <v>18759.459999999992</v>
      </c>
      <c r="I191" s="105">
        <f>'СВОД 2023'!H191+$H$1*1-'Май 2023'!D190</f>
        <v>18759.459999999992</v>
      </c>
      <c r="J191" s="105">
        <f>'СВОД 2023'!I191+$H$1*1-'Июнь 2023'!D190</f>
        <v>18759.459999999992</v>
      </c>
      <c r="K191" s="105">
        <f>'СВОД 2023'!J191+$H$1*1-'Июль 2023'!D190</f>
        <v>18759.459999999992</v>
      </c>
      <c r="L191" s="105">
        <f>'СВОД 2023'!K191+$H$1*1-'Август 2023'!D190</f>
        <v>18759.459999999992</v>
      </c>
      <c r="M191" s="105">
        <f>'СВОД 2023'!L191+$H$1*1-'Сентябрь 2023'!D190</f>
        <v>18759.459999999992</v>
      </c>
      <c r="N191" s="105">
        <f>'СВОД 2023'!M191+$H$1*1-'Октябрь 2023'!D190</f>
        <v>18759.459999999992</v>
      </c>
      <c r="O191" s="105">
        <f>'СВОД 2023'!N191+$H$1*1-'Ноябрь 2023'!D190</f>
        <v>20959.459999999992</v>
      </c>
      <c r="P191" s="105">
        <f>'СВОД 2023'!O191+$H$1*1-'Декабрь 2023'!D190</f>
        <v>18759.459999999992</v>
      </c>
      <c r="Q191" s="106">
        <f t="shared" si="4"/>
        <v>26400</v>
      </c>
      <c r="R191" s="106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06">
        <f t="shared" si="5"/>
        <v>18759.459999999992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2022'!S189</f>
        <v>3471.5099999999948</v>
      </c>
      <c r="E192" s="105">
        <f>'СВОД 2023'!D192+$H$1*1-'Январь 2023'!D189</f>
        <v>5671.5099999999948</v>
      </c>
      <c r="F192" s="105">
        <f>'СВОД 2023'!E192+$H$1*1-'Февраль 2023'!D189</f>
        <v>7871.5099999999948</v>
      </c>
      <c r="G192" s="105">
        <f>'СВОД 2023'!F192+$H$1*1-'Март 2023'!D189</f>
        <v>5671.5099999999948</v>
      </c>
      <c r="H192" s="105">
        <f>'СВОД 2023'!G192+$H$1*1-'Апрель 2023'!D189</f>
        <v>7871.5099999999948</v>
      </c>
      <c r="I192" s="105">
        <f>'СВОД 2023'!H192+$H$1*1-'Май 2023'!D191</f>
        <v>10071.509999999995</v>
      </c>
      <c r="J192" s="105">
        <f>'СВОД 2023'!I192+$H$1*1-'Июнь 2023'!D191</f>
        <v>7271.5099999999948</v>
      </c>
      <c r="K192" s="105">
        <f>'СВОД 2023'!J192+$H$1*1-'Июль 2023'!D191</f>
        <v>9471.5099999999948</v>
      </c>
      <c r="L192" s="105">
        <f>'СВОД 2023'!K192+$H$1*1-'Август 2023'!D191</f>
        <v>11671.509999999995</v>
      </c>
      <c r="M192" s="105">
        <f>'СВОД 2023'!L192+$H$1*1-'Сентябрь 2023'!D191</f>
        <v>1871.5099999999948</v>
      </c>
      <c r="N192" s="105">
        <f>'СВОД 2023'!M192+$H$1*1-'Октябрь 2023'!D191</f>
        <v>4071.5099999999948</v>
      </c>
      <c r="O192" s="105">
        <f>'СВОД 2023'!N192+$H$1*1-'Ноябрь 2023'!D191</f>
        <v>6271.5099999999948</v>
      </c>
      <c r="P192" s="105">
        <f>'СВОД 2023'!O192+$H$1*1-'Декабрь 2023'!D191</f>
        <v>8471.5099999999948</v>
      </c>
      <c r="Q192" s="106">
        <f t="shared" si="4"/>
        <v>26400</v>
      </c>
      <c r="R192" s="106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06">
        <f t="shared" si="5"/>
        <v>8471.5099999999948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2022'!S190</f>
        <v>0</v>
      </c>
      <c r="E193" s="105">
        <f>'СВОД 2023'!D193+$H$1*1-'Январь 2023'!D190</f>
        <v>0</v>
      </c>
      <c r="F193" s="105">
        <f>'СВОД 2023'!E193+$H$1*1-'Февраль 2023'!D190</f>
        <v>0</v>
      </c>
      <c r="G193" s="105">
        <f>'СВОД 2023'!F193+$H$1*1-'Март 2023'!D190</f>
        <v>0</v>
      </c>
      <c r="H193" s="105">
        <f>'СВОД 2023'!G193+$H$1*1-'Апрель 2023'!D190</f>
        <v>0</v>
      </c>
      <c r="I193" s="105">
        <f>'СВОД 2023'!H193+$H$1*1-'Май 2023'!D192</f>
        <v>0</v>
      </c>
      <c r="J193" s="105">
        <f>'СВОД 2023'!I193+$H$1*1-'Июнь 2023'!D192</f>
        <v>0</v>
      </c>
      <c r="K193" s="105">
        <f>'СВОД 2023'!J193+$H$1*1-'Июль 2023'!D192</f>
        <v>0</v>
      </c>
      <c r="L193" s="105">
        <f>'СВОД 2023'!K193+$H$1*1-'Август 2023'!D192</f>
        <v>0</v>
      </c>
      <c r="M193" s="105">
        <f>'СВОД 2023'!L193+$H$1*1-'Сентябрь 2023'!D192</f>
        <v>0</v>
      </c>
      <c r="N193" s="105">
        <f>'СВОД 2023'!M193+$H$1*1-'Октябрь 2023'!D192</f>
        <v>0</v>
      </c>
      <c r="O193" s="105">
        <f>'СВОД 2023'!N193+$H$1*1-'Ноябрь 2023'!D192</f>
        <v>0</v>
      </c>
      <c r="P193" s="105">
        <f>'СВОД 2023'!O193+$H$1*1-'Декабрь 2023'!D192</f>
        <v>-2200</v>
      </c>
      <c r="Q193" s="106">
        <f t="shared" si="4"/>
        <v>26400</v>
      </c>
      <c r="R193" s="106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06">
        <f t="shared" si="5"/>
        <v>-2200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2022'!S191</f>
        <v>6600</v>
      </c>
      <c r="E194" s="105">
        <f>'СВОД 2023'!D194+$H$1*1-'Январь 2023'!D191</f>
        <v>2200</v>
      </c>
      <c r="F194" s="105">
        <f>'СВОД 2023'!E194+$H$1*1-'Февраль 2023'!D191</f>
        <v>4400</v>
      </c>
      <c r="G194" s="105">
        <f>'СВОД 2023'!F194+$H$1*1-'Март 2023'!D191</f>
        <v>0</v>
      </c>
      <c r="H194" s="105">
        <f>'СВОД 2023'!G194+$H$1*1-'Апрель 2023'!D191</f>
        <v>2200</v>
      </c>
      <c r="I194" s="105">
        <f>'СВОД 2023'!H194+$H$1*1-'Май 2023'!D193</f>
        <v>4400</v>
      </c>
      <c r="J194" s="105">
        <f>'СВОД 2023'!I194+$H$1*1-'Июнь 2023'!D193</f>
        <v>6600</v>
      </c>
      <c r="K194" s="105">
        <f>'СВОД 2023'!J194+$H$1*1-'Июль 2023'!D193</f>
        <v>8800</v>
      </c>
      <c r="L194" s="105">
        <f>'СВОД 2023'!K194+$H$1*1-'Август 2023'!D193</f>
        <v>11000</v>
      </c>
      <c r="M194" s="105">
        <f>'СВОД 2023'!L194+$H$1*1-'Сентябрь 2023'!D193</f>
        <v>2200</v>
      </c>
      <c r="N194" s="105">
        <f>'СВОД 2023'!M194+$H$1*1-'Октябрь 2023'!D193</f>
        <v>4400</v>
      </c>
      <c r="O194" s="105">
        <f>'СВОД 2023'!N194+$H$1*1-'Ноябрь 2023'!D193</f>
        <v>6600</v>
      </c>
      <c r="P194" s="105">
        <f>'СВОД 2023'!O194+$H$1*1-'Декабрь 2023'!D193</f>
        <v>8800</v>
      </c>
      <c r="Q194" s="106">
        <f t="shared" si="4"/>
        <v>26400</v>
      </c>
      <c r="R194" s="106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06">
        <f t="shared" si="5"/>
        <v>8800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2022'!S192</f>
        <v>0</v>
      </c>
      <c r="E195" s="105">
        <f>'СВОД 2023'!D195+$H$1*1-'Январь 2023'!D192</f>
        <v>2200</v>
      </c>
      <c r="F195" s="105">
        <f>'СВОД 2023'!E195+$H$1*1-'Февраль 2023'!D192</f>
        <v>4400</v>
      </c>
      <c r="G195" s="105">
        <f>'СВОД 2023'!F195+$H$1*1-'Март 2023'!D192</f>
        <v>6600</v>
      </c>
      <c r="H195" s="105">
        <f>'СВОД 2023'!G195+$H$1*1-'Апрель 2023'!D192</f>
        <v>8800</v>
      </c>
      <c r="I195" s="105">
        <f>'СВОД 2023'!H195+$H$1*1-'Май 2023'!D194</f>
        <v>11000</v>
      </c>
      <c r="J195" s="105">
        <f>'СВОД 2023'!I195+$H$1*1-'Июнь 2023'!D194</f>
        <v>6600</v>
      </c>
      <c r="K195" s="105">
        <f>'СВОД 2023'!J195+$H$1*1-'Июль 2023'!D194</f>
        <v>8800</v>
      </c>
      <c r="L195" s="105">
        <f>'СВОД 2023'!K195+$H$1*1-'Август 2023'!D194</f>
        <v>11000</v>
      </c>
      <c r="M195" s="105">
        <f>'СВОД 2023'!L195+$H$1*1-'Сентябрь 2023'!D194</f>
        <v>6600</v>
      </c>
      <c r="N195" s="105">
        <f>'СВОД 2023'!M195+$H$1*1-'Октябрь 2023'!D194</f>
        <v>8800</v>
      </c>
      <c r="O195" s="105">
        <f>'СВОД 2023'!N195+$H$1*1-'Ноябрь 2023'!D194</f>
        <v>11000</v>
      </c>
      <c r="P195" s="105">
        <f>'СВОД 2023'!O195+$H$1*1-'Декабрь 2023'!D194</f>
        <v>13200</v>
      </c>
      <c r="Q195" s="106">
        <f t="shared" si="4"/>
        <v>26400</v>
      </c>
      <c r="R195" s="106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06">
        <f t="shared" si="5"/>
        <v>13200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2022'!S193</f>
        <v>24696.869999999995</v>
      </c>
      <c r="E196" s="105">
        <f>'СВОД 2023'!D196+$H$1*1-'Январь 2023'!D193</f>
        <v>26896.869999999995</v>
      </c>
      <c r="F196" s="105">
        <f>'СВОД 2023'!E196+$H$1*1-'Февраль 2023'!D193</f>
        <v>29096.869999999995</v>
      </c>
      <c r="G196" s="105">
        <f>'СВОД 2023'!F196+$H$1*1-'Март 2023'!D193</f>
        <v>31296.869999999995</v>
      </c>
      <c r="H196" s="105">
        <f>'СВОД 2023'!G196+$H$1*1-'Апрель 2023'!D193</f>
        <v>33496.869999999995</v>
      </c>
      <c r="I196" s="105">
        <f>'СВОД 2023'!H196+$H$1*1-'Май 2023'!D195</f>
        <v>35696.869999999995</v>
      </c>
      <c r="J196" s="105">
        <f>'СВОД 2023'!I196+$H$1*1-'Июнь 2023'!D195</f>
        <v>37896.869999999995</v>
      </c>
      <c r="K196" s="105">
        <f>'СВОД 2023'!J196+$H$1*1-'Июль 2023'!D195</f>
        <v>40096.869999999995</v>
      </c>
      <c r="L196" s="105">
        <f>'СВОД 2023'!K196+$H$1*1-'Август 2023'!D195</f>
        <v>42296.869999999995</v>
      </c>
      <c r="M196" s="105">
        <f>'СВОД 2023'!L196+$H$1*1-'Сентябрь 2023'!D195</f>
        <v>44496.869999999995</v>
      </c>
      <c r="N196" s="105">
        <f>'СВОД 2023'!M196+$H$1*1-'Октябрь 2023'!D195</f>
        <v>46696.869999999995</v>
      </c>
      <c r="O196" s="105">
        <f>'СВОД 2023'!N196+$H$1*1-'Ноябрь 2023'!D195</f>
        <v>48896.869999999995</v>
      </c>
      <c r="P196" s="105">
        <f>'СВОД 2023'!O196+$H$1*1-'Декабрь 2023'!D195</f>
        <v>51096.869999999995</v>
      </c>
      <c r="Q196" s="106">
        <f t="shared" si="4"/>
        <v>26400</v>
      </c>
      <c r="R196" s="106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06">
        <f t="shared" si="5"/>
        <v>51096.869999999995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2022'!S194</f>
        <v>147836.75000000006</v>
      </c>
      <c r="E197" s="105">
        <f>'СВОД 2023'!D197+$H$1*1-'Январь 2023'!D194</f>
        <v>150036.75000000006</v>
      </c>
      <c r="F197" s="105">
        <f>'СВОД 2023'!E197+$H$1*1-'Февраль 2023'!D194</f>
        <v>152236.75000000006</v>
      </c>
      <c r="G197" s="105">
        <f>'СВОД 2023'!F197+$H$1*1-'Март 2023'!D194</f>
        <v>154436.75000000006</v>
      </c>
      <c r="H197" s="105">
        <f>'СВОД 2023'!G197+$H$1*1-'Апрель 2023'!D194</f>
        <v>156636.75000000006</v>
      </c>
      <c r="I197" s="105">
        <f>'СВОД 2023'!H197+$H$1*1-'Май 2023'!D196</f>
        <v>158836.75000000006</v>
      </c>
      <c r="J197" s="105">
        <f>'СВОД 2023'!I197+$H$1*1-'Июнь 2023'!D196</f>
        <v>161036.75000000006</v>
      </c>
      <c r="K197" s="105">
        <f>'СВОД 2023'!J197+$H$1*1-'Июль 2023'!D196</f>
        <v>163236.75000000006</v>
      </c>
      <c r="L197" s="105">
        <f>'СВОД 2023'!K197+$H$1*1-'Август 2023'!D196</f>
        <v>165436.75000000006</v>
      </c>
      <c r="M197" s="105">
        <f>'СВОД 2023'!L197+$H$1*1-'Сентябрь 2023'!D196</f>
        <v>167636.75000000006</v>
      </c>
      <c r="N197" s="105">
        <f>'СВОД 2023'!M197+$H$1*1-'Октябрь 2023'!D196</f>
        <v>117036.75000000006</v>
      </c>
      <c r="O197" s="105">
        <f>'СВОД 2023'!N197+$H$1*1-'Ноябрь 2023'!D196</f>
        <v>112636.75000000006</v>
      </c>
      <c r="P197" s="105">
        <f>'СВОД 2023'!O197+$H$1*1-'Декабрь 2023'!D196</f>
        <v>114836.75000000006</v>
      </c>
      <c r="Q197" s="106">
        <f t="shared" si="4"/>
        <v>26400</v>
      </c>
      <c r="R197" s="106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06">
        <f t="shared" si="5"/>
        <v>114836.75000000006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2022'!S195</f>
        <v>-171.72000000000116</v>
      </c>
      <c r="E198" s="105">
        <f>'СВОД 2023'!D198+$H$1*1-'Январь 2023'!D195</f>
        <v>-171.72000000000116</v>
      </c>
      <c r="F198" s="105">
        <f>'СВОД 2023'!E198+$H$1*1-'Февраль 2023'!D195</f>
        <v>-171.72000000000116</v>
      </c>
      <c r="G198" s="105">
        <f>'СВОД 2023'!F198+$H$1*1-'Март 2023'!D195</f>
        <v>-171.72000000000116</v>
      </c>
      <c r="H198" s="105">
        <f>'СВОД 2023'!G198+$H$1*1-'Апрель 2023'!D195</f>
        <v>-171.72000000000116</v>
      </c>
      <c r="I198" s="105">
        <f>'СВОД 2023'!H198+$H$1*1-'Май 2023'!D197</f>
        <v>-171.72000000000116</v>
      </c>
      <c r="J198" s="105">
        <f>'СВОД 2023'!I198+$H$1*1-'Июнь 2023'!D197</f>
        <v>-171.72000000000116</v>
      </c>
      <c r="K198" s="105">
        <f>'СВОД 2023'!J198+$H$1*1-'Июль 2023'!D197</f>
        <v>-171.72000000000116</v>
      </c>
      <c r="L198" s="105">
        <f>'СВОД 2023'!K198+$H$1*1-'Август 2023'!D197</f>
        <v>-171.72000000000116</v>
      </c>
      <c r="M198" s="105">
        <f>'СВОД 2023'!L198+$H$1*1-'Сентябрь 2023'!D197</f>
        <v>-171.72000000000116</v>
      </c>
      <c r="N198" s="105">
        <f>'СВОД 2023'!M198+$H$1*1-'Октябрь 2023'!D197</f>
        <v>-171.72000000000116</v>
      </c>
      <c r="O198" s="105">
        <f>'СВОД 2023'!N198+$H$1*1-'Ноябрь 2023'!D197</f>
        <v>-171.72000000000116</v>
      </c>
      <c r="P198" s="105">
        <f>'СВОД 2023'!O198+$H$1*1-'Декабрь 2023'!D197</f>
        <v>-171.72000000000116</v>
      </c>
      <c r="Q198" s="106">
        <f t="shared" si="4"/>
        <v>26400</v>
      </c>
      <c r="R198" s="106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2022'!S196</f>
        <v>-2200</v>
      </c>
      <c r="E199" s="105">
        <f>'СВОД 2023'!D199+$H$1*1-'Январь 2023'!D196</f>
        <v>0</v>
      </c>
      <c r="F199" s="105">
        <f>'СВОД 2023'!E199+$H$1*1-'Февраль 2023'!D196</f>
        <v>0</v>
      </c>
      <c r="G199" s="105">
        <f>'СВОД 2023'!F199+$H$1*1-'Март 2023'!D196</f>
        <v>0</v>
      </c>
      <c r="H199" s="105">
        <f>'СВОД 2023'!G199+$H$1*1-'Апрель 2023'!D196</f>
        <v>0</v>
      </c>
      <c r="I199" s="105">
        <f>'СВОД 2023'!H199+$H$1*1-'Май 2023'!D198</f>
        <v>0</v>
      </c>
      <c r="J199" s="105">
        <f>'СВОД 2023'!I199+$H$1*1-'Июнь 2023'!D198</f>
        <v>0</v>
      </c>
      <c r="K199" s="105">
        <f>'СВОД 2023'!J199+$H$1*1-'Июль 2023'!D198</f>
        <v>0</v>
      </c>
      <c r="L199" s="105">
        <f>'СВОД 2023'!K199+$H$1*1-'Август 2023'!D198</f>
        <v>0</v>
      </c>
      <c r="M199" s="105">
        <f>'СВОД 2023'!L199+$H$1*1-'Сентябрь 2023'!D198</f>
        <v>0</v>
      </c>
      <c r="N199" s="105">
        <f>'СВОД 2023'!M199+$H$1*1-'Октябрь 2023'!D198</f>
        <v>0</v>
      </c>
      <c r="O199" s="105">
        <f>'СВОД 2023'!N199+$H$1*1-'Ноябрь 2023'!D198</f>
        <v>0</v>
      </c>
      <c r="P199" s="105">
        <f>'СВОД 2023'!O199+$H$1*1-'Декабрь 2023'!D198</f>
        <v>-2200</v>
      </c>
      <c r="Q199" s="106">
        <f t="shared" ref="Q199:Q217" si="6">2200*12</f>
        <v>26400</v>
      </c>
      <c r="R199" s="106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06">
        <f t="shared" ref="S199:S217" si="7">Q199+D199-R199</f>
        <v>-2200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2022'!S197</f>
        <v>2200</v>
      </c>
      <c r="E200" s="105">
        <f>'СВОД 2023'!D200+$H$1*1-'Январь 2023'!D197</f>
        <v>2200</v>
      </c>
      <c r="F200" s="105">
        <f>'СВОД 2023'!E200+$H$1*1-'Февраль 2023'!D197</f>
        <v>0</v>
      </c>
      <c r="G200" s="105">
        <f>'СВОД 2023'!F200+$H$1*1-'Март 2023'!D197</f>
        <v>0</v>
      </c>
      <c r="H200" s="105">
        <f>'СВОД 2023'!G200+$H$1*1-'Апрель 2023'!D197</f>
        <v>0</v>
      </c>
      <c r="I200" s="105">
        <f>'СВОД 2023'!H200+$H$1*1-'Май 2023'!D199</f>
        <v>0</v>
      </c>
      <c r="J200" s="105">
        <f>'СВОД 2023'!I200+$H$1*1-'Июнь 2023'!D199</f>
        <v>0</v>
      </c>
      <c r="K200" s="105">
        <f>'СВОД 2023'!J200+$H$1*1-'Июль 2023'!D199</f>
        <v>0</v>
      </c>
      <c r="L200" s="105">
        <f>'СВОД 2023'!K200+$H$1*1-'Август 2023'!D199</f>
        <v>0</v>
      </c>
      <c r="M200" s="105">
        <f>'СВОД 2023'!L200+$H$1*1-'Сентябрь 2023'!D199</f>
        <v>0</v>
      </c>
      <c r="N200" s="105">
        <f>'СВОД 2023'!M200+$H$1*1-'Октябрь 2023'!D199</f>
        <v>0</v>
      </c>
      <c r="O200" s="105">
        <f>'СВОД 2023'!N200+$H$1*1-'Ноябрь 2023'!D199</f>
        <v>0</v>
      </c>
      <c r="P200" s="105">
        <f>'СВОД 2023'!O200+$H$1*1-'Декабрь 2023'!D199</f>
        <v>0</v>
      </c>
      <c r="Q200" s="106">
        <f t="shared" si="6"/>
        <v>26400</v>
      </c>
      <c r="R200" s="106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2022'!S198</f>
        <v>7741.7099999999991</v>
      </c>
      <c r="E201" s="105">
        <f>'СВОД 2023'!D201+$H$1*1-'Январь 2023'!D198</f>
        <v>9941.7099999999991</v>
      </c>
      <c r="F201" s="105">
        <f>'СВОД 2023'!E201+$H$1*1-'Февраль 2023'!D198</f>
        <v>12141.71</v>
      </c>
      <c r="G201" s="105">
        <f>'СВОД 2023'!F201+$H$1*1-'Март 2023'!D198</f>
        <v>14341.71</v>
      </c>
      <c r="H201" s="105">
        <f>'СВОД 2023'!G201+$H$1*1-'Апрель 2023'!D198</f>
        <v>16541.71</v>
      </c>
      <c r="I201" s="105">
        <f>'СВОД 2023'!H201+$H$1*1-'Май 2023'!D200</f>
        <v>18741.71</v>
      </c>
      <c r="J201" s="105">
        <f>'СВОД 2023'!I201+$H$1*1-'Июнь 2023'!D200</f>
        <v>20941.71</v>
      </c>
      <c r="K201" s="105">
        <f>'СВОД 2023'!J201+$H$1*1-'Июль 2023'!D200</f>
        <v>23141.71</v>
      </c>
      <c r="L201" s="105">
        <f>'СВОД 2023'!K201+$H$1*1-'Август 2023'!D200</f>
        <v>9341.7099999999991</v>
      </c>
      <c r="M201" s="105">
        <f>'СВОД 2023'!L201+$H$1*1-'Сентябрь 2023'!D200</f>
        <v>11541.71</v>
      </c>
      <c r="N201" s="105">
        <f>'СВОД 2023'!M201+$H$1*1-'Октябрь 2023'!D200</f>
        <v>13741.71</v>
      </c>
      <c r="O201" s="105">
        <f>'СВОД 2023'!N201+$H$1*1-'Ноябрь 2023'!D200</f>
        <v>15941.71</v>
      </c>
      <c r="P201" s="105">
        <f>'СВОД 2023'!O201+$H$1*1-'Декабрь 2023'!D200</f>
        <v>18141.71</v>
      </c>
      <c r="Q201" s="106">
        <f t="shared" si="6"/>
        <v>26400</v>
      </c>
      <c r="R201" s="106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06">
        <f t="shared" si="7"/>
        <v>18141.71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2022'!S199</f>
        <v>0</v>
      </c>
      <c r="E202" s="105">
        <f>'СВОД 2023'!D202+$H$1*1-'Январь 2023'!D199</f>
        <v>-4400</v>
      </c>
      <c r="F202" s="105">
        <f>'СВОД 2023'!E202+$H$1*1-'Февраль 2023'!D199</f>
        <v>-2200</v>
      </c>
      <c r="G202" s="105">
        <f>'СВОД 2023'!F202+$H$1*1-'Март 2023'!D199</f>
        <v>-11000</v>
      </c>
      <c r="H202" s="105">
        <f>'СВОД 2023'!G202+$H$1*1-'Апрель 2023'!D199</f>
        <v>-8800</v>
      </c>
      <c r="I202" s="105">
        <f>'СВОД 2023'!H202+$H$1*1-'Май 2023'!D201</f>
        <v>-6600</v>
      </c>
      <c r="J202" s="105">
        <f>'СВОД 2023'!I202+$H$1*1-'Июнь 2023'!D201</f>
        <v>-4400</v>
      </c>
      <c r="K202" s="105">
        <f>'СВОД 2023'!J202+$H$1*1-'Июль 2023'!D201</f>
        <v>-2200</v>
      </c>
      <c r="L202" s="105">
        <f>'СВОД 2023'!K202+$H$1*1-'Август 2023'!D201</f>
        <v>0</v>
      </c>
      <c r="M202" s="105">
        <f>'СВОД 2023'!L202+$H$1*1-'Сентябрь 2023'!D201</f>
        <v>2200</v>
      </c>
      <c r="N202" s="105">
        <f>'СВОД 2023'!M202+$H$1*1-'Октябрь 2023'!D201</f>
        <v>4400</v>
      </c>
      <c r="O202" s="105">
        <f>'СВОД 2023'!N202+$H$1*1-'Ноябрь 2023'!D201</f>
        <v>6600</v>
      </c>
      <c r="P202" s="105">
        <f>'СВОД 2023'!O202+$H$1*1-'Декабрь 2023'!D201</f>
        <v>8800</v>
      </c>
      <c r="Q202" s="106">
        <f t="shared" si="6"/>
        <v>26400</v>
      </c>
      <c r="R202" s="106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06">
        <f t="shared" si="7"/>
        <v>8800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2022'!S200</f>
        <v>5600</v>
      </c>
      <c r="E203" s="105">
        <f>'СВОД 2023'!D203+$H$1*1-'Январь 2023'!D200</f>
        <v>7800</v>
      </c>
      <c r="F203" s="105">
        <f>'СВОД 2023'!E203+$H$1*1-'Февраль 2023'!D200</f>
        <v>10000</v>
      </c>
      <c r="G203" s="105">
        <f>'СВОД 2023'!F203+$H$1*1-'Март 2023'!D200</f>
        <v>2200</v>
      </c>
      <c r="H203" s="105">
        <f>'СВОД 2023'!G203+$H$1*1-'Апрель 2023'!D200</f>
        <v>4400</v>
      </c>
      <c r="I203" s="105">
        <f>'СВОД 2023'!H203+$H$1*1-'Май 2023'!D202</f>
        <v>6600</v>
      </c>
      <c r="J203" s="105">
        <f>'СВОД 2023'!I203+$H$1*1-'Июнь 2023'!D202</f>
        <v>8800</v>
      </c>
      <c r="K203" s="105">
        <f>'СВОД 2023'!J203+$H$1*1-'Июль 2023'!D202</f>
        <v>0</v>
      </c>
      <c r="L203" s="105">
        <f>'СВОД 2023'!K203+$H$1*1-'Август 2023'!D202</f>
        <v>2200</v>
      </c>
      <c r="M203" s="105">
        <f>'СВОД 2023'!L203+$H$1*1-'Сентябрь 2023'!D202</f>
        <v>0</v>
      </c>
      <c r="N203" s="105">
        <f>'СВОД 2023'!M203+$H$1*1-'Октябрь 2023'!D202</f>
        <v>2200</v>
      </c>
      <c r="O203" s="105">
        <f>'СВОД 2023'!N203+$H$1*1-'Ноябрь 2023'!D202</f>
        <v>4400</v>
      </c>
      <c r="P203" s="105">
        <f>'СВОД 2023'!O203+$H$1*1-'Декабрь 2023'!D202</f>
        <v>6600</v>
      </c>
      <c r="Q203" s="106">
        <f t="shared" si="6"/>
        <v>26400</v>
      </c>
      <c r="R203" s="106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06">
        <f t="shared" si="7"/>
        <v>6600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2022'!S201</f>
        <v>-3.2900000000008731</v>
      </c>
      <c r="E204" s="105">
        <f>'СВОД 2023'!D204+$H$1*1-'Январь 2023'!D201</f>
        <v>-3.2900000000008731</v>
      </c>
      <c r="F204" s="105">
        <f>'СВОД 2023'!E204+$H$1*1-'Февраль 2023'!D201</f>
        <v>-3.2900000000008731</v>
      </c>
      <c r="G204" s="105">
        <f>'СВОД 2023'!F204+$H$1*1-'Март 2023'!D201</f>
        <v>-3.2900000000008731</v>
      </c>
      <c r="H204" s="105">
        <f>'СВОД 2023'!G204+$H$1*1-'Апрель 2023'!D201</f>
        <v>2196.7099999999991</v>
      </c>
      <c r="I204" s="105">
        <f>'СВОД 2023'!H204+$H$1*1-'Май 2023'!D203</f>
        <v>4396.7099999999991</v>
      </c>
      <c r="J204" s="105">
        <f>'СВОД 2023'!I204+$H$1*1-'Июнь 2023'!D203</f>
        <v>6596.7099999999991</v>
      </c>
      <c r="K204" s="105">
        <f>'СВОД 2023'!J204+$H$1*1-'Июль 2023'!D203</f>
        <v>8796.7099999999991</v>
      </c>
      <c r="L204" s="105">
        <f>'СВОД 2023'!K204+$H$1*1-'Август 2023'!D203</f>
        <v>6596.7099999999991</v>
      </c>
      <c r="M204" s="105">
        <f>'СВОД 2023'!L204+$H$1*1-'Сентябрь 2023'!D203</f>
        <v>6596.7099999999991</v>
      </c>
      <c r="N204" s="105">
        <f>'СВОД 2023'!M204+$H$1*1-'Октябрь 2023'!D203</f>
        <v>6596.7099999999991</v>
      </c>
      <c r="O204" s="105">
        <f>'СВОД 2023'!N204+$H$1*1-'Ноябрь 2023'!D203</f>
        <v>6596.7099999999991</v>
      </c>
      <c r="P204" s="105">
        <f>'СВОД 2023'!O204+$H$1*1-'Декабрь 2023'!D203</f>
        <v>6596.7099999999991</v>
      </c>
      <c r="Q204" s="106">
        <f t="shared" si="6"/>
        <v>26400</v>
      </c>
      <c r="R204" s="106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06">
        <f t="shared" si="7"/>
        <v>6596.7099999999991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2022'!S202</f>
        <v>-23526.010000000002</v>
      </c>
      <c r="E205" s="105">
        <f>'СВОД 2023'!D205+$H$1*1-'Январь 2023'!D202</f>
        <v>-34526.01</v>
      </c>
      <c r="F205" s="105">
        <f>'СВОД 2023'!E205+$H$1*1-'Февраль 2023'!D202</f>
        <v>-32326.010000000002</v>
      </c>
      <c r="G205" s="105">
        <f>'СВОД 2023'!F205+$H$1*1-'Март 2023'!D202</f>
        <v>-30126.010000000002</v>
      </c>
      <c r="H205" s="105">
        <f>'СВОД 2023'!G205+$H$1*1-'Апрель 2023'!D202</f>
        <v>-27926.010000000002</v>
      </c>
      <c r="I205" s="105">
        <f>'СВОД 2023'!H205+$H$1*1-'Май 2023'!D204</f>
        <v>-25726.010000000002</v>
      </c>
      <c r="J205" s="105">
        <f>'СВОД 2023'!I205+$H$1*1-'Июнь 2023'!D204</f>
        <v>-23526.010000000002</v>
      </c>
      <c r="K205" s="105">
        <f>'СВОД 2023'!J205+$H$1*1-'Июль 2023'!D204</f>
        <v>-21326.010000000002</v>
      </c>
      <c r="L205" s="105">
        <f>'СВОД 2023'!K205+$H$1*1-'Август 2023'!D204</f>
        <v>-19126.010000000002</v>
      </c>
      <c r="M205" s="105">
        <f>'СВОД 2023'!L205+$H$1*1-'Сентябрь 2023'!D204</f>
        <v>-16926.010000000002</v>
      </c>
      <c r="N205" s="105">
        <f>'СВОД 2023'!M205+$H$1*1-'Октябрь 2023'!D204</f>
        <v>-14726.010000000002</v>
      </c>
      <c r="O205" s="105">
        <f>'СВОД 2023'!N205+$H$1*1-'Ноябрь 2023'!D204</f>
        <v>-12526.010000000002</v>
      </c>
      <c r="P205" s="105">
        <f>'СВОД 2023'!O205+$H$1*1-'Декабрь 2023'!D204</f>
        <v>-10326.010000000002</v>
      </c>
      <c r="Q205" s="106">
        <f t="shared" si="6"/>
        <v>26400</v>
      </c>
      <c r="R205" s="106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06">
        <f t="shared" si="7"/>
        <v>-10326.010000000002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2022'!S203</f>
        <v>0</v>
      </c>
      <c r="E206" s="105">
        <f>'СВОД 2023'!D206+$H$1*1-'Январь 2023'!D203</f>
        <v>0</v>
      </c>
      <c r="F206" s="105">
        <f>'СВОД 2023'!E206+$H$1*1-'Февраль 2023'!D203</f>
        <v>0</v>
      </c>
      <c r="G206" s="105">
        <f>'СВОД 2023'!F206+$H$1*1-'Март 2023'!D203</f>
        <v>0</v>
      </c>
      <c r="H206" s="105">
        <f>'СВОД 2023'!G206+$H$1*1-'Апрель 2023'!D203</f>
        <v>-2200</v>
      </c>
      <c r="I206" s="105">
        <f>'СВОД 2023'!H206+$H$1*1-'Май 2023'!D205</f>
        <v>0</v>
      </c>
      <c r="J206" s="105">
        <f>'СВОД 2023'!I206+$H$1*1-'Июнь 2023'!D205</f>
        <v>0</v>
      </c>
      <c r="K206" s="105">
        <f>'СВОД 2023'!J206+$H$1*1-'Июль 2023'!D205</f>
        <v>0</v>
      </c>
      <c r="L206" s="105">
        <f>'СВОД 2023'!K206+$H$1*1-'Август 2023'!D205</f>
        <v>0</v>
      </c>
      <c r="M206" s="105">
        <f>'СВОД 2023'!L206+$H$1*1-'Сентябрь 2023'!D205</f>
        <v>0</v>
      </c>
      <c r="N206" s="105">
        <f>'СВОД 2023'!M206+$H$1*1-'Октябрь 2023'!D205</f>
        <v>0</v>
      </c>
      <c r="O206" s="105">
        <f>'СВОД 2023'!N206+$H$1*1-'Ноябрь 2023'!D205</f>
        <v>0</v>
      </c>
      <c r="P206" s="105">
        <f>'СВОД 2023'!O206+$H$1*1-'Декабрь 2023'!D205</f>
        <v>0</v>
      </c>
      <c r="Q206" s="106">
        <f t="shared" si="6"/>
        <v>26400</v>
      </c>
      <c r="R206" s="106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2022'!S204</f>
        <v>-40.709999999999127</v>
      </c>
      <c r="E207" s="105">
        <f>'СВОД 2023'!D207+$H$1*1-'Январь 2023'!D204</f>
        <v>-40.709999999999127</v>
      </c>
      <c r="F207" s="105">
        <f>'СВОД 2023'!E207+$H$1*1-'Февраль 2023'!D204</f>
        <v>-40.709999999999127</v>
      </c>
      <c r="G207" s="105">
        <f>'СВОД 2023'!F207+$H$1*1-'Март 2023'!D204</f>
        <v>-40.709999999999127</v>
      </c>
      <c r="H207" s="105">
        <f>'СВОД 2023'!G207+$H$1*1-'Апрель 2023'!D204</f>
        <v>-40.709999999999127</v>
      </c>
      <c r="I207" s="105">
        <f>'СВОД 2023'!H207+$H$1*1-'Май 2023'!D206</f>
        <v>-40.709999999999127</v>
      </c>
      <c r="J207" s="105">
        <f>'СВОД 2023'!I207+$H$1*1-'Июнь 2023'!D206</f>
        <v>-40.709999999999127</v>
      </c>
      <c r="K207" s="105">
        <f>'СВОД 2023'!J207+$H$1*1-'Июль 2023'!D206</f>
        <v>-40.709999999999127</v>
      </c>
      <c r="L207" s="105">
        <f>'СВОД 2023'!K207+$H$1*1-'Август 2023'!D206</f>
        <v>-40.709999999999127</v>
      </c>
      <c r="M207" s="105">
        <f>'СВОД 2023'!L207+$H$1*1-'Сентябрь 2023'!D206</f>
        <v>2159.2900000000009</v>
      </c>
      <c r="N207" s="105">
        <f>'СВОД 2023'!M207+$H$1*1-'Октябрь 2023'!D206</f>
        <v>2159.2900000000009</v>
      </c>
      <c r="O207" s="105">
        <f>'СВОД 2023'!N207+$H$1*1-'Ноябрь 2023'!D206</f>
        <v>2159.2900000000009</v>
      </c>
      <c r="P207" s="105">
        <f>'СВОД 2023'!O207+$H$1*1-'Декабрь 2023'!D206</f>
        <v>2159.2900000000009</v>
      </c>
      <c r="Q207" s="106">
        <f t="shared" si="6"/>
        <v>26400</v>
      </c>
      <c r="R207" s="106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2022'!S205</f>
        <v>3868.3900000000031</v>
      </c>
      <c r="E208" s="105">
        <f>'СВОД 2023'!D208+$H$1*1-'Январь 2023'!D205</f>
        <v>3868.3900000000031</v>
      </c>
      <c r="F208" s="105">
        <f>'СВОД 2023'!E208+$H$1*1-'Февраль 2023'!D205</f>
        <v>3868.3900000000031</v>
      </c>
      <c r="G208" s="105">
        <f>'СВОД 2023'!F208+$H$1*1-'Март 2023'!D205</f>
        <v>3868.3900000000031</v>
      </c>
      <c r="H208" s="105">
        <f>'СВОД 2023'!G208+$H$1*1-'Апрель 2023'!D205</f>
        <v>3868.3900000000031</v>
      </c>
      <c r="I208" s="105">
        <f>'СВОД 2023'!H208+$H$1*1-'Май 2023'!D207</f>
        <v>6068.3900000000031</v>
      </c>
      <c r="J208" s="105">
        <f>'СВОД 2023'!I208+$H$1*1-'Июнь 2023'!D207</f>
        <v>3868.3900000000031</v>
      </c>
      <c r="K208" s="105">
        <f>'СВОД 2023'!J208+$H$1*1-'Июль 2023'!D207</f>
        <v>3868.3900000000031</v>
      </c>
      <c r="L208" s="105">
        <f>'СВОД 2023'!K208+$H$1*1-'Август 2023'!D207</f>
        <v>6068.3900000000031</v>
      </c>
      <c r="M208" s="105">
        <f>'СВОД 2023'!L208+$H$1*1-'Сентябрь 2023'!D207</f>
        <v>6068.3900000000031</v>
      </c>
      <c r="N208" s="105">
        <f>'СВОД 2023'!M208+$H$1*1-'Октябрь 2023'!D207</f>
        <v>6068.3900000000031</v>
      </c>
      <c r="O208" s="105">
        <f>'СВОД 2023'!N208+$H$1*1-'Ноябрь 2023'!D207</f>
        <v>6068.3900000000031</v>
      </c>
      <c r="P208" s="105">
        <f>'СВОД 2023'!O208+$H$1*1-'Декабрь 2023'!D207</f>
        <v>6068.3900000000031</v>
      </c>
      <c r="Q208" s="106">
        <f t="shared" si="6"/>
        <v>26400</v>
      </c>
      <c r="R208" s="106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2022'!S206</f>
        <v>2225.7299999999959</v>
      </c>
      <c r="E209" s="105">
        <f>'СВОД 2023'!D209+$H$1*1-'Январь 2023'!D206</f>
        <v>4425.7299999999959</v>
      </c>
      <c r="F209" s="105">
        <f>'СВОД 2023'!E209+$H$1*1-'Февраль 2023'!D206</f>
        <v>6625.7299999999959</v>
      </c>
      <c r="G209" s="105">
        <f>'СВОД 2023'!F209+$H$1*1-'Март 2023'!D206</f>
        <v>8825.7299999999959</v>
      </c>
      <c r="H209" s="105">
        <f>'СВОД 2023'!G209+$H$1*1-'Апрель 2023'!D206</f>
        <v>6025.7299999999959</v>
      </c>
      <c r="I209" s="105">
        <f>'СВОД 2023'!H209+$H$1*1-'Май 2023'!D208</f>
        <v>8225.7299999999959</v>
      </c>
      <c r="J209" s="105">
        <f>'СВОД 2023'!I209+$H$1*1-'Июнь 2023'!D208</f>
        <v>10425.729999999996</v>
      </c>
      <c r="K209" s="105">
        <f>'СВОД 2023'!J209+$H$1*1-'Июль 2023'!D208</f>
        <v>12625.729999999996</v>
      </c>
      <c r="L209" s="105">
        <f>'СВОД 2023'!K209+$H$1*1-'Август 2023'!D208</f>
        <v>14825.729999999996</v>
      </c>
      <c r="M209" s="105">
        <f>'СВОД 2023'!L209+$H$1*1-'Сентябрь 2023'!D208</f>
        <v>17025.729999999996</v>
      </c>
      <c r="N209" s="105">
        <f>'СВОД 2023'!M209+$H$1*1-'Октябрь 2023'!D208</f>
        <v>9225.7299999999959</v>
      </c>
      <c r="O209" s="105">
        <f>'СВОД 2023'!N209+$H$1*1-'Ноябрь 2023'!D208</f>
        <v>11425.729999999996</v>
      </c>
      <c r="P209" s="105">
        <f>'СВОД 2023'!O209+$H$1*1-'Декабрь 2023'!D208</f>
        <v>13625.729999999996</v>
      </c>
      <c r="Q209" s="106">
        <f t="shared" si="6"/>
        <v>26400</v>
      </c>
      <c r="R209" s="106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06">
        <f t="shared" si="7"/>
        <v>13625.729999999996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2022'!S207</f>
        <v>-11195.450000000004</v>
      </c>
      <c r="E210" s="105">
        <f>'СВОД 2023'!D210+$H$1*1-'Январь 2023'!D207</f>
        <v>-11195.450000000004</v>
      </c>
      <c r="F210" s="105">
        <f>'СВОД 2023'!E210+$H$1*1-'Февраль 2023'!D207</f>
        <v>-11195.450000000004</v>
      </c>
      <c r="G210" s="105">
        <f>'СВОД 2023'!F210+$H$1*1-'Март 2023'!D207</f>
        <v>-11195.450000000004</v>
      </c>
      <c r="H210" s="105">
        <f>'СВОД 2023'!G210+$H$1*1-'Апрель 2023'!D207</f>
        <v>-11195.450000000004</v>
      </c>
      <c r="I210" s="105">
        <f>'СВОД 2023'!H210+$H$1*1-'Май 2023'!D209</f>
        <v>-11195.450000000004</v>
      </c>
      <c r="J210" s="105">
        <f>'СВОД 2023'!I210+$H$1*1-'Июнь 2023'!D209</f>
        <v>-11195.450000000004</v>
      </c>
      <c r="K210" s="105">
        <f>'СВОД 2023'!J210+$H$1*1-'Июль 2023'!D209</f>
        <v>-11195.450000000004</v>
      </c>
      <c r="L210" s="105">
        <f>'СВОД 2023'!K210+$H$1*1-'Август 2023'!D209</f>
        <v>-11195.450000000004</v>
      </c>
      <c r="M210" s="105">
        <f>'СВОД 2023'!L210+$H$1*1-'Сентябрь 2023'!D209</f>
        <v>-11195.450000000004</v>
      </c>
      <c r="N210" s="105">
        <f>'СВОД 2023'!M210+$H$1*1-'Октябрь 2023'!D209</f>
        <v>-11195.450000000004</v>
      </c>
      <c r="O210" s="105">
        <f>'СВОД 2023'!N210+$H$1*1-'Ноябрь 2023'!D209</f>
        <v>-11195.450000000004</v>
      </c>
      <c r="P210" s="105">
        <f>'СВОД 2023'!O210+$H$1*1-'Декабрь 2023'!D209</f>
        <v>-11195.450000000004</v>
      </c>
      <c r="Q210" s="106">
        <f t="shared" si="6"/>
        <v>26400</v>
      </c>
      <c r="R210" s="106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2022'!S208</f>
        <v>6599.9599999999919</v>
      </c>
      <c r="E211" s="105">
        <f>'СВОД 2023'!D211+$H$1*1-'Январь 2023'!D208</f>
        <v>8799.9599999999919</v>
      </c>
      <c r="F211" s="105">
        <f>'СВОД 2023'!E211+$H$1*1-'Февраль 2023'!D208</f>
        <v>4399.9599999999919</v>
      </c>
      <c r="G211" s="105">
        <f>'СВОД 2023'!F211+$H$1*1-'Март 2023'!D208</f>
        <v>6599.9599999999919</v>
      </c>
      <c r="H211" s="105">
        <f>'СВОД 2023'!G211+$H$1*1-'Апрель 2023'!D208</f>
        <v>2199.9599999999919</v>
      </c>
      <c r="I211" s="105">
        <f>'СВОД 2023'!H211+$H$1*1-'Май 2023'!D210</f>
        <v>-2200.0400000000081</v>
      </c>
      <c r="J211" s="105">
        <f>'СВОД 2023'!I211+$H$1*1-'Июнь 2023'!D210</f>
        <v>-4.0000000008149073E-2</v>
      </c>
      <c r="K211" s="105">
        <f>'СВОД 2023'!J211+$H$1*1-'Июль 2023'!D210</f>
        <v>2199.9599999999919</v>
      </c>
      <c r="L211" s="105">
        <f>'СВОД 2023'!K211+$H$1*1-'Август 2023'!D210</f>
        <v>4399.9599999999919</v>
      </c>
      <c r="M211" s="105">
        <f>'СВОД 2023'!L211+$H$1*1-'Сентябрь 2023'!D210</f>
        <v>6599.9599999999919</v>
      </c>
      <c r="N211" s="105">
        <f>'СВОД 2023'!M211+$H$1*1-'Октябрь 2023'!D210</f>
        <v>8799.9599999999919</v>
      </c>
      <c r="O211" s="105">
        <f>'СВОД 2023'!N211+$H$1*1-'Ноябрь 2023'!D210</f>
        <v>10999.959999999992</v>
      </c>
      <c r="P211" s="105">
        <f>'СВОД 2023'!O211+$H$1*1-'Декабрь 2023'!D210</f>
        <v>-6600.0400000000081</v>
      </c>
      <c r="Q211" s="106">
        <f t="shared" si="6"/>
        <v>26400</v>
      </c>
      <c r="R211" s="106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2022'!S209</f>
        <v>-2200</v>
      </c>
      <c r="E212" s="105">
        <f>'СВОД 2023'!D212+$H$1*1-'Январь 2023'!D209</f>
        <v>-4400</v>
      </c>
      <c r="F212" s="105">
        <f>'СВОД 2023'!E212+$H$1*1-'Февраль 2023'!D209</f>
        <v>-2200</v>
      </c>
      <c r="G212" s="105">
        <f>'СВОД 2023'!F212+$H$1*1-'Март 2023'!D209</f>
        <v>0</v>
      </c>
      <c r="H212" s="105">
        <f>'СВОД 2023'!G212+$H$1*1-'Апрель 2023'!D209</f>
        <v>-4400</v>
      </c>
      <c r="I212" s="105">
        <f>'СВОД 2023'!H212+$H$1*1-'Май 2023'!D211</f>
        <v>-2200</v>
      </c>
      <c r="J212" s="105">
        <f>'СВОД 2023'!I212+$H$1*1-'Июнь 2023'!D211</f>
        <v>0</v>
      </c>
      <c r="K212" s="105">
        <f>'СВОД 2023'!J212+$H$1*1-'Июль 2023'!D211</f>
        <v>-4400</v>
      </c>
      <c r="L212" s="105">
        <f>'СВОД 2023'!K212+$H$1*1-'Август 2023'!D211</f>
        <v>-2200</v>
      </c>
      <c r="M212" s="105">
        <f>'СВОД 2023'!L212+$H$1*1-'Сентябрь 2023'!D211</f>
        <v>0</v>
      </c>
      <c r="N212" s="105">
        <f>'СВОД 2023'!M212+$H$1*1-'Октябрь 2023'!D211</f>
        <v>-4400</v>
      </c>
      <c r="O212" s="105">
        <f>'СВОД 2023'!N212+$H$1*1-'Ноябрь 2023'!D211</f>
        <v>-2200</v>
      </c>
      <c r="P212" s="105">
        <f>'СВОД 2023'!O212+$H$1*1-'Декабрь 2023'!D211</f>
        <v>0</v>
      </c>
      <c r="Q212" s="106">
        <f t="shared" si="6"/>
        <v>26400</v>
      </c>
      <c r="R212" s="106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2022'!S210</f>
        <v>0</v>
      </c>
      <c r="E213" s="105">
        <f>'СВОД 2023'!D213+$H$1*1-'Январь 2023'!D210</f>
        <v>-2200</v>
      </c>
      <c r="F213" s="105">
        <f>'СВОД 2023'!E213+$H$1*1-'Февраль 2023'!D210</f>
        <v>0</v>
      </c>
      <c r="G213" s="105">
        <f>'СВОД 2023'!F213+$H$1*1-'Март 2023'!D210</f>
        <v>0</v>
      </c>
      <c r="H213" s="105">
        <f>'СВОД 2023'!G213+$H$1*1-'Апрель 2023'!D210</f>
        <v>0</v>
      </c>
      <c r="I213" s="105">
        <f>'СВОД 2023'!H213+$H$1*1-'Май 2023'!D212</f>
        <v>0</v>
      </c>
      <c r="J213" s="105">
        <f>'СВОД 2023'!I213+$H$1*1-'Июнь 2023'!D212</f>
        <v>0</v>
      </c>
      <c r="K213" s="105">
        <f>'СВОД 2023'!J213+$H$1*1-'Июль 2023'!D212</f>
        <v>0</v>
      </c>
      <c r="L213" s="105">
        <f>'СВОД 2023'!K213+$H$1*1-'Август 2023'!D212</f>
        <v>0</v>
      </c>
      <c r="M213" s="105">
        <f>'СВОД 2023'!L213+$H$1*1-'Сентябрь 2023'!D212</f>
        <v>0</v>
      </c>
      <c r="N213" s="105">
        <f>'СВОД 2023'!M213+$H$1*1-'Октябрь 2023'!D212</f>
        <v>0</v>
      </c>
      <c r="O213" s="105">
        <f>'СВОД 2023'!N213+$H$1*1-'Ноябрь 2023'!D212</f>
        <v>0</v>
      </c>
      <c r="P213" s="105">
        <f>'СВОД 2023'!O213+$H$1*1-'Декабрь 2023'!D212</f>
        <v>0</v>
      </c>
      <c r="Q213" s="106">
        <f t="shared" si="6"/>
        <v>26400</v>
      </c>
      <c r="R213" s="106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06">
        <f t="shared" si="7"/>
        <v>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2022'!S211</f>
        <v>860</v>
      </c>
      <c r="E214" s="105">
        <f>'СВОД 2023'!D214+$H$1*1-'Январь 2023'!D211</f>
        <v>860</v>
      </c>
      <c r="F214" s="105">
        <f>'СВОД 2023'!E214+$H$1*1-'Февраль 2023'!D211</f>
        <v>860</v>
      </c>
      <c r="G214" s="105">
        <f>'СВОД 2023'!F214+$H$1*1-'Март 2023'!D211</f>
        <v>860</v>
      </c>
      <c r="H214" s="105">
        <f>'СВОД 2023'!G214+$H$1*1-'Апрель 2023'!D211</f>
        <v>860</v>
      </c>
      <c r="I214" s="105">
        <f>'СВОД 2023'!H214+$H$1*1-'Май 2023'!D213</f>
        <v>860</v>
      </c>
      <c r="J214" s="105">
        <f>'СВОД 2023'!I214+$H$1*1-'Июнь 2023'!D213</f>
        <v>860</v>
      </c>
      <c r="K214" s="105">
        <f>'СВОД 2023'!J214+$H$1*1-'Июль 2023'!D213</f>
        <v>860</v>
      </c>
      <c r="L214" s="105">
        <f>'СВОД 2023'!K214+$H$1*1-'Август 2023'!D213</f>
        <v>860</v>
      </c>
      <c r="M214" s="105">
        <f>'СВОД 2023'!L214+$H$1*1-'Сентябрь 2023'!D213</f>
        <v>860</v>
      </c>
      <c r="N214" s="105">
        <f>'СВОД 2023'!M214+$H$1*1-'Октябрь 2023'!D213</f>
        <v>860</v>
      </c>
      <c r="O214" s="105">
        <f>'СВОД 2023'!N214+$H$1*1-'Ноябрь 2023'!D213</f>
        <v>860</v>
      </c>
      <c r="P214" s="105">
        <f>'СВОД 2023'!O214+$H$1*1-'Декабрь 2023'!D213</f>
        <v>860</v>
      </c>
      <c r="Q214" s="106">
        <f t="shared" si="6"/>
        <v>26400</v>
      </c>
      <c r="R214" s="106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2022'!S212</f>
        <v>171100</v>
      </c>
      <c r="E215" s="105">
        <f>'СВОД 2023'!D215+$H$1*1-'Январь 2023'!D212</f>
        <v>173300</v>
      </c>
      <c r="F215" s="105">
        <f>'СВОД 2023'!E215+$H$1*1-'Февраль 2023'!D212</f>
        <v>175500</v>
      </c>
      <c r="G215" s="105">
        <f>'СВОД 2023'!F215+$H$1*1-'Март 2023'!D212</f>
        <v>177700</v>
      </c>
      <c r="H215" s="105">
        <f>'СВОД 2023'!G215+$H$1*1-'Апрель 2023'!D212</f>
        <v>179900</v>
      </c>
      <c r="I215" s="105">
        <f>'СВОД 2023'!H215+$H$1*1-'Май 2023'!D214</f>
        <v>182100</v>
      </c>
      <c r="J215" s="105">
        <f>'СВОД 2023'!I215+$H$1*1-'Июнь 2023'!D214</f>
        <v>184300</v>
      </c>
      <c r="K215" s="105">
        <f>'СВОД 2023'!J215+$H$1*1-'Июль 2023'!D214</f>
        <v>186500</v>
      </c>
      <c r="L215" s="105">
        <f>'СВОД 2023'!K215+$H$1*1-'Август 2023'!D214</f>
        <v>188700</v>
      </c>
      <c r="M215" s="105">
        <f>'СВОД 2023'!L215+$H$1*1-'Сентябрь 2023'!D214</f>
        <v>190900</v>
      </c>
      <c r="N215" s="105">
        <f>'СВОД 2023'!M215+$H$1*1-'Октябрь 2023'!D214</f>
        <v>193100</v>
      </c>
      <c r="O215" s="105">
        <f>'СВОД 2023'!N215+$H$1*1-'Ноябрь 2023'!D214</f>
        <v>195300</v>
      </c>
      <c r="P215" s="105">
        <f>'СВОД 2023'!O215+$H$1*1-'Декабрь 2023'!D214</f>
        <v>197500</v>
      </c>
      <c r="Q215" s="106">
        <f t="shared" si="6"/>
        <v>26400</v>
      </c>
      <c r="R215" s="106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06">
        <f t="shared" si="7"/>
        <v>197500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2022'!S213</f>
        <v>70331.420000000013</v>
      </c>
      <c r="E216" s="105">
        <f>'СВОД 2023'!D216+$H$1*1-'Январь 2023'!D213</f>
        <v>70331.420000000013</v>
      </c>
      <c r="F216" s="105">
        <f>'СВОД 2023'!E216+$H$1*1-'Февраль 2023'!D213</f>
        <v>70331.420000000013</v>
      </c>
      <c r="G216" s="105">
        <f>'СВОД 2023'!F216+$H$1*1-'Март 2023'!D213</f>
        <v>70331.420000000013</v>
      </c>
      <c r="H216" s="105">
        <f>'СВОД 2023'!G216+$H$1*1-'Апрель 2023'!D213</f>
        <v>70331.420000000013</v>
      </c>
      <c r="I216" s="105">
        <f>'СВОД 2023'!H216+$H$1*1-'Май 2023'!D215</f>
        <v>70331.420000000013</v>
      </c>
      <c r="J216" s="105">
        <f>'СВОД 2023'!I216+$H$1*1-'Июнь 2023'!D215</f>
        <v>70331.420000000013</v>
      </c>
      <c r="K216" s="105">
        <f>'СВОД 2023'!J216+$H$1*1-'Июль 2023'!D215</f>
        <v>72531.420000000013</v>
      </c>
      <c r="L216" s="105">
        <f>'СВОД 2023'!K216+$H$1*1-'Август 2023'!D215</f>
        <v>72531.420000000013</v>
      </c>
      <c r="M216" s="105">
        <f>'СВОД 2023'!L216+$H$1*1-'Сентябрь 2023'!D215</f>
        <v>72531.420000000013</v>
      </c>
      <c r="N216" s="105">
        <f>'СВОД 2023'!M216+$H$1*1-'Октябрь 2023'!D215</f>
        <v>72531.420000000013</v>
      </c>
      <c r="O216" s="105">
        <f>'СВОД 2023'!N216+$H$1*1-'Ноябрь 2023'!D215</f>
        <v>72531.420000000013</v>
      </c>
      <c r="P216" s="105">
        <f>'СВОД 2023'!O216+$H$1*1-'Декабрь 2023'!D215</f>
        <v>72531.420000000013</v>
      </c>
      <c r="Q216" s="106">
        <f t="shared" si="6"/>
        <v>26400</v>
      </c>
      <c r="R216" s="106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06">
        <f t="shared" si="7"/>
        <v>72531.420000000013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2022'!S214</f>
        <v>214799.05000000005</v>
      </c>
      <c r="E217" s="105">
        <f>'СВОД 2023'!D217+$H$1*1-'Январь 2023'!D214</f>
        <v>216999.05000000005</v>
      </c>
      <c r="F217" s="105">
        <f>'СВОД 2023'!E217+$H$1*1-'Февраль 2023'!D214</f>
        <v>219199.05000000005</v>
      </c>
      <c r="G217" s="105">
        <f>'СВОД 2023'!F217+$H$1*1-'Март 2023'!D214</f>
        <v>221399.05000000005</v>
      </c>
      <c r="H217" s="105">
        <f>'СВОД 2023'!G217+$H$1*1-'Апрель 2023'!D214</f>
        <v>223599.05000000005</v>
      </c>
      <c r="I217" s="105">
        <f>'СВОД 2023'!H217+$H$1*1-'Май 2023'!D216</f>
        <v>225799.05000000005</v>
      </c>
      <c r="J217" s="105">
        <f>'СВОД 2023'!I217+$H$1*1-'Июнь 2023'!D216</f>
        <v>227999.05000000005</v>
      </c>
      <c r="K217" s="105">
        <f>'СВОД 2023'!J217+$H$1*1-'Июль 2023'!D216</f>
        <v>230199.05000000005</v>
      </c>
      <c r="L217" s="105">
        <f>'СВОД 2023'!K217+$H$1*1-'Август 2023'!D216</f>
        <v>232399.05000000005</v>
      </c>
      <c r="M217" s="105">
        <f>'СВОД 2023'!L217+$H$1*1-'Сентябрь 2023'!D216</f>
        <v>234599.05000000005</v>
      </c>
      <c r="N217" s="105">
        <f>'СВОД 2023'!M217+$H$1*1-'Октябрь 2023'!D216</f>
        <v>236799.05000000005</v>
      </c>
      <c r="O217" s="105">
        <f>'СВОД 2023'!N217+$H$1*1-'Ноябрь 2023'!D216</f>
        <v>238999.05000000005</v>
      </c>
      <c r="P217" s="105">
        <f>'СВОД 2023'!O217+$H$1*1-'Декабрь 2023'!D216</f>
        <v>241199.05000000005</v>
      </c>
      <c r="Q217" s="106">
        <f t="shared" si="6"/>
        <v>26400</v>
      </c>
      <c r="R217" s="106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06">
        <f t="shared" si="7"/>
        <v>241199.05000000005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3623880.1499999976</v>
      </c>
      <c r="E219" s="11">
        <f t="shared" ref="E219:S219" si="8">SUM(E3:E218)</f>
        <v>3792936.8299999982</v>
      </c>
      <c r="F219" s="11">
        <f t="shared" si="8"/>
        <v>3993757.7899999982</v>
      </c>
      <c r="G219" s="11">
        <f t="shared" si="8"/>
        <v>4077774.839999998</v>
      </c>
      <c r="H219" s="11">
        <f t="shared" si="8"/>
        <v>4122882.4299999978</v>
      </c>
      <c r="I219" s="11">
        <f>SUM(I3:I218)</f>
        <v>4107302.8499999978</v>
      </c>
      <c r="J219" s="11">
        <f t="shared" si="8"/>
        <v>4174394.5599999968</v>
      </c>
      <c r="K219" s="11">
        <f t="shared" si="8"/>
        <v>4195240.7099999972</v>
      </c>
      <c r="L219" s="11">
        <f t="shared" si="8"/>
        <v>4328331.5699999975</v>
      </c>
      <c r="M219" s="11">
        <f t="shared" si="8"/>
        <v>4313166.6799999978</v>
      </c>
      <c r="N219" s="7">
        <f t="shared" si="8"/>
        <v>4370516.6799999978</v>
      </c>
      <c r="O219" s="7">
        <f t="shared" si="8"/>
        <v>4439978.0999999978</v>
      </c>
      <c r="P219" s="7">
        <f t="shared" si="8"/>
        <v>4405235.4699999979</v>
      </c>
      <c r="Q219" s="15">
        <f t="shared" si="8"/>
        <v>5561600</v>
      </c>
      <c r="R219" s="15">
        <f t="shared" si="8"/>
        <v>4791244.68</v>
      </c>
      <c r="S219" s="15">
        <f t="shared" si="8"/>
        <v>4389835.4699999979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E122:P160 E162:P218">
    <cfRule type="cellIs" dxfId="279" priority="1" operator="lessThanOrEqual">
      <formula>0</formula>
    </cfRule>
  </conditionalFormatting>
  <hyperlinks>
    <hyperlink ref="E2" location="'Январь 2023'!Область_печати" display="Сальдо на 31.01.23" xr:uid="{00000000-0004-0000-6900-000000000000}"/>
    <hyperlink ref="D2" location="'СВОД 2020'!A1" display="САЛЬДО                       на начало года" xr:uid="{00000000-0004-0000-6900-000001000000}"/>
    <hyperlink ref="A1" location="'СВОД 2022'!A1" display="СВОД 2022" xr:uid="{00000000-0004-0000-6900-000002000000}"/>
    <hyperlink ref="F2" location="'Февраль 2023'!Область_печати" display="Сальдо на 28.02.23" xr:uid="{00000000-0004-0000-6900-000003000000}"/>
    <hyperlink ref="G2" location="'Март 2023'!Область_печати" display="Сальдо на 31.03.23" xr:uid="{00000000-0004-0000-6900-000004000000}"/>
    <hyperlink ref="I2" location="'Май 2023'!Область_печати" display="Сальдо на 31.05.2023" xr:uid="{00000000-0004-0000-6900-000005000000}"/>
    <hyperlink ref="J2" location="'Июнь 2023'!Область_печати" display="Сальдо на 30.06.23" xr:uid="{00000000-0004-0000-6900-000006000000}"/>
    <hyperlink ref="K2" location="'Июль 2023'!Область_печати" display="Сальдо на 31.07.23" xr:uid="{00000000-0004-0000-6900-000007000000}"/>
    <hyperlink ref="L2" location="'Август 2023'!Область_печати" display="Сальдо на 31.08.23" xr:uid="{00000000-0004-0000-6900-000008000000}"/>
    <hyperlink ref="M2" location="'Сентябрь 2023'!Область_печати" display="Сальдо на 30.09.23" xr:uid="{00000000-0004-0000-6900-000009000000}"/>
    <hyperlink ref="N2" location="'Октябрь 2023'!Область_печати" display="Сальдо на 31.10.23" xr:uid="{00000000-0004-0000-6900-00000A000000}"/>
    <hyperlink ref="O2" location="'Ноябрь 2023'!Область_печати" display="Сальдо на 30.11.23" xr:uid="{00000000-0004-0000-6900-00000B000000}"/>
    <hyperlink ref="P2" location="'Декабрь 2023'!Область_печати" display="Сальдо на 31.12.23" xr:uid="{00000000-0004-0000-6900-00000C000000}"/>
    <hyperlink ref="H2" location="'Апрель 2023'!Область_печати" display="Сальдо на 30.04.23" xr:uid="{00000000-0004-0000-69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>
    <tabColor rgb="FFFFCCFF"/>
    <pageSetUpPr fitToPage="1"/>
  </sheetPr>
  <dimension ref="A1:F220"/>
  <sheetViews>
    <sheetView workbookViewId="0">
      <pane ySplit="1" topLeftCell="A113" activePane="bottomLeft" state="frozen"/>
      <selection activeCell="B198" sqref="B198"/>
      <selection pane="bottomLeft" activeCell="A126" sqref="A126:A1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6" s="3" customFormat="1" ht="15.95" customHeight="1" x14ac:dyDescent="0.25">
      <c r="A2" s="21" t="s">
        <v>407</v>
      </c>
      <c r="B2" s="1">
        <v>1</v>
      </c>
      <c r="C2" s="8"/>
      <c r="D2" s="5">
        <v>21200</v>
      </c>
    </row>
    <row r="3" spans="1:6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6" ht="15.95" customHeight="1" x14ac:dyDescent="0.25">
      <c r="A4" s="20" t="s">
        <v>22</v>
      </c>
      <c r="B4" s="2">
        <v>2</v>
      </c>
      <c r="C4" s="9"/>
      <c r="D4" s="6"/>
      <c r="E4" s="3"/>
    </row>
    <row r="5" spans="1:6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6" ht="15.95" customHeight="1" x14ac:dyDescent="0.25">
      <c r="A6" s="21" t="s">
        <v>24</v>
      </c>
      <c r="B6" s="1">
        <v>3</v>
      </c>
      <c r="C6" s="8"/>
      <c r="D6" s="6"/>
      <c r="E6" s="3"/>
    </row>
    <row r="7" spans="1:6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6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6" ht="15.95" customHeight="1" x14ac:dyDescent="0.25">
      <c r="A9" s="21" t="s">
        <v>350</v>
      </c>
      <c r="B9" s="1">
        <v>4</v>
      </c>
      <c r="C9" s="8"/>
      <c r="D9" s="6">
        <v>8057.59</v>
      </c>
      <c r="E9" s="3"/>
      <c r="F9" t="s">
        <v>439</v>
      </c>
    </row>
    <row r="10" spans="1:6" ht="15.95" customHeight="1" x14ac:dyDescent="0.25">
      <c r="A10" s="89" t="s">
        <v>28</v>
      </c>
      <c r="B10" s="2">
        <v>5</v>
      </c>
      <c r="C10" s="9"/>
      <c r="D10" s="6">
        <v>17500</v>
      </c>
      <c r="E10" s="3"/>
    </row>
    <row r="11" spans="1:6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6" ht="15.95" customHeight="1" x14ac:dyDescent="0.25">
      <c r="A12" s="20" t="s">
        <v>30</v>
      </c>
      <c r="B12" s="2">
        <v>7</v>
      </c>
      <c r="C12" s="9"/>
      <c r="D12" s="6"/>
      <c r="E12" s="3"/>
    </row>
    <row r="13" spans="1:6" ht="15.95" customHeight="1" x14ac:dyDescent="0.25">
      <c r="A13" s="20" t="s">
        <v>31</v>
      </c>
      <c r="B13" s="2">
        <v>8</v>
      </c>
      <c r="C13" s="9"/>
      <c r="D13" s="6"/>
      <c r="E13" s="3"/>
    </row>
    <row r="14" spans="1:6" ht="15.95" customHeight="1" x14ac:dyDescent="0.25">
      <c r="A14" s="20" t="s">
        <v>32</v>
      </c>
      <c r="B14" s="2">
        <v>9</v>
      </c>
      <c r="C14" s="9"/>
      <c r="D14" s="6">
        <v>11007</v>
      </c>
      <c r="E14" s="3"/>
    </row>
    <row r="15" spans="1:6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6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6600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4200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11000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3728.73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2800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6600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5600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435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/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/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4400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412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/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4400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2200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12500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/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/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6600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>
        <v>13200</v>
      </c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4400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4400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292943.32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A000000}"/>
  <conditionalFormatting sqref="C2:C114 C119:C215">
    <cfRule type="cellIs" dxfId="278" priority="28" operator="equal">
      <formula>"а"</formula>
    </cfRule>
  </conditionalFormatting>
  <conditionalFormatting sqref="C53:C54">
    <cfRule type="cellIs" dxfId="277" priority="1" operator="equal">
      <formula>0</formula>
    </cfRule>
    <cfRule type="cellIs" dxfId="276" priority="2" operator="equal">
      <formula>"а"</formula>
    </cfRule>
    <cfRule type="cellIs" dxfId="275" priority="3" operator="equal">
      <formula>0</formula>
    </cfRule>
    <cfRule type="cellIs" dxfId="274" priority="4" operator="equal">
      <formula>"а"</formula>
    </cfRule>
  </conditionalFormatting>
  <conditionalFormatting sqref="C119:C215 C2:C114">
    <cfRule type="cellIs" dxfId="273" priority="27" operator="equal">
      <formula>0</formula>
    </cfRule>
  </conditionalFormatting>
  <conditionalFormatting sqref="C127">
    <cfRule type="cellIs" dxfId="272" priority="5" operator="equal">
      <formula>0</formula>
    </cfRule>
    <cfRule type="cellIs" dxfId="271" priority="6" operator="equal">
      <formula>"а"</formula>
    </cfRule>
    <cfRule type="cellIs" dxfId="270" priority="7" operator="equal">
      <formula>0</formula>
    </cfRule>
    <cfRule type="cellIs" dxfId="269" priority="8" operator="equal">
      <formula>"а"</formula>
    </cfRule>
    <cfRule type="cellIs" dxfId="268" priority="9" operator="equal">
      <formula>0</formula>
    </cfRule>
    <cfRule type="cellIs" dxfId="267" priority="10" operator="equal">
      <formula>"а"</formula>
    </cfRule>
    <cfRule type="cellIs" dxfId="266" priority="11" operator="equal">
      <formula>0</formula>
    </cfRule>
    <cfRule type="cellIs" dxfId="265" priority="12" operator="equal">
      <formula>"а"</formula>
    </cfRule>
    <cfRule type="cellIs" dxfId="264" priority="13" operator="equal">
      <formula>0</formula>
    </cfRule>
    <cfRule type="cellIs" dxfId="263" priority="14" operator="equal">
      <formula>"а"</formula>
    </cfRule>
    <cfRule type="cellIs" dxfId="262" priority="15" operator="equal">
      <formula>0</formula>
    </cfRule>
    <cfRule type="cellIs" dxfId="261" priority="16" operator="equal">
      <formula>"а"</formula>
    </cfRule>
    <cfRule type="cellIs" dxfId="260" priority="17" operator="equal">
      <formula>0</formula>
    </cfRule>
    <cfRule type="cellIs" dxfId="259" priority="18" operator="equal">
      <formula>"а"</formula>
    </cfRule>
    <cfRule type="cellIs" dxfId="258" priority="19" operator="equal">
      <formula>0</formula>
    </cfRule>
    <cfRule type="cellIs" dxfId="257" priority="20" operator="equal">
      <formula>"а"</formula>
    </cfRule>
    <cfRule type="cellIs" dxfId="256" priority="21" operator="equal">
      <formula>0</formula>
    </cfRule>
    <cfRule type="cellIs" dxfId="255" priority="22" operator="equal">
      <formula>"а"</formula>
    </cfRule>
    <cfRule type="cellIs" dxfId="254" priority="23" operator="equal">
      <formula>0</formula>
    </cfRule>
    <cfRule type="cellIs" dxfId="253" priority="24" operator="equal">
      <formula>"а"</formula>
    </cfRule>
    <cfRule type="cellIs" dxfId="252" priority="25" operator="equal">
      <formula>0</formula>
    </cfRule>
    <cfRule type="cellIs" dxfId="251" priority="26" operator="equal">
      <formula>"а"</formula>
    </cfRule>
  </conditionalFormatting>
  <hyperlinks>
    <hyperlink ref="E1" location="'СВОД 2023'!A1" display="СВОД 2023" xr:uid="{00000000-0004-0000-6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>
    <tabColor rgb="FFFFCCFF"/>
    <pageSetUpPr fitToPage="1"/>
  </sheetPr>
  <dimension ref="A1:E220"/>
  <sheetViews>
    <sheetView workbookViewId="0">
      <pane ySplit="1" topLeftCell="A104" activePane="bottomLeft" state="frozen"/>
      <selection activeCell="B198" sqref="B198"/>
      <selection pane="bottomLeft" activeCell="A126" sqref="A126:A1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1667.29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2795.15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8800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4399.3100000000004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>
        <v>13200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435</v>
      </c>
      <c r="B126" s="2">
        <v>101</v>
      </c>
      <c r="C126" s="9"/>
      <c r="D126" s="6">
        <v>2100</v>
      </c>
      <c r="E126" s="3"/>
    </row>
    <row r="127" spans="1:5" ht="15.95" customHeight="1" x14ac:dyDescent="0.25">
      <c r="A127" s="20" t="s">
        <v>142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2200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/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>
        <v>2100</v>
      </c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4600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412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/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3000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3200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4400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/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258979.03999999998</v>
      </c>
    </row>
    <row r="219" spans="1:5" hidden="1" x14ac:dyDescent="0.25"/>
    <row r="220" spans="1:5" ht="35.25" customHeight="1" x14ac:dyDescent="0.25">
      <c r="D220" s="37"/>
    </row>
  </sheetData>
  <conditionalFormatting sqref="C2:C114 C119:C215">
    <cfRule type="cellIs" dxfId="250" priority="26" operator="equal">
      <formula>"а"</formula>
    </cfRule>
  </conditionalFormatting>
  <conditionalFormatting sqref="C53:C54">
    <cfRule type="cellIs" dxfId="249" priority="1" operator="equal">
      <formula>0</formula>
    </cfRule>
    <cfRule type="cellIs" dxfId="248" priority="2" operator="equal">
      <formula>"а"</formula>
    </cfRule>
    <cfRule type="cellIs" dxfId="247" priority="3" operator="equal">
      <formula>0</formula>
    </cfRule>
    <cfRule type="cellIs" dxfId="246" priority="4" operator="equal">
      <formula>"а"</formula>
    </cfRule>
  </conditionalFormatting>
  <conditionalFormatting sqref="C119:C215 C2:C114">
    <cfRule type="cellIs" dxfId="245" priority="25" operator="equal">
      <formula>0</formula>
    </cfRule>
  </conditionalFormatting>
  <conditionalFormatting sqref="C127">
    <cfRule type="cellIs" dxfId="244" priority="5" operator="equal">
      <formula>0</formula>
    </cfRule>
    <cfRule type="cellIs" dxfId="243" priority="6" operator="equal">
      <formula>"а"</formula>
    </cfRule>
    <cfRule type="cellIs" dxfId="242" priority="7" operator="equal">
      <formula>0</formula>
    </cfRule>
    <cfRule type="cellIs" dxfId="241" priority="8" operator="equal">
      <formula>"а"</formula>
    </cfRule>
    <cfRule type="cellIs" dxfId="240" priority="9" operator="equal">
      <formula>0</formula>
    </cfRule>
    <cfRule type="cellIs" dxfId="239" priority="10" operator="equal">
      <formula>"а"</formula>
    </cfRule>
    <cfRule type="cellIs" dxfId="238" priority="11" operator="equal">
      <formula>0</formula>
    </cfRule>
    <cfRule type="cellIs" dxfId="237" priority="12" operator="equal">
      <formula>"а"</formula>
    </cfRule>
    <cfRule type="cellIs" dxfId="236" priority="13" operator="equal">
      <formula>0</formula>
    </cfRule>
    <cfRule type="cellIs" dxfId="235" priority="14" operator="equal">
      <formula>"а"</formula>
    </cfRule>
    <cfRule type="cellIs" dxfId="234" priority="15" operator="equal">
      <formula>0</formula>
    </cfRule>
    <cfRule type="cellIs" dxfId="233" priority="16" operator="equal">
      <formula>"а"</formula>
    </cfRule>
    <cfRule type="cellIs" dxfId="232" priority="17" operator="equal">
      <formula>0</formula>
    </cfRule>
    <cfRule type="cellIs" dxfId="231" priority="18" operator="equal">
      <formula>"а"</formula>
    </cfRule>
    <cfRule type="cellIs" dxfId="230" priority="19" operator="equal">
      <formula>0</formula>
    </cfRule>
    <cfRule type="cellIs" dxfId="229" priority="20" operator="equal">
      <formula>"а"</formula>
    </cfRule>
    <cfRule type="cellIs" dxfId="228" priority="21" operator="equal">
      <formula>0</formula>
    </cfRule>
    <cfRule type="cellIs" dxfId="227" priority="22" operator="equal">
      <formula>"а"</formula>
    </cfRule>
    <cfRule type="cellIs" dxfId="226" priority="23" operator="equal">
      <formula>0</formula>
    </cfRule>
    <cfRule type="cellIs" dxfId="225" priority="24" operator="equal">
      <formula>"а"</formula>
    </cfRule>
  </conditionalFormatting>
  <hyperlinks>
    <hyperlink ref="E1" location="'СВОД 2023'!A1" display="СВОД 2023" xr:uid="{00000000-0004-0000-6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>
    <tabColor rgb="FFFFCCFF"/>
    <pageSetUpPr fitToPage="1"/>
  </sheetPr>
  <dimension ref="A1:E220"/>
  <sheetViews>
    <sheetView workbookViewId="0">
      <pane ySplit="1" topLeftCell="A104" activePane="bottomLeft" state="frozen"/>
      <selection activeCell="B198" sqref="B198"/>
      <selection pane="bottomLeft" activeCell="A126" sqref="A126:A1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11000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4400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5000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5200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2220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4500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440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12800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22800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4812.95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435</v>
      </c>
      <c r="B126" s="2">
        <v>101</v>
      </c>
      <c r="C126" s="9"/>
      <c r="D126" s="6">
        <v>11000</v>
      </c>
      <c r="E126" s="3"/>
    </row>
    <row r="127" spans="1:5" ht="15.95" customHeight="1" x14ac:dyDescent="0.25">
      <c r="A127" s="20" t="s">
        <v>142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>
        <v>10000</v>
      </c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/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>
        <v>6600</v>
      </c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4400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2200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>
        <v>6600</v>
      </c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/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412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6600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4400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>
        <v>4400</v>
      </c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>
        <v>6600</v>
      </c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6600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5500</v>
      </c>
      <c r="E187" s="3" t="s">
        <v>441</v>
      </c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>
        <v>4400</v>
      </c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11000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>
        <v>10000</v>
      </c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377982.95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C000000}"/>
  <conditionalFormatting sqref="C2:C114 C119:C215">
    <cfRule type="cellIs" dxfId="224" priority="24" operator="equal">
      <formula>"а"</formula>
    </cfRule>
  </conditionalFormatting>
  <conditionalFormatting sqref="C53:C54">
    <cfRule type="cellIs" dxfId="223" priority="1" operator="equal">
      <formula>0</formula>
    </cfRule>
    <cfRule type="cellIs" dxfId="222" priority="2" operator="equal">
      <formula>"а"</formula>
    </cfRule>
    <cfRule type="cellIs" dxfId="221" priority="3" operator="equal">
      <formula>0</formula>
    </cfRule>
    <cfRule type="cellIs" dxfId="220" priority="4" operator="equal">
      <formula>"а"</formula>
    </cfRule>
  </conditionalFormatting>
  <conditionalFormatting sqref="C119:C215 C2:C114">
    <cfRule type="cellIs" dxfId="219" priority="23" operator="equal">
      <formula>0</formula>
    </cfRule>
  </conditionalFormatting>
  <conditionalFormatting sqref="C127">
    <cfRule type="cellIs" dxfId="218" priority="5" operator="equal">
      <formula>0</formula>
    </cfRule>
    <cfRule type="cellIs" dxfId="217" priority="6" operator="equal">
      <formula>"а"</formula>
    </cfRule>
    <cfRule type="cellIs" dxfId="216" priority="7" operator="equal">
      <formula>0</formula>
    </cfRule>
    <cfRule type="cellIs" dxfId="215" priority="8" operator="equal">
      <formula>"а"</formula>
    </cfRule>
    <cfRule type="cellIs" dxfId="214" priority="9" operator="equal">
      <formula>0</formula>
    </cfRule>
    <cfRule type="cellIs" dxfId="213" priority="10" operator="equal">
      <formula>"а"</formula>
    </cfRule>
    <cfRule type="cellIs" dxfId="212" priority="11" operator="equal">
      <formula>0</formula>
    </cfRule>
    <cfRule type="cellIs" dxfId="211" priority="12" operator="equal">
      <formula>"а"</formula>
    </cfRule>
    <cfRule type="cellIs" dxfId="210" priority="13" operator="equal">
      <formula>0</formula>
    </cfRule>
    <cfRule type="cellIs" dxfId="209" priority="14" operator="equal">
      <formula>"а"</formula>
    </cfRule>
    <cfRule type="cellIs" dxfId="208" priority="15" operator="equal">
      <formula>0</formula>
    </cfRule>
    <cfRule type="cellIs" dxfId="207" priority="16" operator="equal">
      <formula>"а"</formula>
    </cfRule>
    <cfRule type="cellIs" dxfId="206" priority="17" operator="equal">
      <formula>0</formula>
    </cfRule>
    <cfRule type="cellIs" dxfId="205" priority="18" operator="equal">
      <formula>"а"</formula>
    </cfRule>
    <cfRule type="cellIs" dxfId="204" priority="19" operator="equal">
      <formula>0</formula>
    </cfRule>
    <cfRule type="cellIs" dxfId="203" priority="20" operator="equal">
      <formula>"а"</formula>
    </cfRule>
    <cfRule type="cellIs" dxfId="202" priority="21" operator="equal">
      <formula>0</formula>
    </cfRule>
    <cfRule type="cellIs" dxfId="201" priority="22" operator="equal">
      <formula>"а"</formula>
    </cfRule>
  </conditionalFormatting>
  <hyperlinks>
    <hyperlink ref="E1" location="'СВОД 2023'!A1" display="СВОД 2023" xr:uid="{00000000-0004-0000-6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20500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1780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3*1790.23</f>
        <v>5370.6900000000005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7000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4780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15000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3800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2700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3600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1790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5400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23272.99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3000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2000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5370.65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5370.65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3580.46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2090.23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2070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7160.92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2090.23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5370.69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5075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1792.23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1900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1800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f>1790.23</f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5370.69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371704.44999999984</v>
      </c>
    </row>
    <row r="217" spans="1:4" hidden="1" x14ac:dyDescent="0.25"/>
    <row r="218" spans="1:4" ht="35.25" customHeight="1" x14ac:dyDescent="0.25"/>
  </sheetData>
  <autoFilter ref="A1:J216" xr:uid="{00000000-0009-0000-0000-00000A000000}">
    <sortState xmlns:xlrd2="http://schemas.microsoft.com/office/spreadsheetml/2017/richdata2" ref="A2:E216">
      <sortCondition ref="B1:B216"/>
    </sortState>
  </autoFilter>
  <conditionalFormatting sqref="C2:C212">
    <cfRule type="cellIs" dxfId="557" priority="1" operator="equal">
      <formula>0</formula>
    </cfRule>
    <cfRule type="cellIs" dxfId="556" priority="2" operator="equal">
      <formula>"а"</formula>
    </cfRule>
  </conditionalFormatting>
  <hyperlinks>
    <hyperlink ref="E1" location="'СВОД 2015'!Область_печати" display="СВОД 2015" xr:uid="{00000000-0004-0000-0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>
    <tabColor rgb="FFFFCCFF"/>
    <pageSetUpPr fitToPage="1"/>
  </sheetPr>
  <dimension ref="A1:E220"/>
  <sheetViews>
    <sheetView workbookViewId="0">
      <pane ySplit="1" topLeftCell="A104" activePane="bottomLeft" state="frozen"/>
      <selection activeCell="B198" sqref="B198"/>
      <selection pane="bottomLeft" activeCell="A126" sqref="A126:A1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6600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742.41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46200</v>
      </c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10000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1150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442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435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4400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>
        <v>6600</v>
      </c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/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>
        <v>58000</v>
      </c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4400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>
        <v>13200</v>
      </c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11000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>
        <v>13200</v>
      </c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412</v>
      </c>
      <c r="B168" s="2">
        <v>138</v>
      </c>
      <c r="C168" s="9"/>
      <c r="D168" s="6">
        <v>13200</v>
      </c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4400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2200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2500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/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4400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>
        <v>5000</v>
      </c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6600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416892.41000000003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D000000}"/>
  <conditionalFormatting sqref="C2:C114 C119:C215">
    <cfRule type="cellIs" dxfId="200" priority="22" operator="equal">
      <formula>"а"</formula>
    </cfRule>
  </conditionalFormatting>
  <conditionalFormatting sqref="C53:C54">
    <cfRule type="cellIs" dxfId="199" priority="1" operator="equal">
      <formula>0</formula>
    </cfRule>
    <cfRule type="cellIs" dxfId="198" priority="2" operator="equal">
      <formula>"а"</formula>
    </cfRule>
    <cfRule type="cellIs" dxfId="197" priority="3" operator="equal">
      <formula>0</formula>
    </cfRule>
    <cfRule type="cellIs" dxfId="196" priority="4" operator="equal">
      <formula>"а"</formula>
    </cfRule>
  </conditionalFormatting>
  <conditionalFormatting sqref="C119:C215 C2:C114">
    <cfRule type="cellIs" dxfId="195" priority="21" operator="equal">
      <formula>0</formula>
    </cfRule>
  </conditionalFormatting>
  <conditionalFormatting sqref="C127">
    <cfRule type="cellIs" dxfId="194" priority="5" operator="equal">
      <formula>0</formula>
    </cfRule>
    <cfRule type="cellIs" dxfId="193" priority="6" operator="equal">
      <formula>"а"</formula>
    </cfRule>
    <cfRule type="cellIs" dxfId="192" priority="7" operator="equal">
      <formula>0</formula>
    </cfRule>
    <cfRule type="cellIs" dxfId="191" priority="8" operator="equal">
      <formula>"а"</formula>
    </cfRule>
    <cfRule type="cellIs" dxfId="190" priority="9" operator="equal">
      <formula>0</formula>
    </cfRule>
    <cfRule type="cellIs" dxfId="189" priority="10" operator="equal">
      <formula>"а"</formula>
    </cfRule>
    <cfRule type="cellIs" dxfId="188" priority="11" operator="equal">
      <formula>0</formula>
    </cfRule>
    <cfRule type="cellIs" dxfId="187" priority="12" operator="equal">
      <formula>"а"</formula>
    </cfRule>
    <cfRule type="cellIs" dxfId="186" priority="13" operator="equal">
      <formula>0</formula>
    </cfRule>
    <cfRule type="cellIs" dxfId="185" priority="14" operator="equal">
      <formula>"а"</formula>
    </cfRule>
    <cfRule type="cellIs" dxfId="184" priority="15" operator="equal">
      <formula>0</formula>
    </cfRule>
    <cfRule type="cellIs" dxfId="183" priority="16" operator="equal">
      <formula>"а"</formula>
    </cfRule>
    <cfRule type="cellIs" dxfId="182" priority="17" operator="equal">
      <formula>0</formula>
    </cfRule>
    <cfRule type="cellIs" dxfId="181" priority="18" operator="equal">
      <formula>"а"</formula>
    </cfRule>
    <cfRule type="cellIs" dxfId="180" priority="19" operator="equal">
      <formula>0</formula>
    </cfRule>
    <cfRule type="cellIs" dxfId="179" priority="20" operator="equal">
      <formula>"а"</formula>
    </cfRule>
  </conditionalFormatting>
  <hyperlinks>
    <hyperlink ref="E1" location="'СВОД 2023'!A1" display="СВОД 2023" xr:uid="{00000000-0004-0000-6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>
    <tabColor rgb="FFFFCCFF"/>
    <pageSetUpPr fitToPage="1"/>
  </sheetPr>
  <dimension ref="A1:E222"/>
  <sheetViews>
    <sheetView workbookViewId="0">
      <pane ySplit="1" topLeftCell="A116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5400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4600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8800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>
        <v>90000</v>
      </c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>
        <v>26400</v>
      </c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10000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8800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33595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13200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364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200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/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6600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477579.58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E000000}"/>
  <conditionalFormatting sqref="C2:C116 C121:C217">
    <cfRule type="cellIs" dxfId="178" priority="20" operator="equal">
      <formula>"а"</formula>
    </cfRule>
  </conditionalFormatting>
  <conditionalFormatting sqref="C53:C54">
    <cfRule type="cellIs" dxfId="177" priority="1" operator="equal">
      <formula>0</formula>
    </cfRule>
    <cfRule type="cellIs" dxfId="176" priority="2" operator="equal">
      <formula>"а"</formula>
    </cfRule>
    <cfRule type="cellIs" dxfId="175" priority="3" operator="equal">
      <formula>0</formula>
    </cfRule>
    <cfRule type="cellIs" dxfId="174" priority="4" operator="equal">
      <formula>"а"</formula>
    </cfRule>
  </conditionalFormatting>
  <conditionalFormatting sqref="C121:C217 C2:C116">
    <cfRule type="cellIs" dxfId="173" priority="19" operator="equal">
      <formula>0</formula>
    </cfRule>
  </conditionalFormatting>
  <conditionalFormatting sqref="C129">
    <cfRule type="cellIs" dxfId="172" priority="5" operator="equal">
      <formula>0</formula>
    </cfRule>
    <cfRule type="cellIs" dxfId="171" priority="6" operator="equal">
      <formula>"а"</formula>
    </cfRule>
    <cfRule type="cellIs" dxfId="170" priority="7" operator="equal">
      <formula>0</formula>
    </cfRule>
    <cfRule type="cellIs" dxfId="169" priority="8" operator="equal">
      <formula>"а"</formula>
    </cfRule>
    <cfRule type="cellIs" dxfId="168" priority="9" operator="equal">
      <formula>0</formula>
    </cfRule>
    <cfRule type="cellIs" dxfId="167" priority="10" operator="equal">
      <formula>"а"</formula>
    </cfRule>
    <cfRule type="cellIs" dxfId="166" priority="11" operator="equal">
      <formula>0</formula>
    </cfRule>
    <cfRule type="cellIs" dxfId="165" priority="12" operator="equal">
      <formula>"а"</formula>
    </cfRule>
    <cfRule type="cellIs" dxfId="164" priority="13" operator="equal">
      <formula>0</formula>
    </cfRule>
    <cfRule type="cellIs" dxfId="163" priority="14" operator="equal">
      <formula>"а"</formula>
    </cfRule>
    <cfRule type="cellIs" dxfId="162" priority="15" operator="equal">
      <formula>0</formula>
    </cfRule>
    <cfRule type="cellIs" dxfId="161" priority="16" operator="equal">
      <formula>"а"</formula>
    </cfRule>
    <cfRule type="cellIs" dxfId="160" priority="17" operator="equal">
      <formula>0</formula>
    </cfRule>
    <cfRule type="cellIs" dxfId="159" priority="18" operator="equal">
      <formula>"а"</formula>
    </cfRule>
  </conditionalFormatting>
  <hyperlinks>
    <hyperlink ref="E1" location="'СВОД 2023'!A1" display="СВОД 2023" xr:uid="{00000000-0004-0000-6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>
    <tabColor rgb="FFFFCCFF"/>
    <pageSetUpPr fitToPage="1"/>
  </sheetPr>
  <dimension ref="A1:E222"/>
  <sheetViews>
    <sheetView workbookViewId="0">
      <pane ySplit="1" topLeftCell="A110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3450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41" t="s">
        <v>432</v>
      </c>
      <c r="B81" s="2">
        <v>64</v>
      </c>
      <c r="C81" s="9"/>
      <c r="D81" s="6">
        <v>35741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>
        <v>19800</v>
      </c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>
        <v>8800</v>
      </c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>
        <v>3000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>
        <v>19800</v>
      </c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>
        <v>13200</v>
      </c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17600</v>
      </c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>
        <v>22000</v>
      </c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5000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5000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4400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408108.29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F000000}"/>
  <conditionalFormatting sqref="C2:C116 C121:C217">
    <cfRule type="cellIs" dxfId="158" priority="18" operator="equal">
      <formula>"а"</formula>
    </cfRule>
  </conditionalFormatting>
  <conditionalFormatting sqref="C53:C54">
    <cfRule type="cellIs" dxfId="157" priority="1" operator="equal">
      <formula>0</formula>
    </cfRule>
    <cfRule type="cellIs" dxfId="156" priority="2" operator="equal">
      <formula>"а"</formula>
    </cfRule>
    <cfRule type="cellIs" dxfId="155" priority="3" operator="equal">
      <formula>0</formula>
    </cfRule>
    <cfRule type="cellIs" dxfId="154" priority="4" operator="equal">
      <formula>"а"</formula>
    </cfRule>
  </conditionalFormatting>
  <conditionalFormatting sqref="C121:C217 C2:C116">
    <cfRule type="cellIs" dxfId="153" priority="17" operator="equal">
      <formula>0</formula>
    </cfRule>
  </conditionalFormatting>
  <conditionalFormatting sqref="C128">
    <cfRule type="cellIs" dxfId="152" priority="5" operator="equal">
      <formula>0</formula>
    </cfRule>
    <cfRule type="cellIs" dxfId="151" priority="6" operator="equal">
      <formula>"а"</formula>
    </cfRule>
    <cfRule type="cellIs" dxfId="150" priority="7" operator="equal">
      <formula>0</formula>
    </cfRule>
    <cfRule type="cellIs" dxfId="149" priority="8" operator="equal">
      <formula>"а"</formula>
    </cfRule>
    <cfRule type="cellIs" dxfId="148" priority="9" operator="equal">
      <formula>0</formula>
    </cfRule>
    <cfRule type="cellIs" dxfId="147" priority="10" operator="equal">
      <formula>"а"</formula>
    </cfRule>
    <cfRule type="cellIs" dxfId="146" priority="11" operator="equal">
      <formula>0</formula>
    </cfRule>
    <cfRule type="cellIs" dxfId="145" priority="12" operator="equal">
      <formula>"а"</formula>
    </cfRule>
    <cfRule type="cellIs" dxfId="144" priority="13" operator="equal">
      <formula>0</formula>
    </cfRule>
    <cfRule type="cellIs" dxfId="143" priority="14" operator="equal">
      <formula>"а"</formula>
    </cfRule>
    <cfRule type="cellIs" dxfId="142" priority="15" operator="equal">
      <formula>0</formula>
    </cfRule>
    <cfRule type="cellIs" dxfId="141" priority="16" operator="equal">
      <formula>"а"</formula>
    </cfRule>
  </conditionalFormatting>
  <hyperlinks>
    <hyperlink ref="E1" location="'СВОД 2023'!A1" display="СВОД 2023" xr:uid="{00000000-0004-0000-6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113">
    <tabColor rgb="FFFFCCFF"/>
    <pageSetUpPr fitToPage="1"/>
  </sheetPr>
  <dimension ref="A1:E222"/>
  <sheetViews>
    <sheetView workbookViewId="0">
      <pane ySplit="1" topLeftCell="A104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5000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30000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15000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63269.27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41" t="s">
        <v>432</v>
      </c>
      <c r="B81" s="2">
        <v>64</v>
      </c>
      <c r="C81" s="9"/>
      <c r="D81" s="6">
        <v>11000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>
        <v>6600</v>
      </c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6600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8000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6600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11000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13200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/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11000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/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445553.85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0000000}"/>
  <conditionalFormatting sqref="C2:C116 C121:C217">
    <cfRule type="cellIs" dxfId="140" priority="16" operator="equal">
      <formula>"а"</formula>
    </cfRule>
  </conditionalFormatting>
  <conditionalFormatting sqref="C53:C54">
    <cfRule type="cellIs" dxfId="139" priority="1" operator="equal">
      <formula>0</formula>
    </cfRule>
    <cfRule type="cellIs" dxfId="138" priority="2" operator="equal">
      <formula>"а"</formula>
    </cfRule>
    <cfRule type="cellIs" dxfId="137" priority="3" operator="equal">
      <formula>0</formula>
    </cfRule>
    <cfRule type="cellIs" dxfId="136" priority="4" operator="equal">
      <formula>"а"</formula>
    </cfRule>
  </conditionalFormatting>
  <conditionalFormatting sqref="C121:C217 C2:C116">
    <cfRule type="cellIs" dxfId="135" priority="15" operator="equal">
      <formula>0</formula>
    </cfRule>
  </conditionalFormatting>
  <conditionalFormatting sqref="C129">
    <cfRule type="cellIs" dxfId="134" priority="5" operator="equal">
      <formula>0</formula>
    </cfRule>
    <cfRule type="cellIs" dxfId="133" priority="6" operator="equal">
      <formula>"а"</formula>
    </cfRule>
    <cfRule type="cellIs" dxfId="132" priority="7" operator="equal">
      <formula>0</formula>
    </cfRule>
    <cfRule type="cellIs" dxfId="131" priority="8" operator="equal">
      <formula>"а"</formula>
    </cfRule>
    <cfRule type="cellIs" dxfId="130" priority="9" operator="equal">
      <formula>0</formula>
    </cfRule>
    <cfRule type="cellIs" dxfId="129" priority="10" operator="equal">
      <formula>"а"</formula>
    </cfRule>
    <cfRule type="cellIs" dxfId="128" priority="11" operator="equal">
      <formula>0</formula>
    </cfRule>
    <cfRule type="cellIs" dxfId="127" priority="12" operator="equal">
      <formula>"а"</formula>
    </cfRule>
    <cfRule type="cellIs" dxfId="126" priority="13" operator="equal">
      <formula>0</formula>
    </cfRule>
    <cfRule type="cellIs" dxfId="125" priority="14" operator="equal">
      <formula>"а"</formula>
    </cfRule>
  </conditionalFormatting>
  <hyperlinks>
    <hyperlink ref="E1" location="'СВОД 2023'!A1" display="СВОД 2023" xr:uid="{00000000-0004-0000-7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4">
    <tabColor rgb="FFFFCCFF"/>
    <pageSetUpPr fitToPage="1"/>
  </sheetPr>
  <dimension ref="A1:E222"/>
  <sheetViews>
    <sheetView workbookViewId="0">
      <pane ySplit="1" topLeftCell="A101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4400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6600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7600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41" t="s">
        <v>432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433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>
        <v>15459.14</v>
      </c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15000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4400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>
        <v>7500</v>
      </c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>
        <v>7500</v>
      </c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17600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5500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>
        <v>16000</v>
      </c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4400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333309.14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1000000}"/>
  <conditionalFormatting sqref="C2:C116 C121:C217">
    <cfRule type="cellIs" dxfId="124" priority="14" operator="equal">
      <formula>"а"</formula>
    </cfRule>
  </conditionalFormatting>
  <conditionalFormatting sqref="C53:C54">
    <cfRule type="cellIs" dxfId="123" priority="1" operator="equal">
      <formula>0</formula>
    </cfRule>
    <cfRule type="cellIs" dxfId="122" priority="2" operator="equal">
      <formula>"а"</formula>
    </cfRule>
    <cfRule type="cellIs" dxfId="121" priority="3" operator="equal">
      <formula>0</formula>
    </cfRule>
    <cfRule type="cellIs" dxfId="120" priority="4" operator="equal">
      <formula>"а"</formula>
    </cfRule>
  </conditionalFormatting>
  <conditionalFormatting sqref="C121:C217 C2:C116">
    <cfRule type="cellIs" dxfId="119" priority="13" operator="equal">
      <formula>0</formula>
    </cfRule>
  </conditionalFormatting>
  <conditionalFormatting sqref="C129">
    <cfRule type="cellIs" dxfId="118" priority="5" operator="equal">
      <formula>0</formula>
    </cfRule>
    <cfRule type="cellIs" dxfId="117" priority="6" operator="equal">
      <formula>"а"</formula>
    </cfRule>
    <cfRule type="cellIs" dxfId="116" priority="7" operator="equal">
      <formula>0</formula>
    </cfRule>
    <cfRule type="cellIs" dxfId="115" priority="8" operator="equal">
      <formula>"а"</formula>
    </cfRule>
    <cfRule type="cellIs" dxfId="114" priority="9" operator="equal">
      <formula>0</formula>
    </cfRule>
    <cfRule type="cellIs" dxfId="113" priority="10" operator="equal">
      <formula>"а"</formula>
    </cfRule>
    <cfRule type="cellIs" dxfId="112" priority="11" operator="equal">
      <formula>0</formula>
    </cfRule>
    <cfRule type="cellIs" dxfId="111" priority="12" operator="equal">
      <formula>"а"</formula>
    </cfRule>
  </conditionalFormatting>
  <hyperlinks>
    <hyperlink ref="E1" location="'СВОД 2023'!A1" display="СВОД 2023" xr:uid="{00000000-0004-0000-7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5">
    <tabColor rgb="FFFFCCFF"/>
    <pageSetUpPr fitToPage="1"/>
  </sheetPr>
  <dimension ref="A1:E222"/>
  <sheetViews>
    <sheetView workbookViewId="0">
      <pane ySplit="1" topLeftCell="A110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>
        <v>22000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30000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>
        <v>64780.31</v>
      </c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9500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6600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432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433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13200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/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4000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>
        <v>40000</v>
      </c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15700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7200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>
        <v>11000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12000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>
        <v>11000</v>
      </c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4400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/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481564.89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2000000}"/>
  <conditionalFormatting sqref="C2:C116 C121:C217">
    <cfRule type="cellIs" dxfId="110" priority="12" operator="equal">
      <formula>"а"</formula>
    </cfRule>
  </conditionalFormatting>
  <conditionalFormatting sqref="C53:C54">
    <cfRule type="cellIs" dxfId="109" priority="1" operator="equal">
      <formula>0</formula>
    </cfRule>
    <cfRule type="cellIs" dxfId="108" priority="2" operator="equal">
      <formula>"а"</formula>
    </cfRule>
    <cfRule type="cellIs" dxfId="107" priority="3" operator="equal">
      <formula>0</formula>
    </cfRule>
    <cfRule type="cellIs" dxfId="106" priority="4" operator="equal">
      <formula>"а"</formula>
    </cfRule>
  </conditionalFormatting>
  <conditionalFormatting sqref="C121:C217 C2:C116">
    <cfRule type="cellIs" dxfId="105" priority="11" operator="equal">
      <formula>0</formula>
    </cfRule>
  </conditionalFormatting>
  <conditionalFormatting sqref="C129">
    <cfRule type="cellIs" dxfId="104" priority="5" operator="equal">
      <formula>0</formula>
    </cfRule>
    <cfRule type="cellIs" dxfId="103" priority="6" operator="equal">
      <formula>"а"</formula>
    </cfRule>
    <cfRule type="cellIs" dxfId="102" priority="7" operator="equal">
      <formula>0</formula>
    </cfRule>
    <cfRule type="cellIs" dxfId="101" priority="8" operator="equal">
      <formula>"а"</formula>
    </cfRule>
    <cfRule type="cellIs" dxfId="100" priority="9" operator="equal">
      <formula>0</formula>
    </cfRule>
    <cfRule type="cellIs" dxfId="99" priority="10" operator="equal">
      <formula>"а"</formula>
    </cfRule>
  </conditionalFormatting>
  <hyperlinks>
    <hyperlink ref="E1" location="'СВОД 2023'!A1" display="СВОД 2023" xr:uid="{00000000-0004-0000-7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6">
    <tabColor rgb="FFFFCCFF"/>
    <pageSetUpPr fitToPage="1"/>
  </sheetPr>
  <dimension ref="A1:E222"/>
  <sheetViews>
    <sheetView workbookViewId="0">
      <pane ySplit="1" topLeftCell="A104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5200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13000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432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433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15000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8800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>
        <v>6600</v>
      </c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4400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2300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/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/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2200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/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5000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>
        <v>19800</v>
      </c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>
        <v>24200</v>
      </c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52800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>
        <v>10000</v>
      </c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409050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3000000}"/>
  <conditionalFormatting sqref="C2:C116 C121:C217">
    <cfRule type="cellIs" dxfId="98" priority="10" operator="equal">
      <formula>"а"</formula>
    </cfRule>
  </conditionalFormatting>
  <conditionalFormatting sqref="C53:C54">
    <cfRule type="cellIs" dxfId="97" priority="1" operator="equal">
      <formula>0</formula>
    </cfRule>
    <cfRule type="cellIs" dxfId="96" priority="2" operator="equal">
      <formula>"а"</formula>
    </cfRule>
    <cfRule type="cellIs" dxfId="95" priority="3" operator="equal">
      <formula>0</formula>
    </cfRule>
    <cfRule type="cellIs" dxfId="94" priority="4" operator="equal">
      <formula>"а"</formula>
    </cfRule>
  </conditionalFormatting>
  <conditionalFormatting sqref="C121:C217 C2:C116">
    <cfRule type="cellIs" dxfId="93" priority="9" operator="equal">
      <formula>0</formula>
    </cfRule>
  </conditionalFormatting>
  <conditionalFormatting sqref="C129">
    <cfRule type="cellIs" dxfId="92" priority="5" operator="equal">
      <formula>0</formula>
    </cfRule>
    <cfRule type="cellIs" dxfId="91" priority="6" operator="equal">
      <formula>"а"</formula>
    </cfRule>
    <cfRule type="cellIs" dxfId="90" priority="7" operator="equal">
      <formula>0</formula>
    </cfRule>
    <cfRule type="cellIs" dxfId="89" priority="8" operator="equal">
      <formula>"а"</formula>
    </cfRule>
  </conditionalFormatting>
  <hyperlinks>
    <hyperlink ref="E1" location="'СВОД 2023'!A1" display="СВОД 2023" xr:uid="{00000000-0004-0000-7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7">
    <tabColor rgb="FFFFCCFF"/>
    <pageSetUpPr fitToPage="1"/>
  </sheetPr>
  <dimension ref="A1:E222"/>
  <sheetViews>
    <sheetView workbookViewId="0">
      <pane ySplit="1" topLeftCell="A116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>
        <v>33000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8800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41" t="s">
        <v>432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433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6700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>
        <v>31381</v>
      </c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>
        <v>6600</v>
      </c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>
        <v>6600</v>
      </c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/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20000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/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14573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6600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>
        <v>1000</v>
      </c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>
        <v>4000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2300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/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>
        <v>10800</v>
      </c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2000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9200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/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6600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396938.58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4000000}"/>
  <conditionalFormatting sqref="C2:C116 C121:C217">
    <cfRule type="cellIs" dxfId="88" priority="8" operator="equal">
      <formula>"а"</formula>
    </cfRule>
  </conditionalFormatting>
  <conditionalFormatting sqref="C53:C54">
    <cfRule type="cellIs" dxfId="87" priority="1" operator="equal">
      <formula>0</formula>
    </cfRule>
    <cfRule type="cellIs" dxfId="86" priority="2" operator="equal">
      <formula>"а"</formula>
    </cfRule>
    <cfRule type="cellIs" dxfId="85" priority="3" operator="equal">
      <formula>0</formula>
    </cfRule>
    <cfRule type="cellIs" dxfId="84" priority="4" operator="equal">
      <formula>"а"</formula>
    </cfRule>
  </conditionalFormatting>
  <conditionalFormatting sqref="C121:C217 C2:C116">
    <cfRule type="cellIs" dxfId="83" priority="7" operator="equal">
      <formula>0</formula>
    </cfRule>
  </conditionalFormatting>
  <conditionalFormatting sqref="C129">
    <cfRule type="cellIs" dxfId="82" priority="5" operator="equal">
      <formula>0</formula>
    </cfRule>
    <cfRule type="cellIs" dxfId="81" priority="6" operator="equal">
      <formula>"а"</formula>
    </cfRule>
  </conditionalFormatting>
  <hyperlinks>
    <hyperlink ref="E1" location="'СВОД 2023'!A1" display="СВОД 2023" xr:uid="{00000000-0004-0000-7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Лист118">
    <tabColor rgb="FFFFCCFF"/>
    <pageSetUpPr fitToPage="1"/>
  </sheetPr>
  <dimension ref="A1:E222"/>
  <sheetViews>
    <sheetView workbookViewId="0">
      <pane ySplit="1" topLeftCell="A110" activePane="bottomLeft" state="frozen"/>
      <selection activeCell="B198" sqref="B198"/>
      <selection pane="bottomLeft" activeCell="A128" sqref="A128:A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438</v>
      </c>
    </row>
    <row r="2" spans="1:5" s="3" customFormat="1" ht="15.95" customHeight="1" x14ac:dyDescent="0.25">
      <c r="A2" s="21" t="s">
        <v>407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4708.05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4800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4400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8800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443</v>
      </c>
      <c r="B76" s="2">
        <v>61</v>
      </c>
      <c r="C76" s="9"/>
      <c r="D76" s="6">
        <v>95000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41" t="s">
        <v>432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4400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433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13200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434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434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11000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411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389</v>
      </c>
      <c r="B121" s="2">
        <v>96</v>
      </c>
      <c r="C121" s="9"/>
      <c r="D121" s="6">
        <v>6600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4400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390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435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142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6600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>
        <v>11000</v>
      </c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5000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436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4400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15400</v>
      </c>
      <c r="E169" s="3"/>
    </row>
    <row r="170" spans="1:5" ht="15.95" customHeight="1" x14ac:dyDescent="0.25">
      <c r="A170" s="20" t="s">
        <v>412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4400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12000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>
        <v>6600</v>
      </c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2200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437</v>
      </c>
      <c r="B187" s="2">
        <v>153</v>
      </c>
      <c r="C187" s="2" t="s">
        <v>21</v>
      </c>
      <c r="D187" s="6">
        <v>6600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4400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4400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4400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19800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501142.63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5000000}"/>
  <conditionalFormatting sqref="C2:C116 C121:C217">
    <cfRule type="cellIs" dxfId="80" priority="5" operator="equal">
      <formula>0</formula>
    </cfRule>
    <cfRule type="cellIs" dxfId="79" priority="6" operator="equal">
      <formula>"а"</formula>
    </cfRule>
  </conditionalFormatting>
  <conditionalFormatting sqref="C53:C54">
    <cfRule type="cellIs" dxfId="78" priority="1" operator="equal">
      <formula>0</formula>
    </cfRule>
    <cfRule type="cellIs" dxfId="77" priority="2" operator="equal">
      <formula>"а"</formula>
    </cfRule>
    <cfRule type="cellIs" dxfId="76" priority="3" operator="equal">
      <formula>0</formula>
    </cfRule>
    <cfRule type="cellIs" dxfId="75" priority="4" operator="equal">
      <formula>"а"</formula>
    </cfRule>
  </conditionalFormatting>
  <hyperlinks>
    <hyperlink ref="E1" location="'СВОД 2023'!A1" display="СВОД 2023" xr:uid="{00000000-0004-0000-7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Лист119">
    <tabColor rgb="FFFF0000"/>
    <pageSetUpPr fitToPage="1"/>
  </sheetPr>
  <dimension ref="A1:T231"/>
  <sheetViews>
    <sheetView zoomScale="80" zoomScaleNormal="80" workbookViewId="0">
      <pane ySplit="2" topLeftCell="A108" activePane="bottomLeft" state="frozen"/>
      <selection activeCell="B198" sqref="B198"/>
      <selection pane="bottomLeft" activeCell="A129" sqref="A129:A130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438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444</v>
      </c>
      <c r="F2" s="30" t="s">
        <v>445</v>
      </c>
      <c r="G2" s="30" t="s">
        <v>446</v>
      </c>
      <c r="H2" s="30" t="s">
        <v>447</v>
      </c>
      <c r="I2" s="30" t="s">
        <v>448</v>
      </c>
      <c r="J2" s="30" t="s">
        <v>449</v>
      </c>
      <c r="K2" s="30" t="s">
        <v>450</v>
      </c>
      <c r="L2" s="30" t="s">
        <v>451</v>
      </c>
      <c r="M2" s="30" t="s">
        <v>452</v>
      </c>
      <c r="N2" s="30" t="s">
        <v>453</v>
      </c>
      <c r="O2" s="30" t="s">
        <v>454</v>
      </c>
      <c r="P2" s="30" t="s">
        <v>455</v>
      </c>
      <c r="Q2" s="146" t="s">
        <v>456</v>
      </c>
      <c r="R2" s="136" t="s">
        <v>17</v>
      </c>
      <c r="S2" s="136" t="s">
        <v>457</v>
      </c>
      <c r="T2" s="147"/>
    </row>
    <row r="3" spans="1:20" s="3" customFormat="1" ht="15.95" customHeight="1" x14ac:dyDescent="0.25">
      <c r="A3" s="21" t="s">
        <v>407</v>
      </c>
      <c r="B3" s="1">
        <v>1</v>
      </c>
      <c r="C3" s="113"/>
      <c r="D3" s="133">
        <f>'СВОД 2023'!S3</f>
        <v>0</v>
      </c>
      <c r="E3" s="105">
        <f>'СВОД 2024'!D3+$H$1*1-'Январь 2024'!D3</f>
        <v>2200</v>
      </c>
      <c r="F3" s="105">
        <f>'СВОД 2024'!E3+$H$1*1-'Февраль 2024'!D3</f>
        <v>4400</v>
      </c>
      <c r="G3" s="105">
        <f>'СВОД 2024'!F3+$H$1*1-'Март 2024'!D3</f>
        <v>6600</v>
      </c>
      <c r="H3" s="105">
        <f>'СВОД 2024'!G3+$H$1*1-'Апрель 2024'!D3</f>
        <v>8800</v>
      </c>
      <c r="I3" s="105">
        <f>'СВОД 2024'!H3+$H$1*1-'Май 2024'!D3</f>
        <v>11000</v>
      </c>
      <c r="J3" s="105">
        <f>'СВОД 2024'!I3+$H$1*1-'Июнь 2024'!D3</f>
        <v>13200</v>
      </c>
      <c r="K3" s="105">
        <f>'СВОД 2024'!J3+$H$1*1-'Июль 2024'!D3</f>
        <v>15400</v>
      </c>
      <c r="L3" s="105">
        <f>'СВОД 2024'!K3+$H$1*1-'Август 2024'!D3</f>
        <v>17600</v>
      </c>
      <c r="M3" s="105">
        <f>'СВОД 2024'!L3+$H$1*1-'Сентябрь 2024'!D3</f>
        <v>19800</v>
      </c>
      <c r="N3" s="105">
        <f>'СВОД 2024'!M3+$H$1*1-'Октябрь 2024'!D3</f>
        <v>22000</v>
      </c>
      <c r="O3" s="105">
        <f>'СВОД 2024'!N3+$H$1*1-'Ноябрь 2024'!D3</f>
        <v>24200</v>
      </c>
      <c r="P3" s="105">
        <f>'СВОД 2024'!O3+$H$1*1-'Декабрь 2024'!D3</f>
        <v>26400</v>
      </c>
      <c r="Q3" s="106">
        <f>2200*12</f>
        <v>26400</v>
      </c>
      <c r="R3" s="106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06">
        <f>Q3+D3-R3</f>
        <v>26400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2023'!S4</f>
        <v>135459</v>
      </c>
      <c r="E4" s="105">
        <f>'СВОД 2024'!D4+$H$1*1-'Январь 2024'!D4</f>
        <v>137659</v>
      </c>
      <c r="F4" s="105">
        <f>'СВОД 2024'!E4+$H$1*1-'Февраль 2024'!D4</f>
        <v>139859</v>
      </c>
      <c r="G4" s="105">
        <f>'СВОД 2024'!F4+$H$1*1-'Март 2024'!D4</f>
        <v>142059</v>
      </c>
      <c r="H4" s="105">
        <f>'СВОД 2024'!G4+$H$1*1-'Апрель 2024'!D4</f>
        <v>144259</v>
      </c>
      <c r="I4" s="105">
        <f>'СВОД 2024'!H4+$H$1*1-'Май 2024'!D4</f>
        <v>146459</v>
      </c>
      <c r="J4" s="105">
        <f>'СВОД 2024'!I4+$H$1*1-'Июнь 2024'!D4</f>
        <v>148659</v>
      </c>
      <c r="K4" s="105">
        <f>'СВОД 2024'!J4+$H$1*1-'Июль 2024'!D4</f>
        <v>150859</v>
      </c>
      <c r="L4" s="105">
        <f>'СВОД 2024'!K4+$H$1*1-'Август 2024'!D4</f>
        <v>153059</v>
      </c>
      <c r="M4" s="105">
        <f>'СВОД 2024'!L4+$H$1*1-'Сентябрь 2024'!D4</f>
        <v>155259</v>
      </c>
      <c r="N4" s="105">
        <f>'СВОД 2024'!M4+$H$1*1-'Октябрь 2024'!D4</f>
        <v>157459</v>
      </c>
      <c r="O4" s="105">
        <f>'СВОД 2024'!N4+$H$1*1-'Ноябрь 2024'!D4</f>
        <v>159659</v>
      </c>
      <c r="P4" s="105">
        <f>'СВОД 2024'!O4+$H$1*1-'Декабрь 2024'!D4</f>
        <v>161859</v>
      </c>
      <c r="Q4" s="106">
        <f t="shared" ref="Q4:Q67" si="0">2200*12</f>
        <v>26400</v>
      </c>
      <c r="R4" s="106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06">
        <f t="shared" ref="S4:S67" si="1">Q4+D4-R4</f>
        <v>161859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2023'!S5</f>
        <v>247626.44000000003</v>
      </c>
      <c r="E5" s="105">
        <f>'СВОД 2024'!D5+$H$1*1-'Январь 2024'!D5</f>
        <v>249826.44000000003</v>
      </c>
      <c r="F5" s="105">
        <f>'СВОД 2024'!E5+$H$1*1-'Февраль 2024'!D5</f>
        <v>252026.44000000003</v>
      </c>
      <c r="G5" s="105">
        <f>'СВОД 2024'!F5+$H$1*1-'Март 2024'!D5</f>
        <v>254226.44000000003</v>
      </c>
      <c r="H5" s="105">
        <f>'СВОД 2024'!G5+$H$1*1-'Апрель 2024'!D5</f>
        <v>256426.44000000003</v>
      </c>
      <c r="I5" s="105">
        <f>'СВОД 2024'!H5+$H$1*1-'Май 2024'!D5</f>
        <v>258626.44000000003</v>
      </c>
      <c r="J5" s="105">
        <f>'СВОД 2024'!I5+$H$1*1-'Июнь 2024'!D5</f>
        <v>260826.44000000003</v>
      </c>
      <c r="K5" s="105">
        <f>'СВОД 2024'!J5+$H$1*1-'Июль 2024'!D5</f>
        <v>263026.44000000006</v>
      </c>
      <c r="L5" s="105">
        <f>'СВОД 2024'!K5+$H$1*1-'Август 2024'!D5</f>
        <v>265226.44000000006</v>
      </c>
      <c r="M5" s="105">
        <f>'СВОД 2024'!L5+$H$1*1-'Сентябрь 2024'!D5</f>
        <v>267426.44000000006</v>
      </c>
      <c r="N5" s="105">
        <f>'СВОД 2024'!M5+$H$1*1-'Октябрь 2024'!D5</f>
        <v>269626.44000000006</v>
      </c>
      <c r="O5" s="105">
        <f>'СВОД 2024'!N5+$H$1*1-'Ноябрь 2024'!D5</f>
        <v>271826.44000000006</v>
      </c>
      <c r="P5" s="105">
        <f>'СВОД 2024'!O5+$H$1*1-'Декабрь 2024'!D5</f>
        <v>274026.44000000006</v>
      </c>
      <c r="Q5" s="106">
        <f t="shared" si="0"/>
        <v>26400</v>
      </c>
      <c r="R5" s="106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06">
        <f t="shared" si="1"/>
        <v>274026.44000000006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2023'!S6</f>
        <v>5601.0600000000013</v>
      </c>
      <c r="E6" s="105">
        <f>'СВОД 2024'!D6+$H$1*1-'Январь 2024'!D6</f>
        <v>-998.93999999999869</v>
      </c>
      <c r="F6" s="105">
        <f>'СВОД 2024'!E6+$H$1*1-'Февраль 2024'!D6</f>
        <v>-7598.9399999999987</v>
      </c>
      <c r="G6" s="105">
        <f>'СВОД 2024'!F6+$H$1*1-'Март 2024'!D6</f>
        <v>-5398.9399999999987</v>
      </c>
      <c r="H6" s="105">
        <f>'СВОД 2024'!G6+$H$1*1-'Апрель 2024'!D6</f>
        <v>-3198.9399999999987</v>
      </c>
      <c r="I6" s="105">
        <f>'СВОД 2024'!H6+$H$1*1-'Май 2024'!D6</f>
        <v>-3198.9399999999987</v>
      </c>
      <c r="J6" s="105">
        <f>'СВОД 2024'!I6+$H$1*1-'Июнь 2024'!D6</f>
        <v>-998.93999999999869</v>
      </c>
      <c r="K6" s="105">
        <f>'СВОД 2024'!J6+$H$1*1-'Июль 2024'!D6</f>
        <v>-998.93999999999869</v>
      </c>
      <c r="L6" s="105">
        <f>'СВОД 2024'!K6+$H$1*1-'Август 2024'!D6</f>
        <v>-998.93999999999869</v>
      </c>
      <c r="M6" s="105">
        <f>'СВОД 2024'!L6+$H$1*1-'Сентябрь 2024'!D6</f>
        <v>-3198.9399999999987</v>
      </c>
      <c r="N6" s="105">
        <f>'СВОД 2024'!M6+$H$1*1-'Октябрь 2024'!D6</f>
        <v>-998.93999999999869</v>
      </c>
      <c r="O6" s="105">
        <f>'СВОД 2024'!N6+$H$1*1-'Ноябрь 2024'!D6</f>
        <v>-998.93999999999869</v>
      </c>
      <c r="P6" s="105">
        <f>'СВОД 2024'!O6+$H$1*1-'Декабрь 2024'!D6</f>
        <v>-998.93999999999869</v>
      </c>
      <c r="Q6" s="106">
        <f t="shared" si="0"/>
        <v>26400</v>
      </c>
      <c r="R6" s="106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33000</v>
      </c>
      <c r="S6" s="106">
        <f t="shared" si="1"/>
        <v>-998.93999999999869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2023'!S7</f>
        <v>27585.939999999995</v>
      </c>
      <c r="E7" s="105">
        <f>'СВОД 2024'!D7+$H$1*1-'Январь 2024'!D7</f>
        <v>29785.939999999995</v>
      </c>
      <c r="F7" s="105">
        <f>'СВОД 2024'!E7+$H$1*1-'Февраль 2024'!D7</f>
        <v>27985.939999999995</v>
      </c>
      <c r="G7" s="105">
        <f>'СВОД 2024'!F7+$H$1*1-'Март 2024'!D7</f>
        <v>21185.939999999995</v>
      </c>
      <c r="H7" s="105">
        <f>'СВОД 2024'!G7+$H$1*1-'Апрель 2024'!D7</f>
        <v>16185.939999999995</v>
      </c>
      <c r="I7" s="105">
        <f>'СВОД 2024'!H7+$H$1*1-'Май 2024'!D7</f>
        <v>15385.939999999995</v>
      </c>
      <c r="J7" s="105">
        <f>'СВОД 2024'!I7+$H$1*1-'Июнь 2024'!D7</f>
        <v>14585.939999999995</v>
      </c>
      <c r="K7" s="105">
        <f>'СВОД 2024'!J7+$H$1*1-'Июль 2024'!D7</f>
        <v>13785.939999999995</v>
      </c>
      <c r="L7" s="105">
        <f>'СВОД 2024'!K7+$H$1*1-'Август 2024'!D7</f>
        <v>13485.939999999995</v>
      </c>
      <c r="M7" s="105">
        <f>'СВОД 2024'!L7+$H$1*1-'Сентябрь 2024'!D7</f>
        <v>13185.939999999995</v>
      </c>
      <c r="N7" s="105">
        <f>'СВОД 2024'!M7+$H$1*1-'Октябрь 2024'!D7</f>
        <v>12885.939999999995</v>
      </c>
      <c r="O7" s="105">
        <f>'СВОД 2024'!N7+$H$1*1-'Ноябрь 2024'!D7</f>
        <v>12785.939999999995</v>
      </c>
      <c r="P7" s="105">
        <f>'СВОД 2024'!O7+$H$1*1-'Декабрь 2024'!D7</f>
        <v>14985.939999999995</v>
      </c>
      <c r="Q7" s="106">
        <f t="shared" si="0"/>
        <v>26400</v>
      </c>
      <c r="R7" s="106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39000</v>
      </c>
      <c r="S7" s="106">
        <f t="shared" si="1"/>
        <v>14985.939999999995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2023'!S8</f>
        <v>4400</v>
      </c>
      <c r="E8" s="105">
        <f>'СВОД 2024'!D8+$H$1*1-'Январь 2024'!D8</f>
        <v>0</v>
      </c>
      <c r="F8" s="105">
        <f>'СВОД 2024'!E8+$H$1*1-'Февраль 2024'!D8</f>
        <v>0</v>
      </c>
      <c r="G8" s="105">
        <f>'СВОД 2024'!F8+$H$1*1-'Март 2024'!D8</f>
        <v>2200</v>
      </c>
      <c r="H8" s="105">
        <f>'СВОД 2024'!G8+$H$1*1-'Апрель 2024'!D8</f>
        <v>4400</v>
      </c>
      <c r="I8" s="105">
        <f>'СВОД 2024'!H8+$H$1*1-'Май 2024'!D8</f>
        <v>6600</v>
      </c>
      <c r="J8" s="105">
        <f>'СВОД 2024'!I8+$H$1*1-'Июнь 2024'!D8</f>
        <v>8800</v>
      </c>
      <c r="K8" s="105">
        <f>'СВОД 2024'!J8+$H$1*1-'Июль 2024'!D8</f>
        <v>11000</v>
      </c>
      <c r="L8" s="105">
        <f>'СВОД 2024'!K8+$H$1*1-'Август 2024'!D8</f>
        <v>13200</v>
      </c>
      <c r="M8" s="105">
        <f>'СВОД 2024'!L8+$H$1*1-'Сентябрь 2024'!D8</f>
        <v>15400</v>
      </c>
      <c r="N8" s="105">
        <f>'СВОД 2024'!M8+$H$1*1-'Октябрь 2024'!D8</f>
        <v>17600</v>
      </c>
      <c r="O8" s="105">
        <f>'СВОД 2024'!N8+$H$1*1-'Ноябрь 2024'!D8</f>
        <v>19800</v>
      </c>
      <c r="P8" s="105">
        <f>'СВОД 2024'!O8+$H$1*1-'Декабрь 2024'!D8</f>
        <v>22000</v>
      </c>
      <c r="Q8" s="106">
        <f t="shared" si="0"/>
        <v>26400</v>
      </c>
      <c r="R8" s="106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06">
        <f t="shared" si="1"/>
        <v>22000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2023'!S9</f>
        <v>249.1299999999901</v>
      </c>
      <c r="E9" s="105">
        <f>'СВОД 2024'!D9+$H$1*1-'Январь 2024'!D9</f>
        <v>149.1299999999901</v>
      </c>
      <c r="F9" s="105">
        <f>'СВОД 2024'!E9+$H$1*1-'Февраль 2024'!D9</f>
        <v>2349.1299999999901</v>
      </c>
      <c r="G9" s="105">
        <f>'СВОД 2024'!F9+$H$1*1-'Март 2024'!D9</f>
        <v>2249.1299999999901</v>
      </c>
      <c r="H9" s="105">
        <f>'СВОД 2024'!G9+$H$1*1-'Апрель 2024'!D9</f>
        <v>4449.1299999999901</v>
      </c>
      <c r="I9" s="105">
        <f>'СВОД 2024'!H9+$H$1*1-'Май 2024'!D9</f>
        <v>4349.1299999999901</v>
      </c>
      <c r="J9" s="105">
        <f>'СВОД 2024'!I9+$H$1*1-'Июнь 2024'!D9</f>
        <v>4249.1299999999901</v>
      </c>
      <c r="K9" s="105">
        <f>'СВОД 2024'!J9+$H$1*1-'Июль 2024'!D9</f>
        <v>6449.1299999999901</v>
      </c>
      <c r="L9" s="105">
        <f>'СВОД 2024'!K9+$H$1*1-'Август 2024'!D9</f>
        <v>4049.1299999999901</v>
      </c>
      <c r="M9" s="105">
        <f>'СВОД 2024'!L9+$H$1*1-'Сентябрь 2024'!D9</f>
        <v>6249.1299999999901</v>
      </c>
      <c r="N9" s="105">
        <f>'СВОД 2024'!M9+$H$1*1-'Октябрь 2024'!D9</f>
        <v>6149.1299999999901</v>
      </c>
      <c r="O9" s="105">
        <f>'СВОД 2024'!N9+$H$1*1-'Ноябрь 2024'!D9</f>
        <v>8349.1299999999901</v>
      </c>
      <c r="P9" s="105">
        <f>'СВОД 2024'!O9+$H$1*1-'Декабрь 2024'!D9</f>
        <v>8249.1299999999901</v>
      </c>
      <c r="Q9" s="106">
        <f t="shared" si="0"/>
        <v>26400</v>
      </c>
      <c r="R9" s="106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18400</v>
      </c>
      <c r="S9" s="106">
        <f t="shared" si="1"/>
        <v>8249.1299999999901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2023'!S10</f>
        <v>2200</v>
      </c>
      <c r="E10" s="105">
        <f>'СВОД 2024'!D10+$H$1*1-'Январь 2024'!D10</f>
        <v>2200</v>
      </c>
      <c r="F10" s="105">
        <f>'СВОД 2024'!E10+$H$1*1-'Февраль 2024'!D10</f>
        <v>2200</v>
      </c>
      <c r="G10" s="105">
        <f>'СВОД 2024'!F10+$H$1*1-'Март 2024'!D10</f>
        <v>2200</v>
      </c>
      <c r="H10" s="105">
        <f>'СВОД 2024'!G10+$H$1*1-'Апрель 2024'!D10</f>
        <v>2200</v>
      </c>
      <c r="I10" s="105">
        <f>'СВОД 2024'!H10+$H$1*1-'Май 2024'!D10</f>
        <v>2200</v>
      </c>
      <c r="J10" s="105">
        <f>'СВОД 2024'!I10+$H$1*1-'Июнь 2024'!D10</f>
        <v>2200</v>
      </c>
      <c r="K10" s="105">
        <f>'СВОД 2024'!J10+$H$1*1-'Июль 2024'!D10</f>
        <v>2200</v>
      </c>
      <c r="L10" s="105">
        <f>'СВОД 2024'!K10+$H$1*1-'Август 2024'!D10</f>
        <v>2200</v>
      </c>
      <c r="M10" s="105">
        <f>'СВОД 2024'!L10+$H$1*1-'Сентябрь 2024'!D10</f>
        <v>2200</v>
      </c>
      <c r="N10" s="105">
        <f>'СВОД 2024'!M10+$H$1*1-'Октябрь 2024'!D10</f>
        <v>2200</v>
      </c>
      <c r="O10" s="105">
        <f>'СВОД 2024'!N10+$H$1*1-'Ноябрь 2024'!D10</f>
        <v>2200</v>
      </c>
      <c r="P10" s="105">
        <f>'СВОД 2024'!O10+$H$1*1-'Декабрь 2024'!D10</f>
        <v>2200</v>
      </c>
      <c r="Q10" s="106">
        <f t="shared" si="0"/>
        <v>26400</v>
      </c>
      <c r="R10" s="106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2023'!S11</f>
        <v>-15599.36</v>
      </c>
      <c r="E11" s="105">
        <f>'СВОД 2024'!D11+$H$1*1-'Январь 2024'!D11</f>
        <v>-39799.360000000001</v>
      </c>
      <c r="F11" s="105">
        <f>'СВОД 2024'!E11+$H$1*1-'Февраль 2024'!D11</f>
        <v>-37599.360000000001</v>
      </c>
      <c r="G11" s="105">
        <f>'СВОД 2024'!F11+$H$1*1-'Март 2024'!D11</f>
        <v>-35399.360000000001</v>
      </c>
      <c r="H11" s="105">
        <f>'СВОД 2024'!G11+$H$1*1-'Апрель 2024'!D11</f>
        <v>-33199.360000000001</v>
      </c>
      <c r="I11" s="105">
        <f>'СВОД 2024'!H11+$H$1*1-'Май 2024'!D11</f>
        <v>-30999.360000000001</v>
      </c>
      <c r="J11" s="105">
        <f>'СВОД 2024'!I11+$H$1*1-'Июнь 2024'!D11</f>
        <v>-28799.360000000001</v>
      </c>
      <c r="K11" s="105">
        <f>'СВОД 2024'!J11+$H$1*1-'Июль 2024'!D11</f>
        <v>-26599.360000000001</v>
      </c>
      <c r="L11" s="105">
        <f>'СВОД 2024'!K11+$H$1*1-'Август 2024'!D11</f>
        <v>-24399.360000000001</v>
      </c>
      <c r="M11" s="105">
        <f>'СВОД 2024'!L11+$H$1*1-'Сентябрь 2024'!D11</f>
        <v>-22199.360000000001</v>
      </c>
      <c r="N11" s="105">
        <f>'СВОД 2024'!M11+$H$1*1-'Октябрь 2024'!D11</f>
        <v>-19999.36</v>
      </c>
      <c r="O11" s="105">
        <f>'СВОД 2024'!N11+$H$1*1-'Ноябрь 2024'!D11</f>
        <v>-17799.36</v>
      </c>
      <c r="P11" s="105">
        <f>'СВОД 2024'!O11+$H$1*1-'Декабрь 2024'!D11</f>
        <v>-15599.36</v>
      </c>
      <c r="Q11" s="106">
        <f>2200*12/2</f>
        <v>13200</v>
      </c>
      <c r="R11" s="106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06">
        <f t="shared" si="1"/>
        <v>-28799.360000000001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2023'!S12</f>
        <v>8000.0000000000036</v>
      </c>
      <c r="E12" s="105">
        <f>'СВОД 2024'!D12+$H$1*1-'Январь 2024'!D12</f>
        <v>7000.0000000000036</v>
      </c>
      <c r="F12" s="105">
        <f>'СВОД 2024'!E12+$H$1*1-'Февраль 2024'!D12</f>
        <v>5000.0000000000036</v>
      </c>
      <c r="G12" s="105">
        <f>'СВОД 2024'!F12+$H$1*1-'Март 2024'!D12</f>
        <v>4000.0000000000036</v>
      </c>
      <c r="H12" s="105">
        <f>'СВОД 2024'!G12+$H$1*1-'Апрель 2024'!D12</f>
        <v>4000.0000000000036</v>
      </c>
      <c r="I12" s="105">
        <f>'СВОД 2024'!H12+$H$1*1-'Май 2024'!D12</f>
        <v>4000.0000000000036</v>
      </c>
      <c r="J12" s="105">
        <f>'СВОД 2024'!I12+$H$1*1-'Июнь 2024'!D12</f>
        <v>4000.0000000000036</v>
      </c>
      <c r="K12" s="105">
        <f>'СВОД 2024'!J12+$H$1*1-'Июль 2024'!D12</f>
        <v>4000.0000000000036</v>
      </c>
      <c r="L12" s="105">
        <f>'СВОД 2024'!K12+$H$1*1-'Август 2024'!D12</f>
        <v>4000.0000000000036</v>
      </c>
      <c r="M12" s="105">
        <f>'СВОД 2024'!L12+$H$1*1-'Сентябрь 2024'!D12</f>
        <v>4000.0000000000036</v>
      </c>
      <c r="N12" s="105">
        <f>'СВОД 2024'!M12+$H$1*1-'Октябрь 2024'!D12</f>
        <v>4000.0000000000036</v>
      </c>
      <c r="O12" s="105">
        <f>'СВОД 2024'!N12+$H$1*1-'Ноябрь 2024'!D12</f>
        <v>4000.0000000000036</v>
      </c>
      <c r="P12" s="105">
        <f>'СВОД 2024'!O12+$H$1*1-'Декабрь 2024'!D12</f>
        <v>4000.0000000000036</v>
      </c>
      <c r="Q12" s="106">
        <f t="shared" si="0"/>
        <v>26400</v>
      </c>
      <c r="R12" s="106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30400</v>
      </c>
      <c r="S12" s="106">
        <f t="shared" si="1"/>
        <v>4000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2023'!S13</f>
        <v>145190.22999999998</v>
      </c>
      <c r="E13" s="105">
        <f>'СВОД 2024'!D13+$H$1*1-'Январь 2024'!D13</f>
        <v>147390.22999999998</v>
      </c>
      <c r="F13" s="105">
        <f>'СВОД 2024'!E13+$H$1*1-'Февраль 2024'!D13</f>
        <v>149590.22999999998</v>
      </c>
      <c r="G13" s="105">
        <f>'СВОД 2024'!F13+$H$1*1-'Март 2024'!D13</f>
        <v>151790.22999999998</v>
      </c>
      <c r="H13" s="105">
        <f>'СВОД 2024'!G13+$H$1*1-'Апрель 2024'!D13</f>
        <v>153990.22999999998</v>
      </c>
      <c r="I13" s="105">
        <f>'СВОД 2024'!H13+$H$1*1-'Май 2024'!D13</f>
        <v>0</v>
      </c>
      <c r="J13" s="105">
        <f>'СВОД 2024'!I13+$H$1*1-'Июнь 2024'!D13</f>
        <v>2200</v>
      </c>
      <c r="K13" s="105">
        <f>'СВОД 2024'!J13+$H$1*1-'Июль 2024'!D13</f>
        <v>4400</v>
      </c>
      <c r="L13" s="105">
        <f>'СВОД 2024'!K13+$H$1*1-'Август 2024'!D13</f>
        <v>6600</v>
      </c>
      <c r="M13" s="105">
        <f>'СВОД 2024'!L13+$H$1*1-'Сентябрь 2024'!D13</f>
        <v>8800</v>
      </c>
      <c r="N13" s="105">
        <f>'СВОД 2024'!M13+$H$1*1-'Октябрь 2024'!D13</f>
        <v>11000</v>
      </c>
      <c r="O13" s="105">
        <f>'СВОД 2024'!N13+$H$1*1-'Ноябрь 2024'!D13</f>
        <v>13200</v>
      </c>
      <c r="P13" s="105">
        <f>'СВОД 2024'!O13+$H$1*1-'Декабрь 2024'!D13</f>
        <v>15400</v>
      </c>
      <c r="Q13" s="106">
        <f t="shared" si="0"/>
        <v>26400</v>
      </c>
      <c r="R13" s="106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156190.23000000001</v>
      </c>
      <c r="S13" s="106">
        <f t="shared" si="1"/>
        <v>15399.999999999971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2023'!S14</f>
        <v>3350.4400000000023</v>
      </c>
      <c r="E14" s="105">
        <f>'СВОД 2024'!D14+$H$1*1-'Январь 2024'!D14</f>
        <v>5550.4400000000023</v>
      </c>
      <c r="F14" s="105">
        <f>'СВОД 2024'!E14+$H$1*1-'Февраль 2024'!D14</f>
        <v>7750.4400000000023</v>
      </c>
      <c r="G14" s="105">
        <f>'СВОД 2024'!F14+$H$1*1-'Март 2024'!D14</f>
        <v>3950.4400000000023</v>
      </c>
      <c r="H14" s="105">
        <f>'СВОД 2024'!G14+$H$1*1-'Апрель 2024'!D14</f>
        <v>6150.4400000000023</v>
      </c>
      <c r="I14" s="105">
        <f>'СВОД 2024'!H14+$H$1*1-'Май 2024'!D14</f>
        <v>8350.4400000000023</v>
      </c>
      <c r="J14" s="105">
        <f>'СВОД 2024'!I14+$H$1*1-'Июнь 2024'!D14</f>
        <v>10550.440000000002</v>
      </c>
      <c r="K14" s="105">
        <f>'СВОД 2024'!J14+$H$1*1-'Июль 2024'!D14</f>
        <v>12750.440000000002</v>
      </c>
      <c r="L14" s="105">
        <f>'СВОД 2024'!K14+$H$1*1-'Август 2024'!D14</f>
        <v>14950.440000000002</v>
      </c>
      <c r="M14" s="105">
        <f>'СВОД 2024'!L14+$H$1*1-'Сентябрь 2024'!D14</f>
        <v>17150.440000000002</v>
      </c>
      <c r="N14" s="105">
        <f>'СВОД 2024'!M14+$H$1*1-'Октябрь 2024'!D14</f>
        <v>13350.440000000002</v>
      </c>
      <c r="O14" s="105">
        <f>'СВОД 2024'!N14+$H$1*1-'Ноябрь 2024'!D14</f>
        <v>9550.4400000000023</v>
      </c>
      <c r="P14" s="105">
        <f>'СВОД 2024'!O14+$H$1*1-'Декабрь 2024'!D14</f>
        <v>11750.440000000002</v>
      </c>
      <c r="Q14" s="106">
        <f t="shared" si="0"/>
        <v>26400</v>
      </c>
      <c r="R14" s="106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18000</v>
      </c>
      <c r="S14" s="106">
        <f t="shared" si="1"/>
        <v>11750.440000000002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2023'!S15</f>
        <v>26400.6</v>
      </c>
      <c r="E15" s="105">
        <f>'СВОД 2024'!D15+$H$1*1-'Январь 2024'!D15</f>
        <v>28600.6</v>
      </c>
      <c r="F15" s="105">
        <f>'СВОД 2024'!E15+$H$1*1-'Февраль 2024'!D15</f>
        <v>0.59999999999854481</v>
      </c>
      <c r="G15" s="105">
        <f>'СВОД 2024'!F15+$H$1*1-'Март 2024'!D15</f>
        <v>2200.5999999999985</v>
      </c>
      <c r="H15" s="105">
        <f>'СВОД 2024'!G15+$H$1*1-'Апрель 2024'!D15</f>
        <v>4400.5999999999985</v>
      </c>
      <c r="I15" s="105">
        <f>'СВОД 2024'!H15+$H$1*1-'Май 2024'!D15</f>
        <v>6600.5999999999985</v>
      </c>
      <c r="J15" s="105">
        <f>'СВОД 2024'!I15+$H$1*1-'Июнь 2024'!D15</f>
        <v>8800.5999999999985</v>
      </c>
      <c r="K15" s="105">
        <f>'СВОД 2024'!J15+$H$1*1-'Июль 2024'!D15</f>
        <v>11000.599999999999</v>
      </c>
      <c r="L15" s="105">
        <f>'СВОД 2024'!K15+$H$1*1-'Август 2024'!D15</f>
        <v>13200.599999999999</v>
      </c>
      <c r="M15" s="105">
        <f>'СВОД 2024'!L15+$H$1*1-'Сентябрь 2024'!D15</f>
        <v>15400.599999999999</v>
      </c>
      <c r="N15" s="105">
        <f>'СВОД 2024'!M15+$H$1*1-'Октябрь 2024'!D15</f>
        <v>17600.599999999999</v>
      </c>
      <c r="O15" s="105">
        <f>'СВОД 2024'!N15+$H$1*1-'Ноябрь 2024'!D15</f>
        <v>19800.599999999999</v>
      </c>
      <c r="P15" s="105">
        <f>'СВОД 2024'!O15+$H$1*1-'Декабрь 2024'!D15</f>
        <v>22000.6</v>
      </c>
      <c r="Q15" s="106">
        <f t="shared" si="0"/>
        <v>26400</v>
      </c>
      <c r="R15" s="106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06">
        <f t="shared" si="1"/>
        <v>22000.6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2023'!S16</f>
        <v>88600</v>
      </c>
      <c r="E16" s="105">
        <f>'СВОД 2024'!D16+$H$1*1-'Январь 2024'!D16</f>
        <v>90800</v>
      </c>
      <c r="F16" s="105">
        <f>'СВОД 2024'!E16+$H$1*1-'Февраль 2024'!D16</f>
        <v>93000</v>
      </c>
      <c r="G16" s="105">
        <f>'СВОД 2024'!F16+$H$1*1-'Март 2024'!D16</f>
        <v>95200</v>
      </c>
      <c r="H16" s="105">
        <f>'СВОД 2024'!G16+$H$1*1-'Апрель 2024'!D16</f>
        <v>97400</v>
      </c>
      <c r="I16" s="105">
        <f>'СВОД 2024'!H16+$H$1*1-'Май 2024'!D16</f>
        <v>99600</v>
      </c>
      <c r="J16" s="105">
        <f>'СВОД 2024'!I16+$H$1*1-'Июнь 2024'!D16</f>
        <v>101800</v>
      </c>
      <c r="K16" s="105">
        <f>'СВОД 2024'!J16+$H$1*1-'Июль 2024'!D16</f>
        <v>104000</v>
      </c>
      <c r="L16" s="105">
        <f>'СВОД 2024'!K16+$H$1*1-'Август 2024'!D16</f>
        <v>106200</v>
      </c>
      <c r="M16" s="105">
        <f>'СВОД 2024'!L16+$H$1*1-'Сентябрь 2024'!D16</f>
        <v>108400</v>
      </c>
      <c r="N16" s="105">
        <f>'СВОД 2024'!M16+$H$1*1-'Октябрь 2024'!D16</f>
        <v>110600</v>
      </c>
      <c r="O16" s="105">
        <f>'СВОД 2024'!N16+$H$1*1-'Ноябрь 2024'!D16</f>
        <v>112800</v>
      </c>
      <c r="P16" s="105">
        <f>'СВОД 2024'!O16+$H$1*1-'Декабрь 2024'!D16</f>
        <v>115000</v>
      </c>
      <c r="Q16" s="106">
        <f t="shared" si="0"/>
        <v>26400</v>
      </c>
      <c r="R16" s="106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06">
        <f t="shared" si="1"/>
        <v>115000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2023'!S17</f>
        <v>15636</v>
      </c>
      <c r="E17" s="105">
        <f>'СВОД 2024'!D17+$H$1*1-'Январь 2024'!D17</f>
        <v>17836</v>
      </c>
      <c r="F17" s="105">
        <f>'СВОД 2024'!E17+$H$1*1-'Февраль 2024'!D17</f>
        <v>17836</v>
      </c>
      <c r="G17" s="105">
        <f>'СВОД 2024'!F17+$H$1*1-'Март 2024'!D17</f>
        <v>20036</v>
      </c>
      <c r="H17" s="105">
        <f>'СВОД 2024'!G17+$H$1*1-'Апрель 2024'!D17</f>
        <v>17836</v>
      </c>
      <c r="I17" s="105">
        <f>'СВОД 2024'!H17+$H$1*1-'Май 2024'!D17</f>
        <v>20036</v>
      </c>
      <c r="J17" s="105">
        <f>'СВОД 2024'!I17+$H$1*1-'Июнь 2024'!D17</f>
        <v>15636</v>
      </c>
      <c r="K17" s="105">
        <f>'СВОД 2024'!J17+$H$1*1-'Июль 2024'!D17</f>
        <v>17836</v>
      </c>
      <c r="L17" s="105">
        <f>'СВОД 2024'!K17+$H$1*1-'Август 2024'!D17</f>
        <v>13436</v>
      </c>
      <c r="M17" s="105">
        <f>'СВОД 2024'!L17+$H$1*1-'Сентябрь 2024'!D17</f>
        <v>15636</v>
      </c>
      <c r="N17" s="105">
        <f>'СВОД 2024'!M17+$H$1*1-'Октябрь 2024'!D17</f>
        <v>17836</v>
      </c>
      <c r="O17" s="105">
        <f>'СВОД 2024'!N17+$H$1*1-'Ноябрь 2024'!D17</f>
        <v>20036</v>
      </c>
      <c r="P17" s="105">
        <f>'СВОД 2024'!O17+$H$1*1-'Декабрь 2024'!D17</f>
        <v>17836</v>
      </c>
      <c r="Q17" s="106">
        <f t="shared" si="0"/>
        <v>26400</v>
      </c>
      <c r="R17" s="106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24200</v>
      </c>
      <c r="S17" s="106">
        <f t="shared" si="1"/>
        <v>17836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2023'!S18</f>
        <v>89924.61</v>
      </c>
      <c r="E18" s="105">
        <f>'СВОД 2024'!D18+$H$1*1-'Январь 2024'!D18</f>
        <v>92124.61</v>
      </c>
      <c r="F18" s="105">
        <f>'СВОД 2024'!E18+$H$1*1-'Февраль 2024'!D18</f>
        <v>94324.61</v>
      </c>
      <c r="G18" s="105">
        <f>'СВОД 2024'!F18+$H$1*1-'Март 2024'!D18</f>
        <v>96524.61</v>
      </c>
      <c r="H18" s="105">
        <f>'СВОД 2024'!G18+$H$1*1-'Апрель 2024'!D18</f>
        <v>98724.61</v>
      </c>
      <c r="I18" s="105">
        <f>'СВОД 2024'!H18+$H$1*1-'Май 2024'!D18</f>
        <v>100924.61</v>
      </c>
      <c r="J18" s="105">
        <f>'СВОД 2024'!I18+$H$1*1-'Июнь 2024'!D18</f>
        <v>103124.61</v>
      </c>
      <c r="K18" s="105">
        <f>'СВОД 2024'!J18+$H$1*1-'Июль 2024'!D18</f>
        <v>105324.61</v>
      </c>
      <c r="L18" s="105">
        <f>'СВОД 2024'!K18+$H$1*1-'Август 2024'!D18</f>
        <v>107524.61</v>
      </c>
      <c r="M18" s="105">
        <f>'СВОД 2024'!L18+$H$1*1-'Сентябрь 2024'!D18</f>
        <v>109724.61</v>
      </c>
      <c r="N18" s="105">
        <f>'СВОД 2024'!M18+$H$1*1-'Октябрь 2024'!D18</f>
        <v>111924.61</v>
      </c>
      <c r="O18" s="105">
        <f>'СВОД 2024'!N18+$H$1*1-'Ноябрь 2024'!D18</f>
        <v>114124.61</v>
      </c>
      <c r="P18" s="105">
        <f>'СВОД 2024'!O18+$H$1*1-'Декабрь 2024'!D18</f>
        <v>116324.61</v>
      </c>
      <c r="Q18" s="106">
        <f t="shared" si="0"/>
        <v>26400</v>
      </c>
      <c r="R18" s="106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06">
        <f t="shared" si="1"/>
        <v>116324.61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2023'!S19</f>
        <v>-2199.9999999999964</v>
      </c>
      <c r="E19" s="105">
        <f>'СВОД 2024'!D19+$H$1*1-'Январь 2024'!D19</f>
        <v>3.637978807091713E-12</v>
      </c>
      <c r="F19" s="105">
        <f>'СВОД 2024'!E19+$H$1*1-'Февраль 2024'!D19</f>
        <v>3.637978807091713E-12</v>
      </c>
      <c r="G19" s="105">
        <f>'СВОД 2024'!F19+$H$1*1-'Март 2024'!D19</f>
        <v>3.637978807091713E-12</v>
      </c>
      <c r="H19" s="105">
        <f>'СВОД 2024'!G19+$H$1*1-'Апрель 2024'!D19</f>
        <v>3.637978807091713E-12</v>
      </c>
      <c r="I19" s="105">
        <f>'СВОД 2024'!H19+$H$1*1-'Май 2024'!D19</f>
        <v>-2199.9999999999964</v>
      </c>
      <c r="J19" s="105">
        <f>'СВОД 2024'!I19+$H$1*1-'Июнь 2024'!D19</f>
        <v>3.637978807091713E-12</v>
      </c>
      <c r="K19" s="105">
        <f>'СВОД 2024'!J19+$H$1*1-'Июль 2024'!D19</f>
        <v>3.637978807091713E-12</v>
      </c>
      <c r="L19" s="105">
        <f>'СВОД 2024'!K19+$H$1*1-'Август 2024'!D19</f>
        <v>3.637978807091713E-12</v>
      </c>
      <c r="M19" s="105">
        <f>'СВОД 2024'!L19+$H$1*1-'Сентябрь 2024'!D19</f>
        <v>3.637978807091713E-12</v>
      </c>
      <c r="N19" s="105">
        <f>'СВОД 2024'!M19+$H$1*1-'Октябрь 2024'!D19</f>
        <v>3.637978807091713E-12</v>
      </c>
      <c r="O19" s="105">
        <f>'СВОД 2024'!N19+$H$1*1-'Ноябрь 2024'!D19</f>
        <v>3.637978807091713E-12</v>
      </c>
      <c r="P19" s="105">
        <f>'СВОД 2024'!O19+$H$1*1-'Декабрь 2024'!D19</f>
        <v>-2199.9999999999964</v>
      </c>
      <c r="Q19" s="106">
        <f t="shared" si="0"/>
        <v>26400</v>
      </c>
      <c r="R19" s="106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2023'!S20</f>
        <v>48399.53</v>
      </c>
      <c r="E20" s="105">
        <f>'СВОД 2024'!D20+$H$1*1-'Январь 2024'!D20</f>
        <v>50599.53</v>
      </c>
      <c r="F20" s="105">
        <f>'СВОД 2024'!E20+$H$1*1-'Февраль 2024'!D20</f>
        <v>52799.53</v>
      </c>
      <c r="G20" s="105">
        <f>'СВОД 2024'!F20+$H$1*1-'Март 2024'!D20</f>
        <v>54999.53</v>
      </c>
      <c r="H20" s="105">
        <f>'СВОД 2024'!G20+$H$1*1-'Апрель 2024'!D20</f>
        <v>57199.53</v>
      </c>
      <c r="I20" s="105">
        <f>'СВОД 2024'!H20+$H$1*1-'Май 2024'!D20</f>
        <v>59399.53</v>
      </c>
      <c r="J20" s="105">
        <f>'СВОД 2024'!I20+$H$1*1-'Июнь 2024'!D20</f>
        <v>61599.53</v>
      </c>
      <c r="K20" s="105">
        <f>'СВОД 2024'!J20+$H$1*1-'Июль 2024'!D20</f>
        <v>63799.53</v>
      </c>
      <c r="L20" s="105">
        <f>'СВОД 2024'!K20+$H$1*1-'Август 2024'!D20</f>
        <v>65999.53</v>
      </c>
      <c r="M20" s="105">
        <f>'СВОД 2024'!L20+$H$1*1-'Сентябрь 2024'!D20</f>
        <v>68199.53</v>
      </c>
      <c r="N20" s="105">
        <f>'СВОД 2024'!M20+$H$1*1-'Октябрь 2024'!D20</f>
        <v>70399.53</v>
      </c>
      <c r="O20" s="105">
        <f>'СВОД 2024'!N20+$H$1*1-'Ноябрь 2024'!D20</f>
        <v>72599.53</v>
      </c>
      <c r="P20" s="105">
        <f>'СВОД 2024'!O20+$H$1*1-'Декабрь 2024'!D20</f>
        <v>74799.53</v>
      </c>
      <c r="Q20" s="106">
        <f t="shared" si="0"/>
        <v>26400</v>
      </c>
      <c r="R20" s="106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06">
        <f t="shared" si="1"/>
        <v>74799.53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2023'!S21</f>
        <v>2200</v>
      </c>
      <c r="E21" s="105">
        <f>'СВОД 2024'!D21+$H$1*1-'Январь 2024'!D21</f>
        <v>2200</v>
      </c>
      <c r="F21" s="105">
        <f>'СВОД 2024'!E21+$H$1*1-'Февраль 2024'!D21</f>
        <v>2200</v>
      </c>
      <c r="G21" s="105">
        <f>'СВОД 2024'!F21+$H$1*1-'Март 2024'!D21</f>
        <v>2200</v>
      </c>
      <c r="H21" s="105">
        <f>'СВОД 2024'!G21+$H$1*1-'Апрель 2024'!D21</f>
        <v>4400</v>
      </c>
      <c r="I21" s="105">
        <f>'СВОД 2024'!H21+$H$1*1-'Май 2024'!D21</f>
        <v>4400</v>
      </c>
      <c r="J21" s="105">
        <f>'СВОД 2024'!I21+$H$1*1-'Июнь 2024'!D21</f>
        <v>4400</v>
      </c>
      <c r="K21" s="105">
        <f>'СВОД 2024'!J21+$H$1*1-'Июль 2024'!D21</f>
        <v>6600</v>
      </c>
      <c r="L21" s="105">
        <f>'СВОД 2024'!K21+$H$1*1-'Август 2024'!D21</f>
        <v>6600</v>
      </c>
      <c r="M21" s="105">
        <f>'СВОД 2024'!L21+$H$1*1-'Сентябрь 2024'!D21</f>
        <v>8800</v>
      </c>
      <c r="N21" s="105">
        <f>'СВОД 2024'!M21+$H$1*1-'Октябрь 2024'!D21</f>
        <v>8800</v>
      </c>
      <c r="O21" s="105">
        <f>'СВОД 2024'!N21+$H$1*1-'Ноябрь 2024'!D21</f>
        <v>8800</v>
      </c>
      <c r="P21" s="105">
        <f>'СВОД 2024'!O21+$H$1*1-'Декабрь 2024'!D21</f>
        <v>8800</v>
      </c>
      <c r="Q21" s="106">
        <f t="shared" si="0"/>
        <v>26400</v>
      </c>
      <c r="R21" s="106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19800</v>
      </c>
      <c r="S21" s="106">
        <f t="shared" si="1"/>
        <v>8800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2023'!S22</f>
        <v>76019.53</v>
      </c>
      <c r="E22" s="105">
        <f>'СВОД 2024'!D22+$H$1*1-'Январь 2024'!D22</f>
        <v>78219.53</v>
      </c>
      <c r="F22" s="105">
        <f>'СВОД 2024'!E22+$H$1*1-'Февраль 2024'!D22</f>
        <v>80419.53</v>
      </c>
      <c r="G22" s="105">
        <f>'СВОД 2024'!F22+$H$1*1-'Март 2024'!D22</f>
        <v>82619.53</v>
      </c>
      <c r="H22" s="105">
        <f>'СВОД 2024'!G22+$H$1*1-'Апрель 2024'!D22</f>
        <v>84819.53</v>
      </c>
      <c r="I22" s="105">
        <f>'СВОД 2024'!H22+$H$1*1-'Май 2024'!D22</f>
        <v>87019.53</v>
      </c>
      <c r="J22" s="105">
        <f>'СВОД 2024'!I22+$H$1*1-'Июнь 2024'!D22</f>
        <v>89219.53</v>
      </c>
      <c r="K22" s="105">
        <f>'СВОД 2024'!J22+$H$1*1-'Июль 2024'!D22</f>
        <v>91419.53</v>
      </c>
      <c r="L22" s="105">
        <f>'СВОД 2024'!K22+$H$1*1-'Август 2024'!D22</f>
        <v>93619.53</v>
      </c>
      <c r="M22" s="105">
        <f>'СВОД 2024'!L22+$H$1*1-'Сентябрь 2024'!D22</f>
        <v>95819.53</v>
      </c>
      <c r="N22" s="105">
        <f>'СВОД 2024'!M22+$H$1*1-'Октябрь 2024'!D22</f>
        <v>98019.53</v>
      </c>
      <c r="O22" s="105">
        <f>'СВОД 2024'!N22+$H$1*1-'Ноябрь 2024'!D22</f>
        <v>100219.53</v>
      </c>
      <c r="P22" s="105">
        <f>'СВОД 2024'!O22+$H$1*1-'Декабрь 2024'!D22</f>
        <v>102419.53</v>
      </c>
      <c r="Q22" s="106">
        <f t="shared" si="0"/>
        <v>26400</v>
      </c>
      <c r="R22" s="106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06">
        <f t="shared" si="1"/>
        <v>102419.53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2023'!S23</f>
        <v>33000</v>
      </c>
      <c r="E23" s="105">
        <f>'СВОД 2024'!D23+$H$1*1-'Январь 2024'!D23</f>
        <v>35200</v>
      </c>
      <c r="F23" s="105">
        <f>'СВОД 2024'!E23+$H$1*1-'Февраль 2024'!D23</f>
        <v>37400</v>
      </c>
      <c r="G23" s="105">
        <f>'СВОД 2024'!F23+$H$1*1-'Март 2024'!D23</f>
        <v>39600</v>
      </c>
      <c r="H23" s="105">
        <f>'СВОД 2024'!G23+$H$1*1-'Апрель 2024'!D23</f>
        <v>41800</v>
      </c>
      <c r="I23" s="105">
        <f>'СВОД 2024'!H23+$H$1*1-'Май 2024'!D23</f>
        <v>44000</v>
      </c>
      <c r="J23" s="105">
        <f>'СВОД 2024'!I23+$H$1*1-'Июнь 2024'!D23</f>
        <v>46200</v>
      </c>
      <c r="K23" s="105">
        <f>'СВОД 2024'!J23+$H$1*1-'Июль 2024'!D23</f>
        <v>48400</v>
      </c>
      <c r="L23" s="105">
        <f>'СВОД 2024'!K23+$H$1*1-'Август 2024'!D23</f>
        <v>50600</v>
      </c>
      <c r="M23" s="105">
        <f>'СВОД 2024'!L23+$H$1*1-'Сентябрь 2024'!D23</f>
        <v>52800</v>
      </c>
      <c r="N23" s="105">
        <f>'СВОД 2024'!M23+$H$1*1-'Октябрь 2024'!D23</f>
        <v>55000</v>
      </c>
      <c r="O23" s="105">
        <f>'СВОД 2024'!N23+$H$1*1-'Ноябрь 2024'!D23</f>
        <v>57200</v>
      </c>
      <c r="P23" s="105">
        <f>'СВОД 2024'!O23+$H$1*1-'Декабрь 2024'!D23</f>
        <v>59400</v>
      </c>
      <c r="Q23" s="106">
        <f t="shared" si="0"/>
        <v>26400</v>
      </c>
      <c r="R23" s="106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06">
        <f t="shared" si="1"/>
        <v>59400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2023'!S24</f>
        <v>17600</v>
      </c>
      <c r="E24" s="105">
        <f>'СВОД 2024'!D24+$H$1*1-'Январь 2024'!D24</f>
        <v>19800</v>
      </c>
      <c r="F24" s="105">
        <f>'СВОД 2024'!E24+$H$1*1-'Февраль 2024'!D24</f>
        <v>22000</v>
      </c>
      <c r="G24" s="105">
        <f>'СВОД 2024'!F24+$H$1*1-'Март 2024'!D24</f>
        <v>24200</v>
      </c>
      <c r="H24" s="105">
        <f>'СВОД 2024'!G24+$H$1*1-'Апрель 2024'!D24</f>
        <v>26400</v>
      </c>
      <c r="I24" s="105">
        <f>'СВОД 2024'!H24+$H$1*1-'Май 2024'!D24</f>
        <v>28600</v>
      </c>
      <c r="J24" s="105">
        <f>'СВОД 2024'!I24+$H$1*1-'Июнь 2024'!D24</f>
        <v>30800</v>
      </c>
      <c r="K24" s="105">
        <f>'СВОД 2024'!J24+$H$1*1-'Июль 2024'!D24</f>
        <v>33000</v>
      </c>
      <c r="L24" s="105">
        <f>'СВОД 2024'!K24+$H$1*1-'Август 2024'!D24</f>
        <v>35200</v>
      </c>
      <c r="M24" s="105">
        <f>'СВОД 2024'!L24+$H$1*1-'Сентябрь 2024'!D24</f>
        <v>37400</v>
      </c>
      <c r="N24" s="105">
        <f>'СВОД 2024'!M24+$H$1*1-'Октябрь 2024'!D24</f>
        <v>0</v>
      </c>
      <c r="O24" s="105">
        <f>'СВОД 2024'!N24+$H$1*1-'Ноябрь 2024'!D24</f>
        <v>2200</v>
      </c>
      <c r="P24" s="105">
        <f>'СВОД 2024'!O24+$H$1*1-'Декабрь 2024'!D24</f>
        <v>4400</v>
      </c>
      <c r="Q24" s="106">
        <f t="shared" si="0"/>
        <v>26400</v>
      </c>
      <c r="R24" s="106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39600</v>
      </c>
      <c r="S24" s="106">
        <f t="shared" si="1"/>
        <v>4400</v>
      </c>
      <c r="T24" s="116"/>
    </row>
    <row r="25" spans="1:20" ht="15.95" customHeight="1" x14ac:dyDescent="0.25">
      <c r="A25" s="20" t="s">
        <v>386</v>
      </c>
      <c r="B25" s="2">
        <v>16</v>
      </c>
      <c r="C25" s="20" t="s">
        <v>21</v>
      </c>
      <c r="D25" s="133">
        <f>'СВОД 2023'!S25</f>
        <v>55096.13</v>
      </c>
      <c r="E25" s="105">
        <f>'СВОД 2024'!D25+$H$1*1-'Январь 2024'!D25</f>
        <v>57296.13</v>
      </c>
      <c r="F25" s="105">
        <f>'СВОД 2024'!E25+$H$1*1-'Февраль 2024'!D25</f>
        <v>59496.13</v>
      </c>
      <c r="G25" s="105">
        <f>'СВОД 2024'!F25+$H$1*1-'Март 2024'!D25</f>
        <v>61696.13</v>
      </c>
      <c r="H25" s="105">
        <f>'СВОД 2024'!G25+$H$1*1-'Апрель 2024'!D25</f>
        <v>63896.13</v>
      </c>
      <c r="I25" s="105">
        <f>'СВОД 2024'!H25+$H$1*1-'Май 2024'!D25</f>
        <v>66096.13</v>
      </c>
      <c r="J25" s="105">
        <f>'СВОД 2024'!I25+$H$1*1-'Июнь 2024'!D25</f>
        <v>68296.13</v>
      </c>
      <c r="K25" s="105">
        <f>'СВОД 2024'!J25+$H$1*1-'Июль 2024'!D25</f>
        <v>70496.13</v>
      </c>
      <c r="L25" s="105">
        <f>'СВОД 2024'!K25+$H$1*1-'Август 2024'!D25</f>
        <v>72696.13</v>
      </c>
      <c r="M25" s="105">
        <f>'СВОД 2024'!L25+$H$1*1-'Сентябрь 2024'!D25</f>
        <v>74896.13</v>
      </c>
      <c r="N25" s="105">
        <f>'СВОД 2024'!M25+$H$1*1-'Октябрь 2024'!D25</f>
        <v>77096.13</v>
      </c>
      <c r="O25" s="105">
        <f>'СВОД 2024'!N25+$H$1*1-'Ноябрь 2024'!D25</f>
        <v>79296.13</v>
      </c>
      <c r="P25" s="105">
        <f>'СВОД 2024'!O25+$H$1*1-'Декабрь 2024'!D25</f>
        <v>81496.13</v>
      </c>
      <c r="Q25" s="106">
        <f t="shared" si="0"/>
        <v>26400</v>
      </c>
      <c r="R25" s="106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06">
        <f t="shared" si="1"/>
        <v>81496.13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2023'!S26</f>
        <v>23102.300000000003</v>
      </c>
      <c r="E26" s="105">
        <f>'СВОД 2024'!D26+$H$1*1-'Январь 2024'!D26</f>
        <v>25302.300000000003</v>
      </c>
      <c r="F26" s="105">
        <f>'СВОД 2024'!E26+$H$1*1-'Февраль 2024'!D26</f>
        <v>27502.300000000003</v>
      </c>
      <c r="G26" s="105">
        <f>'СВОД 2024'!F26+$H$1*1-'Март 2024'!D26</f>
        <v>29702.300000000003</v>
      </c>
      <c r="H26" s="105">
        <f>'СВОД 2024'!G26+$H$1*1-'Апрель 2024'!D26</f>
        <v>31902.300000000003</v>
      </c>
      <c r="I26" s="105">
        <f>'СВОД 2024'!H26+$H$1*1-'Май 2024'!D26</f>
        <v>34102.300000000003</v>
      </c>
      <c r="J26" s="105">
        <f>'СВОД 2024'!I26+$H$1*1-'Июнь 2024'!D26</f>
        <v>34102.300000000003</v>
      </c>
      <c r="K26" s="105">
        <f>'СВОД 2024'!J26+$H$1*1-'Июль 2024'!D26</f>
        <v>36302.300000000003</v>
      </c>
      <c r="L26" s="105">
        <f>'СВОД 2024'!K26+$H$1*1-'Август 2024'!D26</f>
        <v>36302.300000000003</v>
      </c>
      <c r="M26" s="105">
        <f>'СВОД 2024'!L26+$H$1*1-'Сентябрь 2024'!D26</f>
        <v>38502.300000000003</v>
      </c>
      <c r="N26" s="105">
        <f>'СВОД 2024'!M26+$H$1*1-'Октябрь 2024'!D26</f>
        <v>40702.300000000003</v>
      </c>
      <c r="O26" s="105">
        <f>'СВОД 2024'!N26+$H$1*1-'Ноябрь 2024'!D26</f>
        <v>42902.3</v>
      </c>
      <c r="P26" s="105">
        <f>'СВОД 2024'!O26+$H$1*1-'Декабрь 2024'!D26</f>
        <v>40702.300000000003</v>
      </c>
      <c r="Q26" s="106">
        <f t="shared" si="0"/>
        <v>26400</v>
      </c>
      <c r="R26" s="106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8800</v>
      </c>
      <c r="S26" s="106">
        <f t="shared" si="1"/>
        <v>40702.300000000003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2023'!S27</f>
        <v>-4202.1400000000031</v>
      </c>
      <c r="E27" s="105">
        <f>'СВОД 2024'!D27+$H$1*1-'Январь 2024'!D27</f>
        <v>-4402.1400000000031</v>
      </c>
      <c r="F27" s="105">
        <f>'СВОД 2024'!E27+$H$1*1-'Февраль 2024'!D27</f>
        <v>-4602.1400000000031</v>
      </c>
      <c r="G27" s="105">
        <f>'СВОД 2024'!F27+$H$1*1-'Март 2024'!D27</f>
        <v>-2402.1400000000031</v>
      </c>
      <c r="H27" s="105">
        <f>'СВОД 2024'!G27+$H$1*1-'Апрель 2024'!D27</f>
        <v>-2602.1400000000031</v>
      </c>
      <c r="I27" s="105">
        <f>'СВОД 2024'!H27+$H$1*1-'Май 2024'!D27</f>
        <v>-2802.1400000000031</v>
      </c>
      <c r="J27" s="105">
        <f>'СВОД 2024'!I27+$H$1*1-'Июнь 2024'!D27</f>
        <v>-5402.1400000000031</v>
      </c>
      <c r="K27" s="105">
        <f>'СВОД 2024'!J27+$H$1*1-'Июль 2024'!D27</f>
        <v>-5602.1400000000031</v>
      </c>
      <c r="L27" s="105">
        <f>'СВОД 2024'!K27+$H$1*1-'Август 2024'!D27</f>
        <v>-8202.1400000000031</v>
      </c>
      <c r="M27" s="105">
        <f>'СВОД 2024'!L27+$H$1*1-'Сентябрь 2024'!D27</f>
        <v>-8402.1400000000031</v>
      </c>
      <c r="N27" s="105">
        <f>'СВОД 2024'!M27+$H$1*1-'Октябрь 2024'!D27</f>
        <v>-11002.140000000003</v>
      </c>
      <c r="O27" s="105">
        <f>'СВОД 2024'!N27+$H$1*1-'Ноябрь 2024'!D27</f>
        <v>-8802.1400000000031</v>
      </c>
      <c r="P27" s="105">
        <f>'СВОД 2024'!O27+$H$1*1-'Декабрь 2024'!D27</f>
        <v>-11402.140000000003</v>
      </c>
      <c r="Q27" s="106">
        <f t="shared" si="0"/>
        <v>26400</v>
      </c>
      <c r="R27" s="106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33600</v>
      </c>
      <c r="S27" s="106">
        <f t="shared" si="1"/>
        <v>-11402.140000000003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2023'!S28</f>
        <v>-2300.7699999999968</v>
      </c>
      <c r="E28" s="105">
        <f>'СВОД 2024'!D28+$H$1*1-'Январь 2024'!D28</f>
        <v>-100.7699999999968</v>
      </c>
      <c r="F28" s="105">
        <f>'СВОД 2024'!E28+$H$1*1-'Февраль 2024'!D28</f>
        <v>-100.7699999999968</v>
      </c>
      <c r="G28" s="105">
        <f>'СВОД 2024'!F28+$H$1*1-'Март 2024'!D28</f>
        <v>-100.7699999999968</v>
      </c>
      <c r="H28" s="105">
        <f>'СВОД 2024'!G28+$H$1*1-'Апрель 2024'!D28</f>
        <v>-100.7699999999968</v>
      </c>
      <c r="I28" s="105">
        <f>'СВОД 2024'!H28+$H$1*1-'Май 2024'!D28</f>
        <v>-100.7699999999968</v>
      </c>
      <c r="J28" s="105">
        <f>'СВОД 2024'!I28+$H$1*1-'Июнь 2024'!D28</f>
        <v>-100.7699999999968</v>
      </c>
      <c r="K28" s="105">
        <f>'СВОД 2024'!J28+$H$1*1-'Июль 2024'!D28</f>
        <v>-100.7699999999968</v>
      </c>
      <c r="L28" s="105">
        <f>'СВОД 2024'!K28+$H$1*1-'Август 2024'!D28</f>
        <v>-100.7699999999968</v>
      </c>
      <c r="M28" s="105">
        <f>'СВОД 2024'!L28+$H$1*1-'Сентябрь 2024'!D28</f>
        <v>-100.7699999999968</v>
      </c>
      <c r="N28" s="105">
        <f>'СВОД 2024'!M28+$H$1*1-'Октябрь 2024'!D28</f>
        <v>-100.7699999999968</v>
      </c>
      <c r="O28" s="105">
        <f>'СВОД 2024'!N28+$H$1*1-'Ноябрь 2024'!D28</f>
        <v>-100.7699999999968</v>
      </c>
      <c r="P28" s="105">
        <f>'СВОД 2024'!O28+$H$1*1-'Декабрь 2024'!D28</f>
        <v>-100.7699999999968</v>
      </c>
      <c r="Q28" s="106">
        <f t="shared" si="0"/>
        <v>26400</v>
      </c>
      <c r="R28" s="106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24200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2023'!S29</f>
        <v>51300</v>
      </c>
      <c r="E29" s="105">
        <f>'СВОД 2024'!D29+$H$1*1-'Январь 2024'!D29</f>
        <v>53500</v>
      </c>
      <c r="F29" s="105">
        <f>'СВОД 2024'!E29+$H$1*1-'Февраль 2024'!D29</f>
        <v>55700</v>
      </c>
      <c r="G29" s="105">
        <f>'СВОД 2024'!F29+$H$1*1-'Март 2024'!D29</f>
        <v>57900</v>
      </c>
      <c r="H29" s="105">
        <f>'СВОД 2024'!G29+$H$1*1-'Апрель 2024'!D29</f>
        <v>60100</v>
      </c>
      <c r="I29" s="105">
        <f>'СВОД 2024'!H29+$H$1*1-'Май 2024'!D29</f>
        <v>62300</v>
      </c>
      <c r="J29" s="105">
        <f>'СВОД 2024'!I29+$H$1*1-'Июнь 2024'!D29</f>
        <v>64500</v>
      </c>
      <c r="K29" s="105">
        <f>'СВОД 2024'!J29+$H$1*1-'Июль 2024'!D29</f>
        <v>66700</v>
      </c>
      <c r="L29" s="105">
        <f>'СВОД 2024'!K29+$H$1*1-'Август 2024'!D29</f>
        <v>68900</v>
      </c>
      <c r="M29" s="105">
        <f>'СВОД 2024'!L29+$H$1*1-'Сентябрь 2024'!D29</f>
        <v>71100</v>
      </c>
      <c r="N29" s="105">
        <f>'СВОД 2024'!M29+$H$1*1-'Октябрь 2024'!D29</f>
        <v>73300</v>
      </c>
      <c r="O29" s="105">
        <f>'СВОД 2024'!N29+$H$1*1-'Ноябрь 2024'!D29</f>
        <v>75500</v>
      </c>
      <c r="P29" s="105">
        <f>'СВОД 2024'!O29+$H$1*1-'Декабрь 2024'!D29</f>
        <v>77700</v>
      </c>
      <c r="Q29" s="106">
        <f t="shared" si="0"/>
        <v>26400</v>
      </c>
      <c r="R29" s="106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06">
        <f t="shared" si="1"/>
        <v>77700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2023'!S30</f>
        <v>0</v>
      </c>
      <c r="E30" s="105">
        <f>'СВОД 2024'!D30+$H$1*1-'Январь 2024'!D30</f>
        <v>0</v>
      </c>
      <c r="F30" s="105">
        <f>'СВОД 2024'!E30+$H$1*1-'Февраль 2024'!D30</f>
        <v>0</v>
      </c>
      <c r="G30" s="105">
        <f>'СВОД 2024'!F30+$H$1*1-'Март 2024'!D30</f>
        <v>0</v>
      </c>
      <c r="H30" s="105">
        <f>'СВОД 2024'!G30+$H$1*1-'Апрель 2024'!D30</f>
        <v>0</v>
      </c>
      <c r="I30" s="105">
        <f>'СВОД 2024'!H30+$H$1*1-'Май 2024'!D30</f>
        <v>0</v>
      </c>
      <c r="J30" s="105">
        <f>'СВОД 2024'!I30+$H$1*1-'Июнь 2024'!D30</f>
        <v>2200</v>
      </c>
      <c r="K30" s="105">
        <f>'СВОД 2024'!J30+$H$1*1-'Июль 2024'!D30</f>
        <v>0</v>
      </c>
      <c r="L30" s="105">
        <f>'СВОД 2024'!K30+$H$1*1-'Август 2024'!D30</f>
        <v>2200</v>
      </c>
      <c r="M30" s="105">
        <f>'СВОД 2024'!L30+$H$1*1-'Сентябрь 2024'!D30</f>
        <v>0</v>
      </c>
      <c r="N30" s="105">
        <f>'СВОД 2024'!M30+$H$1*1-'Октябрь 2024'!D30</f>
        <v>2200</v>
      </c>
      <c r="O30" s="105">
        <f>'СВОД 2024'!N30+$H$1*1-'Ноябрь 2024'!D30</f>
        <v>-2200</v>
      </c>
      <c r="P30" s="105">
        <f>'СВОД 2024'!O30+$H$1*1-'Декабрь 2024'!D30</f>
        <v>0</v>
      </c>
      <c r="Q30" s="106">
        <f t="shared" si="0"/>
        <v>26400</v>
      </c>
      <c r="R30" s="106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26400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2023'!S31</f>
        <v>129800.53</v>
      </c>
      <c r="E31" s="105">
        <f>'СВОД 2024'!D31+$H$1*1-'Январь 2024'!D31</f>
        <v>132000.53</v>
      </c>
      <c r="F31" s="105">
        <f>'СВОД 2024'!E31+$H$1*1-'Февраль 2024'!D31</f>
        <v>134200.53</v>
      </c>
      <c r="G31" s="105">
        <f>'СВОД 2024'!F31+$H$1*1-'Март 2024'!D31</f>
        <v>136400.53</v>
      </c>
      <c r="H31" s="105">
        <f>'СВОД 2024'!G31+$H$1*1-'Апрель 2024'!D31</f>
        <v>138600.53</v>
      </c>
      <c r="I31" s="105">
        <f>'СВОД 2024'!H31+$H$1*1-'Май 2024'!D31</f>
        <v>140800.53</v>
      </c>
      <c r="J31" s="105">
        <f>'СВОД 2024'!I31+$H$1*1-'Июнь 2024'!D31</f>
        <v>143000.53</v>
      </c>
      <c r="K31" s="105">
        <f>'СВОД 2024'!J31+$H$1*1-'Июль 2024'!D31</f>
        <v>145200.53</v>
      </c>
      <c r="L31" s="105">
        <f>'СВОД 2024'!K31+$H$1*1-'Август 2024'!D31</f>
        <v>147400.53</v>
      </c>
      <c r="M31" s="105">
        <f>'СВОД 2024'!L31+$H$1*1-'Сентябрь 2024'!D31</f>
        <v>149600.53</v>
      </c>
      <c r="N31" s="105">
        <f>'СВОД 2024'!M31+$H$1*1-'Октябрь 2024'!D31</f>
        <v>151800.53</v>
      </c>
      <c r="O31" s="105">
        <f>'СВОД 2024'!N31+$H$1*1-'Ноябрь 2024'!D31</f>
        <v>154000.53</v>
      </c>
      <c r="P31" s="105">
        <f>'СВОД 2024'!O31+$H$1*1-'Декабрь 2024'!D31</f>
        <v>156200.53</v>
      </c>
      <c r="Q31" s="106">
        <f t="shared" si="0"/>
        <v>26400</v>
      </c>
      <c r="R31" s="106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06">
        <f t="shared" si="1"/>
        <v>156200.53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2023'!S32</f>
        <v>-393.10000000000218</v>
      </c>
      <c r="E32" s="105">
        <f>'СВОД 2024'!D32+$H$1*1-'Январь 2024'!D32</f>
        <v>-393.10000000000218</v>
      </c>
      <c r="F32" s="105">
        <f>'СВОД 2024'!E32+$H$1*1-'Февраль 2024'!D32</f>
        <v>-493.10000000000218</v>
      </c>
      <c r="G32" s="105">
        <f>'СВОД 2024'!F32+$H$1*1-'Март 2024'!D32</f>
        <v>-493.10000000000218</v>
      </c>
      <c r="H32" s="105">
        <f>'СВОД 2024'!G32+$H$1*1-'Апрель 2024'!D32</f>
        <v>-593.10000000000218</v>
      </c>
      <c r="I32" s="105">
        <f>'СВОД 2024'!H32+$H$1*1-'Май 2024'!D32</f>
        <v>-593.10000000000218</v>
      </c>
      <c r="J32" s="105">
        <f>'СВОД 2024'!I32+$H$1*1-'Июнь 2024'!D32</f>
        <v>-693.10000000000218</v>
      </c>
      <c r="K32" s="105">
        <f>'СВОД 2024'!J32+$H$1*1-'Июль 2024'!D32</f>
        <v>-693.10000000000218</v>
      </c>
      <c r="L32" s="105">
        <f>'СВОД 2024'!K32+$H$1*1-'Август 2024'!D32</f>
        <v>-493.10000000000218</v>
      </c>
      <c r="M32" s="105">
        <f>'СВОД 2024'!L32+$H$1*1-'Сентябрь 2024'!D32</f>
        <v>-493.10000000000218</v>
      </c>
      <c r="N32" s="105">
        <f>'СВОД 2024'!M32+$H$1*1-'Октябрь 2024'!D32</f>
        <v>-793.10000000000218</v>
      </c>
      <c r="O32" s="105">
        <f>'СВОД 2024'!N32+$H$1*1-'Ноябрь 2024'!D32</f>
        <v>-793.10000000000218</v>
      </c>
      <c r="P32" s="105">
        <f>'СВОД 2024'!O32+$H$1*1-'Декабрь 2024'!D32</f>
        <v>-593.10000000000218</v>
      </c>
      <c r="Q32" s="106">
        <f t="shared" si="0"/>
        <v>26400</v>
      </c>
      <c r="R32" s="106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26600</v>
      </c>
      <c r="S32" s="106">
        <f t="shared" si="1"/>
        <v>-593.10000000000218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2023'!S33</f>
        <v>5708.2799999999988</v>
      </c>
      <c r="E33" s="105">
        <f>'СВОД 2024'!D33+$H$1*1-'Январь 2024'!D33</f>
        <v>-2091.7200000000012</v>
      </c>
      <c r="F33" s="105">
        <f>'СВОД 2024'!E33+$H$1*1-'Февраль 2024'!D33</f>
        <v>108.27999999999884</v>
      </c>
      <c r="G33" s="105">
        <f>'СВОД 2024'!F33+$H$1*1-'Март 2024'!D33</f>
        <v>2308.2799999999988</v>
      </c>
      <c r="H33" s="105">
        <f>'СВОД 2024'!G33+$H$1*1-'Апрель 2024'!D33</f>
        <v>4508.2799999999988</v>
      </c>
      <c r="I33" s="105">
        <f>'СВОД 2024'!H33+$H$1*1-'Май 2024'!D33</f>
        <v>6708.2799999999988</v>
      </c>
      <c r="J33" s="105">
        <f>'СВОД 2024'!I33+$H$1*1-'Июнь 2024'!D33</f>
        <v>-1091.7200000000012</v>
      </c>
      <c r="K33" s="105">
        <f>'СВОД 2024'!J33+$H$1*1-'Июль 2024'!D33</f>
        <v>1108.2799999999988</v>
      </c>
      <c r="L33" s="105">
        <f>'СВОД 2024'!K33+$H$1*1-'Август 2024'!D33</f>
        <v>3308.2799999999988</v>
      </c>
      <c r="M33" s="105">
        <f>'СВОД 2024'!L33+$H$1*1-'Сентябрь 2024'!D33</f>
        <v>5508.2799999999988</v>
      </c>
      <c r="N33" s="105">
        <f>'СВОД 2024'!M33+$H$1*1-'Октябрь 2024'!D33</f>
        <v>7708.2799999999988</v>
      </c>
      <c r="O33" s="105">
        <f>'СВОД 2024'!N33+$H$1*1-'Ноябрь 2024'!D33</f>
        <v>9908.2799999999988</v>
      </c>
      <c r="P33" s="105">
        <f>'СВОД 2024'!O33+$H$1*1-'Декабрь 2024'!D33</f>
        <v>-1391.7200000000012</v>
      </c>
      <c r="Q33" s="106">
        <f t="shared" si="0"/>
        <v>26400</v>
      </c>
      <c r="R33" s="106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33500</v>
      </c>
      <c r="S33" s="106">
        <f t="shared" si="1"/>
        <v>-1391.7200000000012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2023'!S34</f>
        <v>9372.0900000000256</v>
      </c>
      <c r="E34" s="105">
        <f>'СВОД 2024'!D34+$H$1*1-'Январь 2024'!D34</f>
        <v>11572.090000000026</v>
      </c>
      <c r="F34" s="105">
        <f>'СВОД 2024'!E34+$H$1*1-'Февраль 2024'!D34</f>
        <v>13772.090000000026</v>
      </c>
      <c r="G34" s="105">
        <f>'СВОД 2024'!F34+$H$1*1-'Март 2024'!D34</f>
        <v>15972.090000000026</v>
      </c>
      <c r="H34" s="105">
        <f>'СВОД 2024'!G34+$H$1*1-'Апрель 2024'!D34</f>
        <v>18172.090000000026</v>
      </c>
      <c r="I34" s="105">
        <f>'СВОД 2024'!H34+$H$1*1-'Май 2024'!D34</f>
        <v>20372.090000000026</v>
      </c>
      <c r="J34" s="105">
        <f>'СВОД 2024'!I34+$H$1*1-'Июнь 2024'!D34</f>
        <v>22572.090000000026</v>
      </c>
      <c r="K34" s="105">
        <f>'СВОД 2024'!J34+$H$1*1-'Июль 2024'!D34</f>
        <v>24772.090000000026</v>
      </c>
      <c r="L34" s="105">
        <f>'СВОД 2024'!K34+$H$1*1-'Август 2024'!D34</f>
        <v>26972.090000000026</v>
      </c>
      <c r="M34" s="105">
        <f>'СВОД 2024'!L34+$H$1*1-'Сентябрь 2024'!D34</f>
        <v>29172.090000000026</v>
      </c>
      <c r="N34" s="105">
        <f>'СВОД 2024'!M34+$H$1*1-'Октябрь 2024'!D34</f>
        <v>-4399.9999999999709</v>
      </c>
      <c r="O34" s="105">
        <f>'СВОД 2024'!N34+$H$1*1-'Ноябрь 2024'!D34</f>
        <v>-2199.9999999999709</v>
      </c>
      <c r="P34" s="105">
        <f>'СВОД 2024'!O34+$H$1*1-'Декабрь 2024'!D34</f>
        <v>2.9103830456733704E-11</v>
      </c>
      <c r="Q34" s="106">
        <f t="shared" si="0"/>
        <v>26400</v>
      </c>
      <c r="R34" s="106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35772.089999999997</v>
      </c>
      <c r="S34" s="106">
        <f t="shared" si="1"/>
        <v>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2023'!S35</f>
        <v>8590.2300000000032</v>
      </c>
      <c r="E35" s="105">
        <f>'СВОД 2024'!D35+$H$1*1-'Январь 2024'!D35</f>
        <v>8590.2300000000032</v>
      </c>
      <c r="F35" s="105">
        <f>'СВОД 2024'!E35+$H$1*1-'Февраль 2024'!D35</f>
        <v>8590.2300000000032</v>
      </c>
      <c r="G35" s="105">
        <f>'СВОД 2024'!F35+$H$1*1-'Март 2024'!D35</f>
        <v>6390.2300000000032</v>
      </c>
      <c r="H35" s="105">
        <f>'СВОД 2024'!G35+$H$1*1-'Апрель 2024'!D35</f>
        <v>8590.2300000000032</v>
      </c>
      <c r="I35" s="105">
        <f>'СВОД 2024'!H35+$H$1*1-'Май 2024'!D35</f>
        <v>6390.2300000000032</v>
      </c>
      <c r="J35" s="105">
        <f>'СВОД 2024'!I35+$H$1*1-'Июнь 2024'!D35</f>
        <v>6390.2300000000032</v>
      </c>
      <c r="K35" s="105">
        <f>'СВОД 2024'!J35+$H$1*1-'Июль 2024'!D35</f>
        <v>6390.2300000000032</v>
      </c>
      <c r="L35" s="105">
        <f>'СВОД 2024'!K35+$H$1*1-'Август 2024'!D35</f>
        <v>8590.2300000000032</v>
      </c>
      <c r="M35" s="105">
        <f>'СВОД 2024'!L35+$H$1*1-'Сентябрь 2024'!D35</f>
        <v>8590.2300000000032</v>
      </c>
      <c r="N35" s="105">
        <f>'СВОД 2024'!M35+$H$1*1-'Октябрь 2024'!D35</f>
        <v>6390.2300000000032</v>
      </c>
      <c r="O35" s="105">
        <f>'СВОД 2024'!N35+$H$1*1-'Ноябрь 2024'!D35</f>
        <v>8590.2300000000032</v>
      </c>
      <c r="P35" s="105">
        <f>'СВОД 2024'!O35+$H$1*1-'Декабрь 2024'!D35</f>
        <v>6390.2300000000032</v>
      </c>
      <c r="Q35" s="106">
        <f t="shared" si="0"/>
        <v>26400</v>
      </c>
      <c r="R35" s="106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28600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2023'!S36</f>
        <v>5473.6999999999971</v>
      </c>
      <c r="E36" s="105">
        <f>'СВОД 2024'!D36+$H$1*1-'Январь 2024'!D36</f>
        <v>7673.6999999999971</v>
      </c>
      <c r="F36" s="105">
        <f>'СВОД 2024'!E36+$H$1*1-'Февраль 2024'!D36</f>
        <v>7373.6999999999971</v>
      </c>
      <c r="G36" s="105">
        <f>'СВОД 2024'!F36+$H$1*1-'Март 2024'!D36</f>
        <v>7073.6999999999971</v>
      </c>
      <c r="H36" s="105">
        <f>'СВОД 2024'!G36+$H$1*1-'Апрель 2024'!D36</f>
        <v>6773.6999999999971</v>
      </c>
      <c r="I36" s="105">
        <f>'СВОД 2024'!H36+$H$1*1-'Май 2024'!D36</f>
        <v>6473.6999999999971</v>
      </c>
      <c r="J36" s="105">
        <f>'СВОД 2024'!I36+$H$1*1-'Июнь 2024'!D36</f>
        <v>8673.6999999999971</v>
      </c>
      <c r="K36" s="105">
        <f>'СВОД 2024'!J36+$H$1*1-'Июль 2024'!D36</f>
        <v>8373.6999999999971</v>
      </c>
      <c r="L36" s="105">
        <f>'СВОД 2024'!K36+$H$1*1-'Август 2024'!D36</f>
        <v>8073.6999999999971</v>
      </c>
      <c r="M36" s="105">
        <f>'СВОД 2024'!L36+$H$1*1-'Сентябрь 2024'!D36</f>
        <v>10273.699999999997</v>
      </c>
      <c r="N36" s="105">
        <f>'СВОД 2024'!M36+$H$1*1-'Октябрь 2024'!D36</f>
        <v>9973.6999999999971</v>
      </c>
      <c r="O36" s="105">
        <f>'СВОД 2024'!N36+$H$1*1-'Ноябрь 2024'!D36</f>
        <v>12173.699999999997</v>
      </c>
      <c r="P36" s="105">
        <f>'СВОД 2024'!O36+$H$1*1-'Декабрь 2024'!D36</f>
        <v>9373.6999999999971</v>
      </c>
      <c r="Q36" s="106">
        <f t="shared" si="0"/>
        <v>26400</v>
      </c>
      <c r="R36" s="106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22500</v>
      </c>
      <c r="S36" s="106">
        <f t="shared" si="1"/>
        <v>9373.6999999999971</v>
      </c>
      <c r="T36" s="116"/>
    </row>
    <row r="37" spans="1:20" ht="15.95" customHeight="1" x14ac:dyDescent="0.25">
      <c r="A37" s="20" t="s">
        <v>408</v>
      </c>
      <c r="B37" s="2">
        <v>26</v>
      </c>
      <c r="C37" s="114"/>
      <c r="D37" s="133">
        <f>'СВОД 2023'!S37</f>
        <v>11000</v>
      </c>
      <c r="E37" s="105">
        <f>'СВОД 2024'!D37+$H$1*1-'Январь 2024'!D37</f>
        <v>11000</v>
      </c>
      <c r="F37" s="105">
        <f>'СВОД 2024'!E37+$H$1*1-'Февраль 2024'!D37</f>
        <v>11000</v>
      </c>
      <c r="G37" s="105">
        <f>'СВОД 2024'!F37+$H$1*1-'Март 2024'!D37</f>
        <v>11000</v>
      </c>
      <c r="H37" s="105">
        <f>'СВОД 2024'!G37+$H$1*1-'Апрель 2024'!D37</f>
        <v>13200</v>
      </c>
      <c r="I37" s="105">
        <f>'СВОД 2024'!H37+$H$1*1-'Май 2024'!D37</f>
        <v>15400</v>
      </c>
      <c r="J37" s="105">
        <f>'СВОД 2024'!I37+$H$1*1-'Июнь 2024'!D37</f>
        <v>11000</v>
      </c>
      <c r="K37" s="105">
        <f>'СВОД 2024'!J37+$H$1*1-'Июль 2024'!D37</f>
        <v>13200</v>
      </c>
      <c r="L37" s="105">
        <f>'СВОД 2024'!K37+$H$1*1-'Август 2024'!D37</f>
        <v>15400</v>
      </c>
      <c r="M37" s="105">
        <f>'СВОД 2024'!L37+$H$1*1-'Сентябрь 2024'!D37</f>
        <v>17600</v>
      </c>
      <c r="N37" s="105">
        <f>'СВОД 2024'!M37+$H$1*1-'Октябрь 2024'!D37</f>
        <v>19800</v>
      </c>
      <c r="O37" s="105">
        <f>'СВОД 2024'!N37+$H$1*1-'Ноябрь 2024'!D37</f>
        <v>22000</v>
      </c>
      <c r="P37" s="105">
        <f>'СВОД 2024'!O37+$H$1*1-'Декабрь 2024'!D37</f>
        <v>17600</v>
      </c>
      <c r="Q37" s="106">
        <f t="shared" si="0"/>
        <v>26400</v>
      </c>
      <c r="R37" s="106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19800</v>
      </c>
      <c r="S37" s="106">
        <f t="shared" si="1"/>
        <v>17600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2023'!S38</f>
        <v>-5109.7700000000041</v>
      </c>
      <c r="E38" s="105">
        <f>'СВОД 2024'!D38+$H$1*1-'Январь 2024'!D38</f>
        <v>-2909.7700000000041</v>
      </c>
      <c r="F38" s="105">
        <f>'СВОД 2024'!E38+$H$1*1-'Февраль 2024'!D38</f>
        <v>-5309.7700000000041</v>
      </c>
      <c r="G38" s="105">
        <f>'СВОД 2024'!F38+$H$1*1-'Март 2024'!D38</f>
        <v>-3109.7700000000041</v>
      </c>
      <c r="H38" s="105">
        <f>'СВОД 2024'!G38+$H$1*1-'Апрель 2024'!D38</f>
        <v>-5509.7700000000041</v>
      </c>
      <c r="I38" s="105">
        <f>'СВОД 2024'!H38+$H$1*1-'Май 2024'!D38</f>
        <v>-7909.7700000000041</v>
      </c>
      <c r="J38" s="105">
        <f>'СВОД 2024'!I38+$H$1*1-'Июнь 2024'!D38</f>
        <v>-8009.7700000000041</v>
      </c>
      <c r="K38" s="105">
        <f>'СВОД 2024'!J38+$H$1*1-'Июль 2024'!D38</f>
        <v>-5809.7700000000041</v>
      </c>
      <c r="L38" s="105">
        <f>'СВОД 2024'!K38+$H$1*1-'Август 2024'!D38</f>
        <v>-3609.7700000000041</v>
      </c>
      <c r="M38" s="105">
        <f>'СВОД 2024'!L38+$H$1*1-'Сентябрь 2024'!D38</f>
        <v>-1409.7700000000041</v>
      </c>
      <c r="N38" s="105">
        <f>'СВОД 2024'!M38+$H$1*1-'Октябрь 2024'!D38</f>
        <v>-5809.7700000000041</v>
      </c>
      <c r="O38" s="105">
        <f>'СВОД 2024'!N38+$H$1*1-'Ноябрь 2024'!D38</f>
        <v>-12809.770000000004</v>
      </c>
      <c r="P38" s="105">
        <f>'СВОД 2024'!O38+$H$1*1-'Декабрь 2024'!D38</f>
        <v>-10609.770000000004</v>
      </c>
      <c r="Q38" s="106">
        <f t="shared" si="0"/>
        <v>26400</v>
      </c>
      <c r="R38" s="106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31900</v>
      </c>
      <c r="S38" s="106">
        <f t="shared" si="1"/>
        <v>-10609.770000000004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2023'!S39</f>
        <v>8800</v>
      </c>
      <c r="E39" s="105">
        <f>'СВОД 2024'!D39+$H$1*1-'Январь 2024'!D39</f>
        <v>6600</v>
      </c>
      <c r="F39" s="105">
        <f>'СВОД 2024'!E39+$H$1*1-'Февраль 2024'!D39</f>
        <v>8800</v>
      </c>
      <c r="G39" s="105">
        <f>'СВОД 2024'!F39+$H$1*1-'Март 2024'!D39</f>
        <v>6600</v>
      </c>
      <c r="H39" s="105">
        <f>'СВОД 2024'!G39+$H$1*1-'Апрель 2024'!D39</f>
        <v>8800</v>
      </c>
      <c r="I39" s="105">
        <f>'СВОД 2024'!H39+$H$1*1-'Май 2024'!D39</f>
        <v>8800</v>
      </c>
      <c r="J39" s="105">
        <f>'СВОД 2024'!I39+$H$1*1-'Июнь 2024'!D39</f>
        <v>8800</v>
      </c>
      <c r="K39" s="105">
        <f>'СВОД 2024'!J39+$H$1*1-'Июль 2024'!D39</f>
        <v>8800</v>
      </c>
      <c r="L39" s="105">
        <f>'СВОД 2024'!K39+$H$1*1-'Август 2024'!D39</f>
        <v>8800</v>
      </c>
      <c r="M39" s="105">
        <f>'СВОД 2024'!L39+$H$1*1-'Сентябрь 2024'!D39</f>
        <v>8800</v>
      </c>
      <c r="N39" s="105">
        <f>'СВОД 2024'!M39+$H$1*1-'Октябрь 2024'!D39</f>
        <v>6600</v>
      </c>
      <c r="O39" s="105">
        <f>'СВОД 2024'!N39+$H$1*1-'Ноябрь 2024'!D39</f>
        <v>8800</v>
      </c>
      <c r="P39" s="105">
        <f>'СВОД 2024'!O39+$H$1*1-'Декабрь 2024'!D39</f>
        <v>6600</v>
      </c>
      <c r="Q39" s="106">
        <f t="shared" si="0"/>
        <v>26400</v>
      </c>
      <c r="R39" s="106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28600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2023'!S40</f>
        <v>-5999.3300000000017</v>
      </c>
      <c r="E40" s="105">
        <f>'СВОД 2024'!D40+$H$1*1-'Январь 2024'!D40</f>
        <v>-8199.3300000000017</v>
      </c>
      <c r="F40" s="105">
        <f>'СВОД 2024'!E40+$H$1*1-'Февраль 2024'!D40</f>
        <v>-5999.3300000000017</v>
      </c>
      <c r="G40" s="105">
        <f>'СВОД 2024'!F40+$H$1*1-'Март 2024'!D40</f>
        <v>-3799.3300000000017</v>
      </c>
      <c r="H40" s="105">
        <f>'СВОД 2024'!G40+$H$1*1-'Апрель 2024'!D40</f>
        <v>-5999.3300000000017</v>
      </c>
      <c r="I40" s="105">
        <f>'СВОД 2024'!H40+$H$1*1-'Май 2024'!D40</f>
        <v>-3799.3300000000017</v>
      </c>
      <c r="J40" s="105">
        <f>'СВОД 2024'!I40+$H$1*1-'Июнь 2024'!D40</f>
        <v>-5999.3300000000017</v>
      </c>
      <c r="K40" s="105">
        <f>'СВОД 2024'!J40+$H$1*1-'Июль 2024'!D40</f>
        <v>-3799.3300000000017</v>
      </c>
      <c r="L40" s="105">
        <f>'СВОД 2024'!K40+$H$1*1-'Август 2024'!D40</f>
        <v>-1599.3300000000017</v>
      </c>
      <c r="M40" s="105">
        <f>'СВОД 2024'!L40+$H$1*1-'Сентябрь 2024'!D40</f>
        <v>-3799.3300000000017</v>
      </c>
      <c r="N40" s="105">
        <f>'СВОД 2024'!M40+$H$1*1-'Октябрь 2024'!D40</f>
        <v>-1599.3300000000017</v>
      </c>
      <c r="O40" s="105">
        <f>'СВОД 2024'!N40+$H$1*1-'Ноябрь 2024'!D40</f>
        <v>600.66999999999825</v>
      </c>
      <c r="P40" s="105">
        <f>'СВОД 2024'!O40+$H$1*1-'Декабрь 2024'!D40</f>
        <v>2800.6699999999983</v>
      </c>
      <c r="Q40" s="106">
        <f t="shared" si="0"/>
        <v>26400</v>
      </c>
      <c r="R40" s="106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17600</v>
      </c>
      <c r="S40" s="106">
        <f t="shared" si="1"/>
        <v>2800.6699999999983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2023'!S41</f>
        <v>-2303.1100000000006</v>
      </c>
      <c r="E41" s="105">
        <f>'СВОД 2024'!D41+$H$1*1-'Январь 2024'!D41</f>
        <v>-13303.11</v>
      </c>
      <c r="F41" s="105">
        <f>'СВОД 2024'!E41+$H$1*1-'Февраль 2024'!D41</f>
        <v>-11103.11</v>
      </c>
      <c r="G41" s="105">
        <f>'СВОД 2024'!F41+$H$1*1-'Март 2024'!D41</f>
        <v>-8903.11</v>
      </c>
      <c r="H41" s="105">
        <f>'СВОД 2024'!G41+$H$1*1-'Апрель 2024'!D41</f>
        <v>-6703.1100000000006</v>
      </c>
      <c r="I41" s="105">
        <f>'СВОД 2024'!H41+$H$1*1-'Май 2024'!D41</f>
        <v>-4503.1100000000006</v>
      </c>
      <c r="J41" s="105">
        <f>'СВОД 2024'!I41+$H$1*1-'Июнь 2024'!D41</f>
        <v>-2303.1100000000006</v>
      </c>
      <c r="K41" s="105">
        <f>'СВОД 2024'!J41+$H$1*1-'Июль 2024'!D41</f>
        <v>-13303.11</v>
      </c>
      <c r="L41" s="105">
        <f>'СВОД 2024'!K41+$H$1*1-'Август 2024'!D41</f>
        <v>-11103.11</v>
      </c>
      <c r="M41" s="105">
        <f>'СВОД 2024'!L41+$H$1*1-'Сентябрь 2024'!D41</f>
        <v>-8903.11</v>
      </c>
      <c r="N41" s="105">
        <f>'СВОД 2024'!M41+$H$1*1-'Октябрь 2024'!D41</f>
        <v>-6703.1100000000006</v>
      </c>
      <c r="O41" s="105">
        <f>'СВОД 2024'!N41+$H$1*1-'Ноябрь 2024'!D41</f>
        <v>-4503.1100000000006</v>
      </c>
      <c r="P41" s="105">
        <f>'СВОД 2024'!O41+$H$1*1-'Декабрь 2024'!D41</f>
        <v>-2303.1100000000006</v>
      </c>
      <c r="Q41" s="106">
        <f t="shared" si="0"/>
        <v>26400</v>
      </c>
      <c r="R41" s="106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2023'!S42</f>
        <v>-175.79000000000815</v>
      </c>
      <c r="E42" s="105">
        <f>'СВОД 2024'!D42+$H$1*1-'Январь 2024'!D42</f>
        <v>2024.2099999999919</v>
      </c>
      <c r="F42" s="105">
        <f>'СВОД 2024'!E42+$H$1*1-'Февраль 2024'!D42</f>
        <v>-175.79000000000815</v>
      </c>
      <c r="G42" s="105">
        <f>'СВОД 2024'!F42+$H$1*1-'Март 2024'!D42</f>
        <v>-175.79000000000815</v>
      </c>
      <c r="H42" s="105">
        <f>'СВОД 2024'!G42+$H$1*1-'Апрель 2024'!D42</f>
        <v>-175.79000000000815</v>
      </c>
      <c r="I42" s="105">
        <f>'СВОД 2024'!H42+$H$1*1-'Май 2024'!D42</f>
        <v>-175.79000000000815</v>
      </c>
      <c r="J42" s="105">
        <f>'СВОД 2024'!I42+$H$1*1-'Июнь 2024'!D42</f>
        <v>-175.79000000000815</v>
      </c>
      <c r="K42" s="105">
        <f>'СВОД 2024'!J42+$H$1*1-'Июль 2024'!D42</f>
        <v>2024.2099999999919</v>
      </c>
      <c r="L42" s="105">
        <f>'СВОД 2024'!K42+$H$1*1-'Август 2024'!D42</f>
        <v>2024.2099999999919</v>
      </c>
      <c r="M42" s="105">
        <f>'СВОД 2024'!L42+$H$1*1-'Сентябрь 2024'!D42</f>
        <v>2024.2099999999919</v>
      </c>
      <c r="N42" s="105">
        <f>'СВОД 2024'!M42+$H$1*1-'Октябрь 2024'!D42</f>
        <v>2024.2099999999919</v>
      </c>
      <c r="O42" s="105">
        <f>'СВОД 2024'!N42+$H$1*1-'Ноябрь 2024'!D42</f>
        <v>2024.2099999999919</v>
      </c>
      <c r="P42" s="105">
        <f>'СВОД 2024'!O42+$H$1*1-'Декабрь 2024'!D42</f>
        <v>2024.2099999999919</v>
      </c>
      <c r="Q42" s="106">
        <f t="shared" si="0"/>
        <v>26400</v>
      </c>
      <c r="R42" s="106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24200</v>
      </c>
      <c r="S42" s="106">
        <f t="shared" si="1"/>
        <v>2024.2099999999919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2023'!S43</f>
        <v>-103.64000000000306</v>
      </c>
      <c r="E43" s="105">
        <f>'СВОД 2024'!D43+$H$1*1-'Январь 2024'!D43</f>
        <v>-103.64000000000306</v>
      </c>
      <c r="F43" s="105">
        <f>'СВОД 2024'!E43+$H$1*1-'Февраль 2024'!D43</f>
        <v>-103.64000000000306</v>
      </c>
      <c r="G43" s="105">
        <f>'СВОД 2024'!F43+$H$1*1-'Март 2024'!D43</f>
        <v>-103.64000000000306</v>
      </c>
      <c r="H43" s="105">
        <f>'СВОД 2024'!G43+$H$1*1-'Апрель 2024'!D43</f>
        <v>-103.64000000000306</v>
      </c>
      <c r="I43" s="105">
        <f>'СВОД 2024'!H43+$H$1*1-'Май 2024'!D43</f>
        <v>-103.64000000000306</v>
      </c>
      <c r="J43" s="105">
        <f>'СВОД 2024'!I43+$H$1*1-'Июнь 2024'!D43</f>
        <v>-103.64000000000306</v>
      </c>
      <c r="K43" s="105">
        <f>'СВОД 2024'!J43+$H$1*1-'Июль 2024'!D43</f>
        <v>-103.64000000000306</v>
      </c>
      <c r="L43" s="105">
        <f>'СВОД 2024'!K43+$H$1*1-'Август 2024'!D43</f>
        <v>-103.64000000000306</v>
      </c>
      <c r="M43" s="105">
        <f>'СВОД 2024'!L43+$H$1*1-'Сентябрь 2024'!D43</f>
        <v>-103.64000000000306</v>
      </c>
      <c r="N43" s="105">
        <f>'СВОД 2024'!M43+$H$1*1-'Октябрь 2024'!D43</f>
        <v>-103.64000000000306</v>
      </c>
      <c r="O43" s="105">
        <f>'СВОД 2024'!N43+$H$1*1-'Ноябрь 2024'!D43</f>
        <v>-103.64000000000306</v>
      </c>
      <c r="P43" s="105">
        <f>'СВОД 2024'!O43+$H$1*1-'Декабрь 2024'!D43</f>
        <v>-103.64000000000306</v>
      </c>
      <c r="Q43" s="106">
        <f t="shared" si="0"/>
        <v>26400</v>
      </c>
      <c r="R43" s="106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387</v>
      </c>
      <c r="B44" s="2">
        <v>31</v>
      </c>
      <c r="C44" s="20" t="s">
        <v>21</v>
      </c>
      <c r="D44" s="133">
        <f>'СВОД 2023'!S44</f>
        <v>-3478.739999999998</v>
      </c>
      <c r="E44" s="105">
        <f>'СВОД 2024'!D44+$H$1*1-'Январь 2024'!D44</f>
        <v>-1278.739999999998</v>
      </c>
      <c r="F44" s="105">
        <f>'СВОД 2024'!E44+$H$1*1-'Февраль 2024'!D44</f>
        <v>-1278.739999999998</v>
      </c>
      <c r="G44" s="105">
        <f>'СВОД 2024'!F44+$H$1*1-'Март 2024'!D44</f>
        <v>-1278.739999999998</v>
      </c>
      <c r="H44" s="105">
        <f>'СВОД 2024'!G44+$H$1*1-'Апрель 2024'!D44</f>
        <v>-1278.739999999998</v>
      </c>
      <c r="I44" s="105">
        <f>'СВОД 2024'!H44+$H$1*1-'Май 2024'!D44</f>
        <v>-1278.739999999998</v>
      </c>
      <c r="J44" s="105">
        <f>'СВОД 2024'!I44+$H$1*1-'Июнь 2024'!D44</f>
        <v>-1278.739999999998</v>
      </c>
      <c r="K44" s="105">
        <f>'СВОД 2024'!J44+$H$1*1-'Июль 2024'!D44</f>
        <v>-1278.739999999998</v>
      </c>
      <c r="L44" s="105">
        <f>'СВОД 2024'!K44+$H$1*1-'Август 2024'!D44</f>
        <v>-1278.739999999998</v>
      </c>
      <c r="M44" s="105">
        <f>'СВОД 2024'!L44+$H$1*1-'Сентябрь 2024'!D44</f>
        <v>-1278.739999999998</v>
      </c>
      <c r="N44" s="105">
        <f>'СВОД 2024'!M44+$H$1*1-'Октябрь 2024'!D44</f>
        <v>-1278.739999999998</v>
      </c>
      <c r="O44" s="105">
        <f>'СВОД 2024'!N44+$H$1*1-'Ноябрь 2024'!D44</f>
        <v>-1278.739999999998</v>
      </c>
      <c r="P44" s="105">
        <f>'СВОД 2024'!O44+$H$1*1-'Декабрь 2024'!D44</f>
        <v>-3478.739999999998</v>
      </c>
      <c r="Q44" s="106">
        <f t="shared" si="0"/>
        <v>26400</v>
      </c>
      <c r="R44" s="106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2023'!S45</f>
        <v>2200</v>
      </c>
      <c r="E45" s="105">
        <f>'СВОД 2024'!D45+$H$1*1-'Январь 2024'!D45</f>
        <v>2200</v>
      </c>
      <c r="F45" s="105">
        <f>'СВОД 2024'!E45+$H$1*1-'Февраль 2024'!D45</f>
        <v>2200</v>
      </c>
      <c r="G45" s="105">
        <f>'СВОД 2024'!F45+$H$1*1-'Март 2024'!D45</f>
        <v>2200</v>
      </c>
      <c r="H45" s="105">
        <f>'СВОД 2024'!G45+$H$1*1-'Апрель 2024'!D45</f>
        <v>2200</v>
      </c>
      <c r="I45" s="105">
        <f>'СВОД 2024'!H45+$H$1*1-'Май 2024'!D45</f>
        <v>2200</v>
      </c>
      <c r="J45" s="105">
        <f>'СВОД 2024'!I45+$H$1*1-'Июнь 2024'!D45</f>
        <v>2200</v>
      </c>
      <c r="K45" s="105">
        <f>'СВОД 2024'!J45+$H$1*1-'Июль 2024'!D45</f>
        <v>2200</v>
      </c>
      <c r="L45" s="105">
        <f>'СВОД 2024'!K45+$H$1*1-'Август 2024'!D45</f>
        <v>2200</v>
      </c>
      <c r="M45" s="105">
        <f>'СВОД 2024'!L45+$H$1*1-'Сентябрь 2024'!D45</f>
        <v>2200</v>
      </c>
      <c r="N45" s="105">
        <f>'СВОД 2024'!M45+$H$1*1-'Октябрь 2024'!D45</f>
        <v>2200</v>
      </c>
      <c r="O45" s="105">
        <f>'СВОД 2024'!N45+$H$1*1-'Ноябрь 2024'!D45</f>
        <v>2200</v>
      </c>
      <c r="P45" s="105">
        <f>'СВОД 2024'!O45+$H$1*1-'Декабрь 2024'!D45</f>
        <v>2200</v>
      </c>
      <c r="Q45" s="106">
        <f t="shared" si="0"/>
        <v>26400</v>
      </c>
      <c r="R45" s="106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26400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2023'!S46</f>
        <v>0</v>
      </c>
      <c r="E46" s="105">
        <f>'СВОД 2024'!D46+$H$1*1-'Январь 2024'!D46</f>
        <v>2200</v>
      </c>
      <c r="F46" s="105">
        <f>'СВОД 2024'!E46+$H$1*1-'Февраль 2024'!D46</f>
        <v>0</v>
      </c>
      <c r="G46" s="105">
        <f>'СВОД 2024'!F46+$H$1*1-'Март 2024'!D46</f>
        <v>0</v>
      </c>
      <c r="H46" s="105">
        <f>'СВОД 2024'!G46+$H$1*1-'Апрель 2024'!D46</f>
        <v>0</v>
      </c>
      <c r="I46" s="105">
        <f>'СВОД 2024'!H46+$H$1*1-'Май 2024'!D46</f>
        <v>0</v>
      </c>
      <c r="J46" s="105">
        <f>'СВОД 2024'!I46+$H$1*1-'Июнь 2024'!D46</f>
        <v>0</v>
      </c>
      <c r="K46" s="105">
        <f>'СВОД 2024'!J46+$H$1*1-'Июль 2024'!D46</f>
        <v>0</v>
      </c>
      <c r="L46" s="105">
        <f>'СВОД 2024'!K46+$H$1*1-'Август 2024'!D46</f>
        <v>0</v>
      </c>
      <c r="M46" s="105">
        <f>'СВОД 2024'!L46+$H$1*1-'Сентябрь 2024'!D46</f>
        <v>0</v>
      </c>
      <c r="N46" s="105">
        <f>'СВОД 2024'!M46+$H$1*1-'Октябрь 2024'!D46</f>
        <v>0</v>
      </c>
      <c r="O46" s="105">
        <f>'СВОД 2024'!N46+$H$1*1-'Ноябрь 2024'!D46</f>
        <v>2200</v>
      </c>
      <c r="P46" s="105">
        <f>'СВОД 2024'!O46+$H$1*1-'Декабрь 2024'!D46</f>
        <v>0</v>
      </c>
      <c r="Q46" s="106">
        <f t="shared" si="0"/>
        <v>26400</v>
      </c>
      <c r="R46" s="106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2023'!S47</f>
        <v>72200</v>
      </c>
      <c r="E47" s="105">
        <f>'СВОД 2024'!D47+$H$1*1-'Январь 2024'!D47</f>
        <v>72200</v>
      </c>
      <c r="F47" s="105">
        <f>'СВОД 2024'!E47+$H$1*1-'Февраль 2024'!D47</f>
        <v>72200</v>
      </c>
      <c r="G47" s="105">
        <f>'СВОД 2024'!F47+$H$1*1-'Март 2024'!D47</f>
        <v>72200</v>
      </c>
      <c r="H47" s="105">
        <f>'СВОД 2024'!G47+$H$1*1-'Апрель 2024'!D47</f>
        <v>70000</v>
      </c>
      <c r="I47" s="105">
        <f>'СВОД 2024'!H47+$H$1*1-'Май 2024'!D47</f>
        <v>70000</v>
      </c>
      <c r="J47" s="105">
        <f>'СВОД 2024'!I47+$H$1*1-'Июнь 2024'!D47</f>
        <v>70000</v>
      </c>
      <c r="K47" s="105">
        <f>'СВОД 2024'!J47+$H$1*1-'Июль 2024'!D47</f>
        <v>72200</v>
      </c>
      <c r="L47" s="105">
        <f>'СВОД 2024'!K47+$H$1*1-'Август 2024'!D47</f>
        <v>74400</v>
      </c>
      <c r="M47" s="105">
        <f>'СВОД 2024'!L47+$H$1*1-'Сентябрь 2024'!D47</f>
        <v>72200</v>
      </c>
      <c r="N47" s="105">
        <f>'СВОД 2024'!M47+$H$1*1-'Октябрь 2024'!D47</f>
        <v>72200</v>
      </c>
      <c r="O47" s="105">
        <f>'СВОД 2024'!N47+$H$1*1-'Ноябрь 2024'!D47</f>
        <v>74400</v>
      </c>
      <c r="P47" s="105">
        <f>'СВОД 2024'!O47+$H$1*1-'Декабрь 2024'!D47</f>
        <v>72200</v>
      </c>
      <c r="Q47" s="106">
        <f t="shared" si="0"/>
        <v>26400</v>
      </c>
      <c r="R47" s="106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26400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2023'!S48</f>
        <v>14324.389999999996</v>
      </c>
      <c r="E48" s="105">
        <f>'СВОД 2024'!D48+$H$1*1-'Январь 2024'!D48</f>
        <v>16524.389999999996</v>
      </c>
      <c r="F48" s="105">
        <f>'СВОД 2024'!E48+$H$1*1-'Февраль 2024'!D48</f>
        <v>18724.389999999996</v>
      </c>
      <c r="G48" s="105">
        <f>'СВОД 2024'!F48+$H$1*1-'Март 2024'!D48</f>
        <v>20924.389999999996</v>
      </c>
      <c r="H48" s="105">
        <f>'СВОД 2024'!G48+$H$1*1-'Апрель 2024'!D48</f>
        <v>23124.389999999996</v>
      </c>
      <c r="I48" s="105">
        <f>'СВОД 2024'!H48+$H$1*1-'Май 2024'!D48</f>
        <v>25324.389999999996</v>
      </c>
      <c r="J48" s="105">
        <f>'СВОД 2024'!I48+$H$1*1-'Июнь 2024'!D48</f>
        <v>27524.389999999996</v>
      </c>
      <c r="K48" s="105">
        <f>'СВОД 2024'!J48+$H$1*1-'Июль 2024'!D48</f>
        <v>724.38999999999578</v>
      </c>
      <c r="L48" s="105">
        <f>'СВОД 2024'!K48+$H$1*1-'Август 2024'!D48</f>
        <v>2924.3899999999958</v>
      </c>
      <c r="M48" s="105">
        <f>'СВОД 2024'!L48+$H$1*1-'Сентябрь 2024'!D48</f>
        <v>5124.3899999999958</v>
      </c>
      <c r="N48" s="105">
        <f>'СВОД 2024'!M48+$H$1*1-'Октябрь 2024'!D48</f>
        <v>7324.3899999999958</v>
      </c>
      <c r="O48" s="105">
        <f>'СВОД 2024'!N48+$H$1*1-'Ноябрь 2024'!D48</f>
        <v>9524.3899999999958</v>
      </c>
      <c r="P48" s="105">
        <f>'СВОД 2024'!O48+$H$1*1-'Декабрь 2024'!D48</f>
        <v>11724.389999999996</v>
      </c>
      <c r="Q48" s="106">
        <f t="shared" si="0"/>
        <v>26400</v>
      </c>
      <c r="R48" s="106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29000</v>
      </c>
      <c r="S48" s="106">
        <f t="shared" si="1"/>
        <v>11724.39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2023'!S49</f>
        <v>-2431.8300000000017</v>
      </c>
      <c r="E49" s="105">
        <f>'СВОД 2024'!D49+$H$1*1-'Январь 2024'!D49</f>
        <v>-231.83000000000175</v>
      </c>
      <c r="F49" s="105">
        <f>'СВОД 2024'!E49+$H$1*1-'Февраль 2024'!D49</f>
        <v>-231.83000000000175</v>
      </c>
      <c r="G49" s="105">
        <f>'СВОД 2024'!F49+$H$1*1-'Март 2024'!D49</f>
        <v>-231.83000000000175</v>
      </c>
      <c r="H49" s="105">
        <f>'СВОД 2024'!G49+$H$1*1-'Апрель 2024'!D49</f>
        <v>-231.83000000000175</v>
      </c>
      <c r="I49" s="105">
        <f>'СВОД 2024'!H49+$H$1*1-'Май 2024'!D49</f>
        <v>-231.83000000000175</v>
      </c>
      <c r="J49" s="105">
        <f>'СВОД 2024'!I49+$H$1*1-'Июнь 2024'!D49</f>
        <v>-231.83000000000175</v>
      </c>
      <c r="K49" s="105">
        <f>'СВОД 2024'!J49+$H$1*1-'Июль 2024'!D49</f>
        <v>-231.83000000000175</v>
      </c>
      <c r="L49" s="105">
        <f>'СВОД 2024'!K49+$H$1*1-'Август 2024'!D49</f>
        <v>-2431.8300000000017</v>
      </c>
      <c r="M49" s="105">
        <f>'СВОД 2024'!L49+$H$1*1-'Сентябрь 2024'!D49</f>
        <v>-231.83000000000175</v>
      </c>
      <c r="N49" s="105">
        <f>'СВОД 2024'!M49+$H$1*1-'Октябрь 2024'!D49</f>
        <v>-231.83000000000175</v>
      </c>
      <c r="O49" s="105">
        <f>'СВОД 2024'!N49+$H$1*1-'Ноябрь 2024'!D49</f>
        <v>-2431.8300000000017</v>
      </c>
      <c r="P49" s="105">
        <f>'СВОД 2024'!O49+$H$1*1-'Декабрь 2024'!D49</f>
        <v>-2431.8300000000017</v>
      </c>
      <c r="Q49" s="106">
        <f t="shared" si="0"/>
        <v>26400</v>
      </c>
      <c r="R49" s="106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2023'!S50</f>
        <v>0</v>
      </c>
      <c r="E50" s="105">
        <f>'СВОД 2024'!D50+$H$1*1-'Январь 2024'!D50</f>
        <v>0</v>
      </c>
      <c r="F50" s="105">
        <f>'СВОД 2024'!E50+$H$1*1-'Февраль 2024'!D50</f>
        <v>0</v>
      </c>
      <c r="G50" s="105">
        <f>'СВОД 2024'!F50+$H$1*1-'Март 2024'!D50</f>
        <v>0</v>
      </c>
      <c r="H50" s="105">
        <f>'СВОД 2024'!G50+$H$1*1-'Апрель 2024'!D50</f>
        <v>0</v>
      </c>
      <c r="I50" s="105">
        <f>'СВОД 2024'!H50+$H$1*1-'Май 2024'!D50</f>
        <v>0</v>
      </c>
      <c r="J50" s="105">
        <f>'СВОД 2024'!I50+$H$1*1-'Июнь 2024'!D50</f>
        <v>2200</v>
      </c>
      <c r="K50" s="105">
        <f>'СВОД 2024'!J50+$H$1*1-'Июль 2024'!D50</f>
        <v>2200</v>
      </c>
      <c r="L50" s="105">
        <f>'СВОД 2024'!K50+$H$1*1-'Август 2024'!D50</f>
        <v>4400</v>
      </c>
      <c r="M50" s="105">
        <f>'СВОД 2024'!L50+$H$1*1-'Сентябрь 2024'!D50</f>
        <v>2200</v>
      </c>
      <c r="N50" s="105">
        <f>'СВОД 2024'!M50+$H$1*1-'Октябрь 2024'!D50</f>
        <v>2200</v>
      </c>
      <c r="O50" s="105">
        <f>'СВОД 2024'!N50+$H$1*1-'Ноябрь 2024'!D50</f>
        <v>2200</v>
      </c>
      <c r="P50" s="105">
        <f>'СВОД 2024'!O50+$H$1*1-'Декабрь 2024'!D50</f>
        <v>2200</v>
      </c>
      <c r="Q50" s="106">
        <f t="shared" si="0"/>
        <v>26400</v>
      </c>
      <c r="R50" s="106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24200</v>
      </c>
      <c r="S50" s="106">
        <f t="shared" si="1"/>
        <v>2200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2023'!S51</f>
        <v>0</v>
      </c>
      <c r="E51" s="105">
        <f>'СВОД 2024'!D51+$H$1*1-'Январь 2024'!D51</f>
        <v>0</v>
      </c>
      <c r="F51" s="105">
        <f>'СВОД 2024'!E51+$H$1*1-'Февраль 2024'!D51</f>
        <v>2200</v>
      </c>
      <c r="G51" s="105">
        <f>'СВОД 2024'!F51+$H$1*1-'Март 2024'!D51</f>
        <v>4400</v>
      </c>
      <c r="H51" s="105">
        <f>'СВОД 2024'!G51+$H$1*1-'Апрель 2024'!D51</f>
        <v>6600</v>
      </c>
      <c r="I51" s="105">
        <f>'СВОД 2024'!H51+$H$1*1-'Май 2024'!D51</f>
        <v>2200</v>
      </c>
      <c r="J51" s="105">
        <f>'СВОД 2024'!I51+$H$1*1-'Июнь 2024'!D51</f>
        <v>4400</v>
      </c>
      <c r="K51" s="105">
        <f>'СВОД 2024'!J51+$H$1*1-'Июль 2024'!D51</f>
        <v>0</v>
      </c>
      <c r="L51" s="105">
        <f>'СВОД 2024'!K51+$H$1*1-'Август 2024'!D51</f>
        <v>2200</v>
      </c>
      <c r="M51" s="105">
        <f>'СВОД 2024'!L51+$H$1*1-'Сентябрь 2024'!D51</f>
        <v>4400</v>
      </c>
      <c r="N51" s="105">
        <f>'СВОД 2024'!M51+$H$1*1-'Октябрь 2024'!D51</f>
        <v>0</v>
      </c>
      <c r="O51" s="105">
        <f>'СВОД 2024'!N51+$H$1*1-'Ноябрь 2024'!D51</f>
        <v>2200</v>
      </c>
      <c r="P51" s="105">
        <f>'СВОД 2024'!O51+$H$1*1-'Декабрь 2024'!D51</f>
        <v>4400</v>
      </c>
      <c r="Q51" s="106">
        <f t="shared" si="0"/>
        <v>26400</v>
      </c>
      <c r="R51" s="106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22000</v>
      </c>
      <c r="S51" s="106">
        <f t="shared" si="1"/>
        <v>4400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2023'!S52</f>
        <v>-1078.0200000000004</v>
      </c>
      <c r="E52" s="105">
        <f>'СВОД 2024'!D52+$H$1*1-'Январь 2024'!D52</f>
        <v>-1078.0200000000004</v>
      </c>
      <c r="F52" s="105">
        <f>'СВОД 2024'!E52+$H$1*1-'Февраль 2024'!D52</f>
        <v>-1078.0200000000004</v>
      </c>
      <c r="G52" s="105">
        <f>'СВОД 2024'!F52+$H$1*1-'Март 2024'!D52</f>
        <v>-1078.0200000000004</v>
      </c>
      <c r="H52" s="105">
        <f>'СВОД 2024'!G52+$H$1*1-'Апрель 2024'!D52</f>
        <v>1121.9799999999996</v>
      </c>
      <c r="I52" s="105">
        <f>'СВОД 2024'!H52+$H$1*1-'Май 2024'!D52</f>
        <v>-1078.0200000000004</v>
      </c>
      <c r="J52" s="105">
        <f>'СВОД 2024'!I52+$H$1*1-'Июнь 2024'!D52</f>
        <v>1121.9799999999996</v>
      </c>
      <c r="K52" s="105">
        <f>'СВОД 2024'!J52+$H$1*1-'Июль 2024'!D52</f>
        <v>3321.9799999999996</v>
      </c>
      <c r="L52" s="105">
        <f>'СВОД 2024'!K52+$H$1*1-'Август 2024'!D52</f>
        <v>3321.9799999999996</v>
      </c>
      <c r="M52" s="105">
        <f>'СВОД 2024'!L52+$H$1*1-'Сентябрь 2024'!D52</f>
        <v>3321.9799999999996</v>
      </c>
      <c r="N52" s="105">
        <f>'СВОД 2024'!M52+$H$1*1-'Октябрь 2024'!D52</f>
        <v>-1078.0200000000004</v>
      </c>
      <c r="O52" s="105">
        <f>'СВОД 2024'!N52+$H$1*1-'Ноябрь 2024'!D52</f>
        <v>-3278.0200000000004</v>
      </c>
      <c r="P52" s="105">
        <f>'СВОД 2024'!O52+$H$1*1-'Декабрь 2024'!D52</f>
        <v>-3278.0200000000004</v>
      </c>
      <c r="Q52" s="106">
        <f t="shared" si="0"/>
        <v>26400</v>
      </c>
      <c r="R52" s="106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28600</v>
      </c>
      <c r="S52" s="106">
        <f t="shared" si="1"/>
        <v>-3278.0200000000004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2023'!S53</f>
        <v>99705</v>
      </c>
      <c r="E53" s="105">
        <f>'СВОД 2024'!D53+$H$1*1-'Январь 2024'!D53</f>
        <v>101905</v>
      </c>
      <c r="F53" s="105">
        <f>'СВОД 2024'!E53+$H$1*1-'Февраль 2024'!D53</f>
        <v>104105</v>
      </c>
      <c r="G53" s="105">
        <f>'СВОД 2024'!F53+$H$1*1-'Март 2024'!D53</f>
        <v>106305</v>
      </c>
      <c r="H53" s="105">
        <f>'СВОД 2024'!G53+$H$1*1-'Апрель 2024'!D53</f>
        <v>108505</v>
      </c>
      <c r="I53" s="105">
        <f>'СВОД 2024'!H53+$H$1*1-'Май 2024'!D53</f>
        <v>110705</v>
      </c>
      <c r="J53" s="105">
        <f>'СВОД 2024'!I53+$H$1*1-'Июнь 2024'!D53</f>
        <v>112905</v>
      </c>
      <c r="K53" s="105">
        <f>'СВОД 2024'!J53+$H$1*1-'Июль 2024'!D53</f>
        <v>115105</v>
      </c>
      <c r="L53" s="105">
        <f>'СВОД 2024'!K53+$H$1*1-'Август 2024'!D53</f>
        <v>117305</v>
      </c>
      <c r="M53" s="105">
        <f>'СВОД 2024'!L53+$H$1*1-'Сентябрь 2024'!D53</f>
        <v>119505</v>
      </c>
      <c r="N53" s="105">
        <f>'СВОД 2024'!M53+$H$1*1-'Октябрь 2024'!D53</f>
        <v>121705</v>
      </c>
      <c r="O53" s="105">
        <f>'СВОД 2024'!N53+$H$1*1-'Ноябрь 2024'!D53</f>
        <v>123905</v>
      </c>
      <c r="P53" s="105">
        <f>'СВОД 2024'!O53+$H$1*1-'Декабрь 2024'!D53</f>
        <v>126105</v>
      </c>
      <c r="Q53" s="106">
        <f t="shared" si="0"/>
        <v>26400</v>
      </c>
      <c r="R53" s="106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06">
        <f t="shared" si="1"/>
        <v>126105</v>
      </c>
      <c r="T53" s="116"/>
    </row>
    <row r="54" spans="1:20" ht="15.95" customHeight="1" x14ac:dyDescent="0.25">
      <c r="A54" s="20" t="s">
        <v>409</v>
      </c>
      <c r="B54" s="2">
        <v>40</v>
      </c>
      <c r="C54" s="114" t="s">
        <v>21</v>
      </c>
      <c r="D54" s="133">
        <f>'СВОД 2023'!S54</f>
        <v>0</v>
      </c>
      <c r="E54" s="105">
        <f>'СВОД 2024'!D54+$H$1*1-'Январь 2024'!D54</f>
        <v>2200</v>
      </c>
      <c r="F54" s="105">
        <f>'СВОД 2024'!E54+$H$1*1-'Февраль 2024'!D54</f>
        <v>0</v>
      </c>
      <c r="G54" s="105">
        <f>'СВОД 2024'!F54+$H$1*1-'Март 2024'!D54</f>
        <v>-19800</v>
      </c>
      <c r="H54" s="105">
        <f>'СВОД 2024'!G54+$H$1*1-'Апрель 2024'!D54</f>
        <v>-17600</v>
      </c>
      <c r="I54" s="105">
        <f>'СВОД 2024'!H54+$H$1*1-'Май 2024'!D54</f>
        <v>-15400</v>
      </c>
      <c r="J54" s="105">
        <f>'СВОД 2024'!I54+$H$1*1-'Июнь 2024'!D54</f>
        <v>-13200</v>
      </c>
      <c r="K54" s="105">
        <f>'СВОД 2024'!J54+$H$1*1-'Июль 2024'!D54</f>
        <v>-11000</v>
      </c>
      <c r="L54" s="105">
        <f>'СВОД 2024'!K54+$H$1*1-'Август 2024'!D54</f>
        <v>-8800</v>
      </c>
      <c r="M54" s="105">
        <f>'СВОД 2024'!L54+$H$1*1-'Сентябрь 2024'!D54</f>
        <v>-6600</v>
      </c>
      <c r="N54" s="105">
        <f>'СВОД 2024'!M54+$H$1*1-'Октябрь 2024'!D54</f>
        <v>-4400</v>
      </c>
      <c r="O54" s="105">
        <f>'СВОД 2024'!N54+$H$1*1-'Ноябрь 2024'!D54</f>
        <v>-2200</v>
      </c>
      <c r="P54" s="105">
        <f>'СВОД 2024'!O54+$H$1*1-'Декабрь 2024'!D54</f>
        <v>0</v>
      </c>
      <c r="Q54" s="106">
        <f t="shared" si="0"/>
        <v>26400</v>
      </c>
      <c r="R54" s="106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2023'!S55</f>
        <v>57200</v>
      </c>
      <c r="E55" s="105">
        <f>'СВОД 2024'!D55+$H$1*1-'Январь 2024'!D55</f>
        <v>59400</v>
      </c>
      <c r="F55" s="105">
        <f>'СВОД 2024'!E55+$H$1*1-'Февраль 2024'!D55</f>
        <v>61600</v>
      </c>
      <c r="G55" s="105">
        <f>'СВОД 2024'!F55+$H$1*1-'Март 2024'!D55</f>
        <v>63800</v>
      </c>
      <c r="H55" s="105">
        <f>'СВОД 2024'!G55+$H$1*1-'Апрель 2024'!D55</f>
        <v>66000</v>
      </c>
      <c r="I55" s="105">
        <f>'СВОД 2024'!H55+$H$1*1-'Май 2024'!D55</f>
        <v>68200</v>
      </c>
      <c r="J55" s="105">
        <f>'СВОД 2024'!I55+$H$1*1-'Июнь 2024'!D55</f>
        <v>70400</v>
      </c>
      <c r="K55" s="105">
        <f>'СВОД 2024'!J55+$H$1*1-'Июль 2024'!D55</f>
        <v>72600</v>
      </c>
      <c r="L55" s="105">
        <f>'СВОД 2024'!K55+$H$1*1-'Август 2024'!D55</f>
        <v>74800</v>
      </c>
      <c r="M55" s="105">
        <f>'СВОД 2024'!L55+$H$1*1-'Сентябрь 2024'!D55</f>
        <v>77000</v>
      </c>
      <c r="N55" s="105">
        <f>'СВОД 2024'!M55+$H$1*1-'Октябрь 2024'!D55</f>
        <v>79200</v>
      </c>
      <c r="O55" s="105">
        <f>'СВОД 2024'!N55+$H$1*1-'Ноябрь 2024'!D55</f>
        <v>81400</v>
      </c>
      <c r="P55" s="105">
        <f>'СВОД 2024'!O55+$H$1*1-'Декабрь 2024'!D55</f>
        <v>83600</v>
      </c>
      <c r="Q55" s="106">
        <f t="shared" si="0"/>
        <v>26400</v>
      </c>
      <c r="R55" s="106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06">
        <f t="shared" si="1"/>
        <v>83600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2023'!S56</f>
        <v>91435.75</v>
      </c>
      <c r="E56" s="105">
        <f>'СВОД 2024'!D56+$H$1*1-'Январь 2024'!D56</f>
        <v>93635.75</v>
      </c>
      <c r="F56" s="105">
        <f>'СВОД 2024'!E56+$H$1*1-'Февраль 2024'!D56</f>
        <v>75835.75</v>
      </c>
      <c r="G56" s="105">
        <f>'СВОД 2024'!F56+$H$1*1-'Март 2024'!D56</f>
        <v>78035.75</v>
      </c>
      <c r="H56" s="105">
        <f>'СВОД 2024'!G56+$H$1*1-'Апрель 2024'!D56</f>
        <v>80235.75</v>
      </c>
      <c r="I56" s="105">
        <f>'СВОД 2024'!H56+$H$1*1-'Май 2024'!D56</f>
        <v>82435.75</v>
      </c>
      <c r="J56" s="105">
        <f>'СВОД 2024'!I56+$H$1*1-'Июнь 2024'!D56</f>
        <v>84635.75</v>
      </c>
      <c r="K56" s="105">
        <f>'СВОД 2024'!J56+$H$1*1-'Июль 2024'!D56</f>
        <v>66835.75</v>
      </c>
      <c r="L56" s="105">
        <f>'СВОД 2024'!K56+$H$1*1-'Август 2024'!D56</f>
        <v>69035.75</v>
      </c>
      <c r="M56" s="105">
        <f>'СВОД 2024'!L56+$H$1*1-'Сентябрь 2024'!D56</f>
        <v>71235.75</v>
      </c>
      <c r="N56" s="105">
        <f>'СВОД 2024'!M56+$H$1*1-'Октябрь 2024'!D56</f>
        <v>73435.75</v>
      </c>
      <c r="O56" s="105">
        <f>'СВОД 2024'!N56+$H$1*1-'Ноябрь 2024'!D56</f>
        <v>75635.75</v>
      </c>
      <c r="P56" s="105">
        <f>'СВОД 2024'!O56+$H$1*1-'Декабрь 2024'!D56</f>
        <v>77835.75</v>
      </c>
      <c r="Q56" s="106">
        <f t="shared" si="0"/>
        <v>26400</v>
      </c>
      <c r="R56" s="106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40000</v>
      </c>
      <c r="S56" s="106">
        <f t="shared" si="1"/>
        <v>77835.75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2023'!S57</f>
        <v>-6600</v>
      </c>
      <c r="E57" s="105">
        <f>'СВОД 2024'!D57+$H$1*1-'Январь 2024'!D57</f>
        <v>-4400</v>
      </c>
      <c r="F57" s="105">
        <f>'СВОД 2024'!E57+$H$1*1-'Февраль 2024'!D57</f>
        <v>-2200</v>
      </c>
      <c r="G57" s="105">
        <f>'СВОД 2024'!F57+$H$1*1-'Март 2024'!D57</f>
        <v>0</v>
      </c>
      <c r="H57" s="105">
        <f>'СВОД 2024'!G57+$H$1*1-'Апрель 2024'!D57</f>
        <v>-4400</v>
      </c>
      <c r="I57" s="105">
        <f>'СВОД 2024'!H57+$H$1*1-'Май 2024'!D57</f>
        <v>-2200</v>
      </c>
      <c r="J57" s="105">
        <f>'СВОД 2024'!I57+$H$1*1-'Июнь 2024'!D57</f>
        <v>-6600</v>
      </c>
      <c r="K57" s="105">
        <f>'СВОД 2024'!J57+$H$1*1-'Июль 2024'!D57</f>
        <v>-4400</v>
      </c>
      <c r="L57" s="105">
        <f>'СВОД 2024'!K57+$H$1*1-'Август 2024'!D57</f>
        <v>-2200</v>
      </c>
      <c r="M57" s="105">
        <f>'СВОД 2024'!L57+$H$1*1-'Сентябрь 2024'!D57</f>
        <v>-6600</v>
      </c>
      <c r="N57" s="105">
        <f>'СВОД 2024'!M57+$H$1*1-'Октябрь 2024'!D57</f>
        <v>-4400</v>
      </c>
      <c r="O57" s="105">
        <f>'СВОД 2024'!N57+$H$1*1-'Ноябрь 2024'!D57</f>
        <v>-2200</v>
      </c>
      <c r="P57" s="105">
        <f>'СВОД 2024'!O57+$H$1*1-'Декабрь 2024'!D57</f>
        <v>-6600</v>
      </c>
      <c r="Q57" s="106">
        <f t="shared" si="0"/>
        <v>26400</v>
      </c>
      <c r="R57" s="106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458</v>
      </c>
      <c r="B58" s="2">
        <v>43</v>
      </c>
      <c r="C58" s="114"/>
      <c r="D58" s="133">
        <f>'СВОД 2023'!S58</f>
        <v>2199.9999999999964</v>
      </c>
      <c r="E58" s="105">
        <f>'СВОД 2024'!D58+$H$1*1-'Январь 2024'!D58</f>
        <v>4399.9999999999964</v>
      </c>
      <c r="F58" s="105">
        <f>'СВОД 2024'!E58+$H$1*1-'Февраль 2024'!D58</f>
        <v>6599.9999999999964</v>
      </c>
      <c r="G58" s="105">
        <f>'СВОД 2024'!F58+$H$1*1-'Март 2024'!D58</f>
        <v>8799.9999999999964</v>
      </c>
      <c r="H58" s="105">
        <f>'СВОД 2024'!G58+$H$1*1-'Апрель 2024'!D58</f>
        <v>0</v>
      </c>
      <c r="I58" s="105">
        <f>'СВОД 2024'!H58+$H$1*1-'Май 2024'!D58</f>
        <v>0</v>
      </c>
      <c r="J58" s="105">
        <f>'СВОД 2024'!I58+$H$1*1-'Июнь 2024'!D58</f>
        <v>2200</v>
      </c>
      <c r="K58" s="105">
        <f>'СВОД 2024'!J58+$H$1*1-'Июль 2024'!D58</f>
        <v>0</v>
      </c>
      <c r="L58" s="105">
        <f>'СВОД 2024'!K58+$H$1*1-'Август 2024'!D58</f>
        <v>0</v>
      </c>
      <c r="M58" s="105">
        <f>'СВОД 2024'!L58+$H$1*1-'Сентябрь 2024'!D58</f>
        <v>0</v>
      </c>
      <c r="N58" s="105">
        <f>'СВОД 2024'!M58+$H$1*1-'Октябрь 2024'!D58</f>
        <v>0</v>
      </c>
      <c r="O58" s="105">
        <f>'СВОД 2024'!N58+$H$1*1-'Ноябрь 2024'!D58</f>
        <v>0</v>
      </c>
      <c r="P58" s="105">
        <f>'СВОД 2024'!O58+$H$1*1-'Декабрь 2024'!D58</f>
        <v>0</v>
      </c>
      <c r="Q58" s="106">
        <f t="shared" si="0"/>
        <v>26400</v>
      </c>
      <c r="R58" s="106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28600</v>
      </c>
      <c r="S58" s="106">
        <f t="shared" si="1"/>
        <v>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2023'!S59</f>
        <v>8492.8099999999904</v>
      </c>
      <c r="E59" s="105">
        <f>'СВОД 2024'!D59+$H$1*1-'Январь 2024'!D59</f>
        <v>10692.80999999999</v>
      </c>
      <c r="F59" s="105">
        <f>'СВОД 2024'!E59+$H$1*1-'Февраль 2024'!D59</f>
        <v>10692.80999999999</v>
      </c>
      <c r="G59" s="105">
        <f>'СВОД 2024'!F59+$H$1*1-'Март 2024'!D59</f>
        <v>10692.80999999999</v>
      </c>
      <c r="H59" s="105">
        <f>'СВОД 2024'!G59+$H$1*1-'Апрель 2024'!D59</f>
        <v>10692.80999999999</v>
      </c>
      <c r="I59" s="105">
        <f>'СВОД 2024'!H59+$H$1*1-'Май 2024'!D59</f>
        <v>10692.80999999999</v>
      </c>
      <c r="J59" s="105">
        <f>'СВОД 2024'!I59+$H$1*1-'Июнь 2024'!D59</f>
        <v>8492.8099999999904</v>
      </c>
      <c r="K59" s="105">
        <f>'СВОД 2024'!J59+$H$1*1-'Июль 2024'!D59</f>
        <v>8492.8099999999904</v>
      </c>
      <c r="L59" s="105">
        <f>'СВОД 2024'!K59+$H$1*1-'Август 2024'!D59</f>
        <v>8492.8099999999904</v>
      </c>
      <c r="M59" s="105">
        <f>'СВОД 2024'!L59+$H$1*1-'Сентябрь 2024'!D59</f>
        <v>10692.80999999999</v>
      </c>
      <c r="N59" s="105">
        <f>'СВОД 2024'!M59+$H$1*1-'Октябрь 2024'!D59</f>
        <v>10692.80999999999</v>
      </c>
      <c r="O59" s="105">
        <f>'СВОД 2024'!N59+$H$1*1-'Ноябрь 2024'!D59</f>
        <v>10692.80999999999</v>
      </c>
      <c r="P59" s="105">
        <f>'СВОД 2024'!O59+$H$1*1-'Декабрь 2024'!D59</f>
        <v>8492.8099999999904</v>
      </c>
      <c r="Q59" s="106">
        <f t="shared" si="0"/>
        <v>26400</v>
      </c>
      <c r="R59" s="106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26400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2023'!S60</f>
        <v>0</v>
      </c>
      <c r="E60" s="105">
        <f>'СВОД 2024'!D60+$H$1*1-'Январь 2024'!D60</f>
        <v>2200</v>
      </c>
      <c r="F60" s="105">
        <f>'СВОД 2024'!E60+$H$1*1-'Февраль 2024'!D60</f>
        <v>4400</v>
      </c>
      <c r="G60" s="105">
        <f>'СВОД 2024'!F60+$H$1*1-'Март 2024'!D60</f>
        <v>6600</v>
      </c>
      <c r="H60" s="105">
        <f>'СВОД 2024'!G60+$H$1*1-'Апрель 2024'!D60</f>
        <v>-1200</v>
      </c>
      <c r="I60" s="105">
        <f>'СВОД 2024'!H60+$H$1*1-'Май 2024'!D60</f>
        <v>1000</v>
      </c>
      <c r="J60" s="105">
        <f>'СВОД 2024'!I60+$H$1*1-'Июнь 2024'!D60</f>
        <v>3200</v>
      </c>
      <c r="K60" s="105">
        <f>'СВОД 2024'!J60+$H$1*1-'Июль 2024'!D60</f>
        <v>5400</v>
      </c>
      <c r="L60" s="105">
        <f>'СВОД 2024'!K60+$H$1*1-'Август 2024'!D60</f>
        <v>7600</v>
      </c>
      <c r="M60" s="105">
        <f>'СВОД 2024'!L60+$H$1*1-'Сентябрь 2024'!D60</f>
        <v>9800</v>
      </c>
      <c r="N60" s="105">
        <f>'СВОД 2024'!M60+$H$1*1-'Октябрь 2024'!D60</f>
        <v>12000</v>
      </c>
      <c r="O60" s="105">
        <f>'СВОД 2024'!N60+$H$1*1-'Ноябрь 2024'!D60</f>
        <v>14200</v>
      </c>
      <c r="P60" s="105">
        <f>'СВОД 2024'!O60+$H$1*1-'Декабрь 2024'!D60</f>
        <v>16400</v>
      </c>
      <c r="Q60" s="106">
        <f t="shared" si="0"/>
        <v>26400</v>
      </c>
      <c r="R60" s="106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06">
        <f t="shared" si="1"/>
        <v>16400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2023'!S61</f>
        <v>110980.37</v>
      </c>
      <c r="E61" s="105">
        <f>'СВОД 2024'!D61+$H$1*1-'Январь 2024'!D61</f>
        <v>113180.37</v>
      </c>
      <c r="F61" s="105">
        <f>'СВОД 2024'!E61+$H$1*1-'Февраль 2024'!D61</f>
        <v>115380.37</v>
      </c>
      <c r="G61" s="105">
        <f>'СВОД 2024'!F61+$H$1*1-'Март 2024'!D61</f>
        <v>117580.37</v>
      </c>
      <c r="H61" s="105">
        <f>'СВОД 2024'!G61+$H$1*1-'Апрель 2024'!D61</f>
        <v>119780.37</v>
      </c>
      <c r="I61" s="105">
        <f>'СВОД 2024'!H61+$H$1*1-'Май 2024'!D61</f>
        <v>121980.37</v>
      </c>
      <c r="J61" s="105">
        <f>'СВОД 2024'!I61+$H$1*1-'Июнь 2024'!D61</f>
        <v>124180.37</v>
      </c>
      <c r="K61" s="105">
        <f>'СВОД 2024'!J61+$H$1*1-'Июль 2024'!D61</f>
        <v>126380.37</v>
      </c>
      <c r="L61" s="105">
        <f>'СВОД 2024'!K61+$H$1*1-'Август 2024'!D61</f>
        <v>128580.37</v>
      </c>
      <c r="M61" s="105">
        <f>'СВОД 2024'!L61+$H$1*1-'Сентябрь 2024'!D61</f>
        <v>130780.37</v>
      </c>
      <c r="N61" s="105">
        <f>'СВОД 2024'!M61+$H$1*1-'Октябрь 2024'!D61</f>
        <v>132980.37</v>
      </c>
      <c r="O61" s="105">
        <f>'СВОД 2024'!N61+$H$1*1-'Ноябрь 2024'!D61</f>
        <v>135180.37</v>
      </c>
      <c r="P61" s="105">
        <f>'СВОД 2024'!O61+$H$1*1-'Декабрь 2024'!D61</f>
        <v>137380.37</v>
      </c>
      <c r="Q61" s="106">
        <f t="shared" si="0"/>
        <v>26400</v>
      </c>
      <c r="R61" s="106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06">
        <f t="shared" si="1"/>
        <v>137380.37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2023'!S62</f>
        <v>52800</v>
      </c>
      <c r="E62" s="105">
        <f>'СВОД 2024'!D62+$H$1*1-'Январь 2024'!D62</f>
        <v>55000</v>
      </c>
      <c r="F62" s="105">
        <f>'СВОД 2024'!E62+$H$1*1-'Февраль 2024'!D62</f>
        <v>57200</v>
      </c>
      <c r="G62" s="105">
        <f>'СВОД 2024'!F62+$H$1*1-'Март 2024'!D62</f>
        <v>59400</v>
      </c>
      <c r="H62" s="105">
        <f>'СВОД 2024'!G62+$H$1*1-'Апрель 2024'!D62</f>
        <v>61600</v>
      </c>
      <c r="I62" s="105">
        <f>'СВОД 2024'!H62+$H$1*1-'Май 2024'!D62</f>
        <v>63800</v>
      </c>
      <c r="J62" s="105">
        <f>'СВОД 2024'!I62+$H$1*1-'Июнь 2024'!D62</f>
        <v>66000</v>
      </c>
      <c r="K62" s="105">
        <f>'СВОД 2024'!J62+$H$1*1-'Июль 2024'!D62</f>
        <v>68200</v>
      </c>
      <c r="L62" s="105">
        <f>'СВОД 2024'!K62+$H$1*1-'Август 2024'!D62</f>
        <v>70400</v>
      </c>
      <c r="M62" s="105">
        <f>'СВОД 2024'!L62+$H$1*1-'Сентябрь 2024'!D62</f>
        <v>72600</v>
      </c>
      <c r="N62" s="105">
        <f>'СВОД 2024'!M62+$H$1*1-'Октябрь 2024'!D62</f>
        <v>74800</v>
      </c>
      <c r="O62" s="105">
        <f>'СВОД 2024'!N62+$H$1*1-'Ноябрь 2024'!D62</f>
        <v>77000</v>
      </c>
      <c r="P62" s="105">
        <f>'СВОД 2024'!O62+$H$1*1-'Декабрь 2024'!D62</f>
        <v>79200</v>
      </c>
      <c r="Q62" s="106">
        <f t="shared" si="0"/>
        <v>26400</v>
      </c>
      <c r="R62" s="106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06">
        <f t="shared" si="1"/>
        <v>79200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2023'!S63</f>
        <v>113032.64</v>
      </c>
      <c r="E63" s="105">
        <f>'СВОД 2024'!D63+$H$1*1-'Январь 2024'!D63</f>
        <v>115232.64</v>
      </c>
      <c r="F63" s="105">
        <f>'СВОД 2024'!E63+$H$1*1-'Февраль 2024'!D63</f>
        <v>117432.64</v>
      </c>
      <c r="G63" s="105">
        <f>'СВОД 2024'!F63+$H$1*1-'Март 2024'!D63</f>
        <v>119632.64</v>
      </c>
      <c r="H63" s="105">
        <f>'СВОД 2024'!G63+$H$1*1-'Апрель 2024'!D63</f>
        <v>121832.64</v>
      </c>
      <c r="I63" s="105">
        <f>'СВОД 2024'!H63+$H$1*1-'Май 2024'!D63</f>
        <v>124032.64</v>
      </c>
      <c r="J63" s="105">
        <f>'СВОД 2024'!I63+$H$1*1-'Июнь 2024'!D63</f>
        <v>126232.64</v>
      </c>
      <c r="K63" s="105">
        <f>'СВОД 2024'!J63+$H$1*1-'Июль 2024'!D63</f>
        <v>128432.64</v>
      </c>
      <c r="L63" s="105">
        <f>'СВОД 2024'!K63+$H$1*1-'Август 2024'!D63</f>
        <v>130632.64</v>
      </c>
      <c r="M63" s="105">
        <f>'СВОД 2024'!L63+$H$1*1-'Сентябрь 2024'!D63</f>
        <v>132832.64000000001</v>
      </c>
      <c r="N63" s="105">
        <f>'СВОД 2024'!M63+$H$1*1-'Октябрь 2024'!D63</f>
        <v>135032.64000000001</v>
      </c>
      <c r="O63" s="105">
        <f>'СВОД 2024'!N63+$H$1*1-'Ноябрь 2024'!D63</f>
        <v>137232.64000000001</v>
      </c>
      <c r="P63" s="105">
        <f>'СВОД 2024'!O63+$H$1*1-'Декабрь 2024'!D63</f>
        <v>139432.64000000001</v>
      </c>
      <c r="Q63" s="106">
        <f t="shared" si="0"/>
        <v>26400</v>
      </c>
      <c r="R63" s="106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06">
        <f t="shared" si="1"/>
        <v>139432.64000000001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2023'!S64</f>
        <v>0</v>
      </c>
      <c r="E64" s="105">
        <f>'СВОД 2024'!D64+$H$1*1-'Январь 2024'!D64</f>
        <v>-4400</v>
      </c>
      <c r="F64" s="105">
        <f>'СВОД 2024'!E64+$H$1*1-'Февраль 2024'!D64</f>
        <v>-2200</v>
      </c>
      <c r="G64" s="105">
        <f>'СВОД 2024'!F64+$H$1*1-'Март 2024'!D64</f>
        <v>0</v>
      </c>
      <c r="H64" s="105">
        <f>'СВОД 2024'!G64+$H$1*1-'Апрель 2024'!D64</f>
        <v>-2200</v>
      </c>
      <c r="I64" s="105">
        <f>'СВОД 2024'!H64+$H$1*1-'Май 2024'!D64</f>
        <v>0</v>
      </c>
      <c r="J64" s="105">
        <f>'СВОД 2024'!I64+$H$1*1-'Июнь 2024'!D64</f>
        <v>-2200</v>
      </c>
      <c r="K64" s="105">
        <f>'СВОД 2024'!J64+$H$1*1-'Июль 2024'!D64</f>
        <v>0</v>
      </c>
      <c r="L64" s="105">
        <f>'СВОД 2024'!K64+$H$1*1-'Август 2024'!D64</f>
        <v>-2200</v>
      </c>
      <c r="M64" s="105">
        <f>'СВОД 2024'!L64+$H$1*1-'Сентябрь 2024'!D64</f>
        <v>0</v>
      </c>
      <c r="N64" s="105">
        <f>'СВОД 2024'!M64+$H$1*1-'Октябрь 2024'!D64</f>
        <v>-4400</v>
      </c>
      <c r="O64" s="105">
        <f>'СВОД 2024'!N64+$H$1*1-'Ноябрь 2024'!D64</f>
        <v>-2200</v>
      </c>
      <c r="P64" s="105">
        <f>'СВОД 2024'!O64+$H$1*1-'Декабрь 2024'!D64</f>
        <v>0</v>
      </c>
      <c r="Q64" s="106">
        <f t="shared" si="0"/>
        <v>26400</v>
      </c>
      <c r="R64" s="106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26400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2023'!S65</f>
        <v>-293.10000000000582</v>
      </c>
      <c r="E65" s="105">
        <f>'СВОД 2024'!D65+$H$1*1-'Январь 2024'!D65</f>
        <v>1906.8999999999942</v>
      </c>
      <c r="F65" s="105">
        <f>'СВОД 2024'!E65+$H$1*1-'Февраль 2024'!D65</f>
        <v>-15893.100000000006</v>
      </c>
      <c r="G65" s="105">
        <f>'СВОД 2024'!F65+$H$1*1-'Март 2024'!D65</f>
        <v>-13693.100000000006</v>
      </c>
      <c r="H65" s="105">
        <f>'СВОД 2024'!G65+$H$1*1-'Апрель 2024'!D65</f>
        <v>-11493.100000000006</v>
      </c>
      <c r="I65" s="105">
        <f>'СВОД 2024'!H65+$H$1*1-'Май 2024'!D65</f>
        <v>-9293.1000000000058</v>
      </c>
      <c r="J65" s="105">
        <f>'СВОД 2024'!I65+$H$1*1-'Июнь 2024'!D65</f>
        <v>-7093.1000000000058</v>
      </c>
      <c r="K65" s="105">
        <f>'СВОД 2024'!J65+$H$1*1-'Июль 2024'!D65</f>
        <v>-4893.1000000000058</v>
      </c>
      <c r="L65" s="105">
        <f>'СВОД 2024'!K65+$H$1*1-'Август 2024'!D65</f>
        <v>-2693.1000000000058</v>
      </c>
      <c r="M65" s="105">
        <f>'СВОД 2024'!L65+$H$1*1-'Сентябрь 2024'!D65</f>
        <v>-493.10000000000582</v>
      </c>
      <c r="N65" s="105">
        <f>'СВОД 2024'!M65+$H$1*1-'Октябрь 2024'!D65</f>
        <v>1706.8999999999942</v>
      </c>
      <c r="O65" s="105">
        <f>'СВОД 2024'!N65+$H$1*1-'Ноябрь 2024'!D65</f>
        <v>3906.8999999999942</v>
      </c>
      <c r="P65" s="105">
        <f>'СВОД 2024'!O65+$H$1*1-'Декабрь 2024'!D65</f>
        <v>6106.8999999999942</v>
      </c>
      <c r="Q65" s="106">
        <f t="shared" si="0"/>
        <v>26400</v>
      </c>
      <c r="R65" s="106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06">
        <f t="shared" si="1"/>
        <v>6106.8999999999942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2023'!S66</f>
        <v>17518.93</v>
      </c>
      <c r="E66" s="105">
        <f>'СВОД 2024'!D66+$H$1*1-'Январь 2024'!D66</f>
        <v>19718.93</v>
      </c>
      <c r="F66" s="105">
        <f>'СВОД 2024'!E66+$H$1*1-'Февраль 2024'!D66</f>
        <v>-8800</v>
      </c>
      <c r="G66" s="105">
        <f>'СВОД 2024'!F66+$H$1*1-'Март 2024'!D66</f>
        <v>-6600</v>
      </c>
      <c r="H66" s="105">
        <f>'СВОД 2024'!G66+$H$1*1-'Апрель 2024'!D66</f>
        <v>-4400</v>
      </c>
      <c r="I66" s="105">
        <f>'СВОД 2024'!H66+$H$1*1-'Май 2024'!D66</f>
        <v>-2200</v>
      </c>
      <c r="J66" s="105">
        <f>'СВОД 2024'!I66+$H$1*1-'Июнь 2024'!D66</f>
        <v>0</v>
      </c>
      <c r="K66" s="105">
        <f>'СВОД 2024'!J66+$H$1*1-'Июль 2024'!D66</f>
        <v>2200</v>
      </c>
      <c r="L66" s="105">
        <f>'СВОД 2024'!K66+$H$1*1-'Август 2024'!D66</f>
        <v>4400</v>
      </c>
      <c r="M66" s="105">
        <f>'СВОД 2024'!L66+$H$1*1-'Сентябрь 2024'!D66</f>
        <v>-6600</v>
      </c>
      <c r="N66" s="105">
        <f>'СВОД 2024'!M66+$H$1*1-'Октябрь 2024'!D66</f>
        <v>-4400</v>
      </c>
      <c r="O66" s="105">
        <f>'СВОД 2024'!N66+$H$1*1-'Ноябрь 2024'!D66</f>
        <v>-2200</v>
      </c>
      <c r="P66" s="105">
        <f>'СВОД 2024'!O66+$H$1*1-'Декабрь 2024'!D66</f>
        <v>-6600</v>
      </c>
      <c r="Q66" s="106">
        <f t="shared" si="0"/>
        <v>26400</v>
      </c>
      <c r="R66" s="106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50518.93</v>
      </c>
      <c r="S66" s="106">
        <f t="shared" si="1"/>
        <v>-6600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2023'!S67</f>
        <v>11000</v>
      </c>
      <c r="E67" s="105">
        <f>'СВОД 2024'!D67+$H$1*1-'Январь 2024'!D67</f>
        <v>13200</v>
      </c>
      <c r="F67" s="105">
        <f>'СВОД 2024'!E67+$H$1*1-'Февраль 2024'!D67</f>
        <v>15400</v>
      </c>
      <c r="G67" s="105">
        <f>'СВОД 2024'!F67+$H$1*1-'Март 2024'!D67</f>
        <v>2200</v>
      </c>
      <c r="H67" s="105">
        <f>'СВОД 2024'!G67+$H$1*1-'Апрель 2024'!D67</f>
        <v>4400</v>
      </c>
      <c r="I67" s="105">
        <f>'СВОД 2024'!H67+$H$1*1-'Май 2024'!D67</f>
        <v>6600</v>
      </c>
      <c r="J67" s="105">
        <f>'СВОД 2024'!I67+$H$1*1-'Июнь 2024'!D67</f>
        <v>8800</v>
      </c>
      <c r="K67" s="105">
        <f>'СВОД 2024'!J67+$H$1*1-'Июль 2024'!D67</f>
        <v>11000</v>
      </c>
      <c r="L67" s="105">
        <f>'СВОД 2024'!K67+$H$1*1-'Август 2024'!D67</f>
        <v>13200</v>
      </c>
      <c r="M67" s="105">
        <f>'СВОД 2024'!L67+$H$1*1-'Сентябрь 2024'!D67</f>
        <v>0</v>
      </c>
      <c r="N67" s="105">
        <f>'СВОД 2024'!M67+$H$1*1-'Октябрь 2024'!D67</f>
        <v>2200</v>
      </c>
      <c r="O67" s="105">
        <f>'СВОД 2024'!N67+$H$1*1-'Ноябрь 2024'!D67</f>
        <v>2200</v>
      </c>
      <c r="P67" s="105">
        <f>'СВОД 2024'!O67+$H$1*1-'Декабрь 2024'!D67</f>
        <v>4400</v>
      </c>
      <c r="Q67" s="106">
        <f t="shared" si="0"/>
        <v>26400</v>
      </c>
      <c r="R67" s="106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33000</v>
      </c>
      <c r="S67" s="106">
        <f t="shared" si="1"/>
        <v>4400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2023'!S68</f>
        <v>592.58999999999651</v>
      </c>
      <c r="E68" s="105">
        <f>'СВОД 2024'!D68+$H$1*1-'Январь 2024'!D68</f>
        <v>2792.5899999999965</v>
      </c>
      <c r="F68" s="105">
        <f>'СВОД 2024'!E68+$H$1*1-'Февраль 2024'!D68</f>
        <v>4992.5899999999965</v>
      </c>
      <c r="G68" s="105">
        <f>'СВОД 2024'!F68+$H$1*1-'Март 2024'!D68</f>
        <v>7192.5899999999965</v>
      </c>
      <c r="H68" s="105">
        <f>'СВОД 2024'!G68+$H$1*1-'Апрель 2024'!D68</f>
        <v>-3607.4100000000035</v>
      </c>
      <c r="I68" s="105">
        <f>'СВОД 2024'!H68+$H$1*1-'Май 2024'!D68</f>
        <v>-1407.4100000000035</v>
      </c>
      <c r="J68" s="105">
        <f>'СВОД 2024'!I68+$H$1*1-'Июнь 2024'!D68</f>
        <v>792.58999999999651</v>
      </c>
      <c r="K68" s="105">
        <f>'СВОД 2024'!J68+$H$1*1-'Июль 2024'!D68</f>
        <v>2992.5899999999965</v>
      </c>
      <c r="L68" s="105">
        <f>'СВОД 2024'!K68+$H$1*1-'Август 2024'!D68</f>
        <v>5192.5899999999965</v>
      </c>
      <c r="M68" s="105">
        <f>'СВОД 2024'!L68+$H$1*1-'Сентябрь 2024'!D68</f>
        <v>7392.5899999999965</v>
      </c>
      <c r="N68" s="105">
        <f>'СВОД 2024'!M68+$H$1*1-'Октябрь 2024'!D68</f>
        <v>9592.5899999999965</v>
      </c>
      <c r="O68" s="105">
        <f>'СВОД 2024'!N68+$H$1*1-'Ноябрь 2024'!D68</f>
        <v>-1207.4100000000035</v>
      </c>
      <c r="P68" s="105">
        <f>'СВОД 2024'!O68+$H$1*1-'Декабрь 2024'!D68</f>
        <v>992.58999999999651</v>
      </c>
      <c r="Q68" s="106">
        <f t="shared" ref="Q68:Q131" si="2">2200*12</f>
        <v>26400</v>
      </c>
      <c r="R68" s="106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26000</v>
      </c>
      <c r="S68" s="106">
        <f t="shared" ref="S68:S134" si="3">Q68+D68-R68</f>
        <v>992.58999999999651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2023'!S69</f>
        <v>287.35999999999331</v>
      </c>
      <c r="E69" s="105">
        <f>'СВОД 2024'!D69+$H$1*1-'Январь 2024'!D69</f>
        <v>2487.3599999999933</v>
      </c>
      <c r="F69" s="105">
        <f>'СВОД 2024'!E69+$H$1*1-'Февраль 2024'!D69</f>
        <v>4687.3599999999933</v>
      </c>
      <c r="G69" s="105">
        <f>'СВОД 2024'!F69+$H$1*1-'Март 2024'!D69</f>
        <v>4687.3599999999933</v>
      </c>
      <c r="H69" s="105">
        <f>'СВОД 2024'!G69+$H$1*1-'Апрель 2024'!D69</f>
        <v>4687.3599999999933</v>
      </c>
      <c r="I69" s="105">
        <f>'СВОД 2024'!H69+$H$1*1-'Май 2024'!D69</f>
        <v>4687.3599999999933</v>
      </c>
      <c r="J69" s="105">
        <f>'СВОД 2024'!I69+$H$1*1-'Июнь 2024'!D69</f>
        <v>2487.3599999999933</v>
      </c>
      <c r="K69" s="105">
        <f>'СВОД 2024'!J69+$H$1*1-'Июль 2024'!D69</f>
        <v>2487.3599999999933</v>
      </c>
      <c r="L69" s="105">
        <f>'СВОД 2024'!K69+$H$1*1-'Август 2024'!D69</f>
        <v>4687.3599999999933</v>
      </c>
      <c r="M69" s="105">
        <f>'СВОД 2024'!L69+$H$1*1-'Сентябрь 2024'!D69</f>
        <v>2487.3599999999933</v>
      </c>
      <c r="N69" s="105">
        <f>'СВОД 2024'!M69+$H$1*1-'Октябрь 2024'!D69</f>
        <v>4687.3599999999933</v>
      </c>
      <c r="O69" s="105">
        <f>'СВОД 2024'!N69+$H$1*1-'Ноябрь 2024'!D69</f>
        <v>3687.3599999999933</v>
      </c>
      <c r="P69" s="105">
        <f>'СВОД 2024'!O69+$H$1*1-'Декабрь 2024'!D69</f>
        <v>3687.3599999999933</v>
      </c>
      <c r="Q69" s="106">
        <f t="shared" si="2"/>
        <v>26400</v>
      </c>
      <c r="R69" s="106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23000</v>
      </c>
      <c r="S69" s="106">
        <f t="shared" si="3"/>
        <v>3687.3599999999933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2023'!S70</f>
        <v>72343.75</v>
      </c>
      <c r="E70" s="105">
        <f>'СВОД 2024'!D70+$H$1*1-'Январь 2024'!D70</f>
        <v>74543.75</v>
      </c>
      <c r="F70" s="105">
        <f>'СВОД 2024'!E70+$H$1*1-'Февраль 2024'!D70</f>
        <v>75143.75</v>
      </c>
      <c r="G70" s="105">
        <f>'СВОД 2024'!F70+$H$1*1-'Март 2024'!D70</f>
        <v>75343.75</v>
      </c>
      <c r="H70" s="105">
        <f>'СВОД 2024'!G70+$H$1*1-'Апрель 2024'!D70</f>
        <v>76843.75</v>
      </c>
      <c r="I70" s="105">
        <f>'СВОД 2024'!H70+$H$1*1-'Май 2024'!D70</f>
        <v>78343.75</v>
      </c>
      <c r="J70" s="105">
        <f>'СВОД 2024'!I70+$H$1*1-'Июнь 2024'!D70</f>
        <v>79843.75</v>
      </c>
      <c r="K70" s="105">
        <f>'СВОД 2024'!J70+$H$1*1-'Июль 2024'!D70</f>
        <v>81443.75</v>
      </c>
      <c r="L70" s="105">
        <f>'СВОД 2024'!K70+$H$1*1-'Август 2024'!D70</f>
        <v>83043.75</v>
      </c>
      <c r="M70" s="105">
        <f>'СВОД 2024'!L70+$H$1*1-'Сентябрь 2024'!D70</f>
        <v>84693.75</v>
      </c>
      <c r="N70" s="105">
        <f>'СВОД 2024'!M70+$H$1*1-'Октябрь 2024'!D70</f>
        <v>86343.75</v>
      </c>
      <c r="O70" s="105">
        <f>'СВОД 2024'!N70+$H$1*1-'Ноябрь 2024'!D70</f>
        <v>87893.75</v>
      </c>
      <c r="P70" s="105">
        <f>'СВОД 2024'!O70+$H$1*1-'Декабрь 2024'!D70</f>
        <v>89443.75</v>
      </c>
      <c r="Q70" s="106">
        <f t="shared" si="2"/>
        <v>26400</v>
      </c>
      <c r="R70" s="106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9300</v>
      </c>
      <c r="S70" s="106">
        <f t="shared" si="3"/>
        <v>89443.75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2023'!S71</f>
        <v>-7728.23</v>
      </c>
      <c r="E71" s="105">
        <f>'СВОД 2024'!D71+$H$1*1-'Январь 2024'!D71</f>
        <v>-5528.23</v>
      </c>
      <c r="F71" s="105">
        <f>'СВОД 2024'!E71+$H$1*1-'Февраль 2024'!D71</f>
        <v>-7728.23</v>
      </c>
      <c r="G71" s="105">
        <f>'СВОД 2024'!F71+$H$1*1-'Март 2024'!D71</f>
        <v>-5528.23</v>
      </c>
      <c r="H71" s="105">
        <f>'СВОД 2024'!G71+$H$1*1-'Апрель 2024'!D71</f>
        <v>-7728.23</v>
      </c>
      <c r="I71" s="105">
        <f>'СВОД 2024'!H71+$H$1*1-'Май 2024'!D71</f>
        <v>-7728.23</v>
      </c>
      <c r="J71" s="105">
        <f>'СВОД 2024'!I71+$H$1*1-'Июнь 2024'!D71</f>
        <v>-5528.23</v>
      </c>
      <c r="K71" s="105">
        <f>'СВОД 2024'!J71+$H$1*1-'Июль 2024'!D71</f>
        <v>-7728.23</v>
      </c>
      <c r="L71" s="105">
        <f>'СВОД 2024'!K71+$H$1*1-'Август 2024'!D71</f>
        <v>-7728.23</v>
      </c>
      <c r="M71" s="105">
        <f>'СВОД 2024'!L71+$H$1*1-'Сентябрь 2024'!D71</f>
        <v>-7728.23</v>
      </c>
      <c r="N71" s="105">
        <f>'СВОД 2024'!M71+$H$1*1-'Октябрь 2024'!D71</f>
        <v>-7728.23</v>
      </c>
      <c r="O71" s="105">
        <f>'СВОД 2024'!N71+$H$1*1-'Ноябрь 2024'!D71</f>
        <v>-5528.23</v>
      </c>
      <c r="P71" s="105">
        <f>'СВОД 2024'!O71+$H$1*1-'Декабрь 2024'!D71</f>
        <v>-5528.23</v>
      </c>
      <c r="Q71" s="106">
        <f t="shared" si="2"/>
        <v>26400</v>
      </c>
      <c r="R71" s="106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24200</v>
      </c>
      <c r="S71" s="106">
        <f t="shared" si="3"/>
        <v>-5528.23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2023'!S72</f>
        <v>0</v>
      </c>
      <c r="E72" s="105">
        <f>'СВОД 2024'!D72+$H$1*1-'Январь 2024'!D72</f>
        <v>2200</v>
      </c>
      <c r="F72" s="105">
        <f>'СВОД 2024'!E72+$H$1*1-'Февраль 2024'!D72</f>
        <v>-2200</v>
      </c>
      <c r="G72" s="105">
        <f>'СВОД 2024'!F72+$H$1*1-'Март 2024'!D72</f>
        <v>0</v>
      </c>
      <c r="H72" s="105">
        <f>'СВОД 2024'!G72+$H$1*1-'Апрель 2024'!D72</f>
        <v>2200</v>
      </c>
      <c r="I72" s="105">
        <f>'СВОД 2024'!H72+$H$1*1-'Май 2024'!D72</f>
        <v>4400</v>
      </c>
      <c r="J72" s="105">
        <f>'СВОД 2024'!I72+$H$1*1-'Июнь 2024'!D72</f>
        <v>6600</v>
      </c>
      <c r="K72" s="105">
        <f>'СВОД 2024'!J72+$H$1*1-'Июль 2024'!D72</f>
        <v>8800</v>
      </c>
      <c r="L72" s="105">
        <f>'СВОД 2024'!K72+$H$1*1-'Август 2024'!D72</f>
        <v>4400</v>
      </c>
      <c r="M72" s="105">
        <f>'СВОД 2024'!L72+$H$1*1-'Сентябрь 2024'!D72</f>
        <v>6600</v>
      </c>
      <c r="N72" s="105">
        <f>'СВОД 2024'!M72+$H$1*1-'Октябрь 2024'!D72</f>
        <v>8800</v>
      </c>
      <c r="O72" s="105">
        <f>'СВОД 2024'!N72+$H$1*1-'Ноябрь 2024'!D72</f>
        <v>11000</v>
      </c>
      <c r="P72" s="105">
        <f>'СВОД 2024'!O72+$H$1*1-'Декабрь 2024'!D72</f>
        <v>13200</v>
      </c>
      <c r="Q72" s="106">
        <f t="shared" si="2"/>
        <v>26400</v>
      </c>
      <c r="R72" s="106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13200</v>
      </c>
      <c r="S72" s="106">
        <f t="shared" si="3"/>
        <v>13200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2023'!S73</f>
        <v>0</v>
      </c>
      <c r="E73" s="105">
        <f>'СВОД 2024'!D73+$H$1*1-'Январь 2024'!D73</f>
        <v>0</v>
      </c>
      <c r="F73" s="105">
        <f>'СВОД 2024'!E73+$H$1*1-'Февраль 2024'!D73</f>
        <v>0</v>
      </c>
      <c r="G73" s="105">
        <f>'СВОД 2024'!F73+$H$1*1-'Март 2024'!D73</f>
        <v>0</v>
      </c>
      <c r="H73" s="105">
        <f>'СВОД 2024'!G73+$H$1*1-'Апрель 2024'!D73</f>
        <v>0</v>
      </c>
      <c r="I73" s="105">
        <f>'СВОД 2024'!H73+$H$1*1-'Май 2024'!D73</f>
        <v>0</v>
      </c>
      <c r="J73" s="105">
        <f>'СВОД 2024'!I73+$H$1*1-'Июнь 2024'!D73</f>
        <v>0</v>
      </c>
      <c r="K73" s="105">
        <f>'СВОД 2024'!J73+$H$1*1-'Июль 2024'!D73</f>
        <v>0</v>
      </c>
      <c r="L73" s="105">
        <f>'СВОД 2024'!K73+$H$1*1-'Август 2024'!D73</f>
        <v>0</v>
      </c>
      <c r="M73" s="105">
        <f>'СВОД 2024'!L73+$H$1*1-'Сентябрь 2024'!D73</f>
        <v>0</v>
      </c>
      <c r="N73" s="105">
        <f>'СВОД 2024'!M73+$H$1*1-'Октябрь 2024'!D73</f>
        <v>0</v>
      </c>
      <c r="O73" s="105">
        <f>'СВОД 2024'!N73+$H$1*1-'Ноябрь 2024'!D73</f>
        <v>0</v>
      </c>
      <c r="P73" s="105">
        <f>'СВОД 2024'!O73+$H$1*1-'Декабрь 2024'!D73</f>
        <v>0</v>
      </c>
      <c r="Q73" s="106">
        <f t="shared" si="2"/>
        <v>26400</v>
      </c>
      <c r="R73" s="106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2023'!S74</f>
        <v>120963</v>
      </c>
      <c r="E74" s="105">
        <f>'СВОД 2024'!D74+$H$1*1-'Январь 2024'!D74</f>
        <v>123163</v>
      </c>
      <c r="F74" s="105">
        <f>'СВОД 2024'!E74+$H$1*1-'Февраль 2024'!D74</f>
        <v>125363</v>
      </c>
      <c r="G74" s="105">
        <f>'СВОД 2024'!F74+$H$1*1-'Март 2024'!D74</f>
        <v>127563</v>
      </c>
      <c r="H74" s="105">
        <f>'СВОД 2024'!G74+$H$1*1-'Апрель 2024'!D74</f>
        <v>129763</v>
      </c>
      <c r="I74" s="105">
        <f>'СВОД 2024'!H74+$H$1*1-'Май 2024'!D74</f>
        <v>131963</v>
      </c>
      <c r="J74" s="105">
        <f>'СВОД 2024'!I74+$H$1*1-'Июнь 2024'!D74</f>
        <v>134163</v>
      </c>
      <c r="K74" s="105">
        <f>'СВОД 2024'!J74+$H$1*1-'Июль 2024'!D74</f>
        <v>136363</v>
      </c>
      <c r="L74" s="105">
        <f>'СВОД 2024'!K74+$H$1*1-'Август 2024'!D74</f>
        <v>138563</v>
      </c>
      <c r="M74" s="105">
        <f>'СВОД 2024'!L74+$H$1*1-'Сентябрь 2024'!D74</f>
        <v>140763</v>
      </c>
      <c r="N74" s="105">
        <f>'СВОД 2024'!M74+$H$1*1-'Октябрь 2024'!D74</f>
        <v>142963</v>
      </c>
      <c r="O74" s="105">
        <f>'СВОД 2024'!N74+$H$1*1-'Ноябрь 2024'!D74</f>
        <v>145163</v>
      </c>
      <c r="P74" s="105">
        <f>'СВОД 2024'!O74+$H$1*1-'Декабрь 2024'!D74</f>
        <v>147363</v>
      </c>
      <c r="Q74" s="106">
        <f t="shared" si="2"/>
        <v>26400</v>
      </c>
      <c r="R74" s="106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06">
        <f t="shared" si="3"/>
        <v>147363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2023'!S75</f>
        <v>13132.529999999999</v>
      </c>
      <c r="E75" s="105">
        <f>'СВОД 2024'!D75+$H$1*1-'Январь 2024'!D75</f>
        <v>15332.529999999999</v>
      </c>
      <c r="F75" s="105">
        <f>'СВОД 2024'!E75+$H$1*1-'Февраль 2024'!D75</f>
        <v>17532.53</v>
      </c>
      <c r="G75" s="105">
        <f>'СВОД 2024'!F75+$H$1*1-'Март 2024'!D75</f>
        <v>19732.53</v>
      </c>
      <c r="H75" s="105">
        <f>'СВОД 2024'!G75+$H$1*1-'Апрель 2024'!D75</f>
        <v>8732.5299999999988</v>
      </c>
      <c r="I75" s="105">
        <f>'СВОД 2024'!H75+$H$1*1-'Май 2024'!D75</f>
        <v>6532.5299999999988</v>
      </c>
      <c r="J75" s="105">
        <f>'СВОД 2024'!I75+$H$1*1-'Июнь 2024'!D75</f>
        <v>-67.470000000001164</v>
      </c>
      <c r="K75" s="105">
        <f>'СВОД 2024'!J75+$H$1*1-'Июль 2024'!D75</f>
        <v>-67.470000000001164</v>
      </c>
      <c r="L75" s="105">
        <f>'СВОД 2024'!K75+$H$1*1-'Август 2024'!D75</f>
        <v>2132.5299999999988</v>
      </c>
      <c r="M75" s="105">
        <f>'СВОД 2024'!L75+$H$1*1-'Сентябрь 2024'!D75</f>
        <v>4332.5299999999988</v>
      </c>
      <c r="N75" s="105">
        <f>'СВОД 2024'!M75+$H$1*1-'Октябрь 2024'!D75</f>
        <v>6532.5299999999988</v>
      </c>
      <c r="O75" s="105">
        <f>'СВОД 2024'!N75+$H$1*1-'Ноябрь 2024'!D75</f>
        <v>8732.5299999999988</v>
      </c>
      <c r="P75" s="105">
        <f>'СВОД 2024'!O75+$H$1*1-'Декабрь 2024'!D75</f>
        <v>10932.529999999999</v>
      </c>
      <c r="Q75" s="106">
        <f t="shared" si="2"/>
        <v>26400</v>
      </c>
      <c r="R75" s="106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28600</v>
      </c>
      <c r="S75" s="106">
        <f t="shared" si="3"/>
        <v>10932.529999999999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2023'!S76</f>
        <v>55500</v>
      </c>
      <c r="E76" s="105">
        <f>'СВОД 2024'!D76+$H$1*1-'Январь 2024'!D76</f>
        <v>51100</v>
      </c>
      <c r="F76" s="105">
        <f>'СВОД 2024'!E76+$H$1*1-'Февраль 2024'!D76</f>
        <v>53300</v>
      </c>
      <c r="G76" s="105">
        <f>'СВОД 2024'!F76+$H$1*1-'Март 2024'!D76</f>
        <v>55500</v>
      </c>
      <c r="H76" s="105">
        <f>'СВОД 2024'!G76+$H$1*1-'Апрель 2024'!D76</f>
        <v>57700</v>
      </c>
      <c r="I76" s="105">
        <f>'СВОД 2024'!H76+$H$1*1-'Май 2024'!D76</f>
        <v>59900</v>
      </c>
      <c r="J76" s="105">
        <f>'СВОД 2024'!I76+$H$1*1-'Июнь 2024'!D76</f>
        <v>62100</v>
      </c>
      <c r="K76" s="105">
        <f>'СВОД 2024'!J76+$H$1*1-'Июль 2024'!D76</f>
        <v>64300</v>
      </c>
      <c r="L76" s="105">
        <f>'СВОД 2024'!K76+$H$1*1-'Август 2024'!D76</f>
        <v>66500</v>
      </c>
      <c r="M76" s="105">
        <f>'СВОД 2024'!L76+$H$1*1-'Сентябрь 2024'!D76</f>
        <v>61000</v>
      </c>
      <c r="N76" s="105">
        <f>'СВОД 2024'!M76+$H$1*1-'Октябрь 2024'!D76</f>
        <v>63200</v>
      </c>
      <c r="O76" s="105">
        <f>'СВОД 2024'!N76+$H$1*1-'Ноябрь 2024'!D76</f>
        <v>65400</v>
      </c>
      <c r="P76" s="105">
        <f>'СВОД 2024'!O76+$H$1*1-'Декабрь 2024'!D76</f>
        <v>61000</v>
      </c>
      <c r="Q76" s="106">
        <f t="shared" si="2"/>
        <v>26400</v>
      </c>
      <c r="R76" s="106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20900</v>
      </c>
      <c r="S76" s="106">
        <f t="shared" si="3"/>
        <v>61000</v>
      </c>
      <c r="T76" s="116"/>
    </row>
    <row r="77" spans="1:20" ht="15.95" customHeight="1" x14ac:dyDescent="0.25">
      <c r="A77" s="20" t="s">
        <v>443</v>
      </c>
      <c r="B77" s="2">
        <v>61</v>
      </c>
      <c r="C77" s="114"/>
      <c r="D77" s="133">
        <f>'СВОД 2023'!S77</f>
        <v>-1795.4100000000035</v>
      </c>
      <c r="E77" s="105">
        <f>'СВОД 2024'!D77+$H$1*1-'Январь 2024'!D77</f>
        <v>404.58999999999651</v>
      </c>
      <c r="F77" s="105">
        <f>'СВОД 2024'!E77+$H$1*1-'Февраль 2024'!D77</f>
        <v>2604.5899999999965</v>
      </c>
      <c r="G77" s="105">
        <f>'СВОД 2024'!F77+$H$1*1-'Март 2024'!D77</f>
        <v>4804.5899999999965</v>
      </c>
      <c r="H77" s="105">
        <f>'СВОД 2024'!G77+$H$1*1-'Апрель 2024'!D77</f>
        <v>7004.5899999999965</v>
      </c>
      <c r="I77" s="105">
        <f>'СВОД 2024'!H77+$H$1*1-'Май 2024'!D77</f>
        <v>9204.5899999999965</v>
      </c>
      <c r="J77" s="105">
        <f>'СВОД 2024'!I77+$H$1*1-'Июнь 2024'!D77</f>
        <v>5404.5899999999965</v>
      </c>
      <c r="K77" s="105">
        <f>'СВОД 2024'!J77+$H$1*1-'Июль 2024'!D77</f>
        <v>7604.5899999999965</v>
      </c>
      <c r="L77" s="105">
        <f>'СВОД 2024'!K77+$H$1*1-'Август 2024'!D77</f>
        <v>3804.5899999999965</v>
      </c>
      <c r="M77" s="105">
        <f>'СВОД 2024'!L77+$H$1*1-'Сентябрь 2024'!D77</f>
        <v>6004.5899999999965</v>
      </c>
      <c r="N77" s="105">
        <f>'СВОД 2024'!M77+$H$1*1-'Октябрь 2024'!D77</f>
        <v>-1795.4100000000035</v>
      </c>
      <c r="O77" s="105">
        <f>'СВОД 2024'!N77+$H$1*1-'Ноябрь 2024'!D77</f>
        <v>404.58999999999651</v>
      </c>
      <c r="P77" s="105">
        <f>'СВОД 2024'!O77+$H$1*1-'Декабрь 2024'!D77</f>
        <v>2604.5899999999965</v>
      </c>
      <c r="Q77" s="106">
        <f t="shared" si="2"/>
        <v>26400</v>
      </c>
      <c r="R77" s="106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22000</v>
      </c>
      <c r="S77" s="106">
        <f t="shared" si="3"/>
        <v>2604.5899999999965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2023'!S78</f>
        <v>12724</v>
      </c>
      <c r="E78" s="105">
        <f>'СВОД 2024'!D78+$H$1*1-'Январь 2024'!D78</f>
        <v>14924</v>
      </c>
      <c r="F78" s="105">
        <f>'СВОД 2024'!E78+$H$1*1-'Февраль 2024'!D78</f>
        <v>17124</v>
      </c>
      <c r="G78" s="105">
        <f>'СВОД 2024'!F78+$H$1*1-'Март 2024'!D78</f>
        <v>19324</v>
      </c>
      <c r="H78" s="105">
        <f>'СВОД 2024'!G78+$H$1*1-'Апрель 2024'!D78</f>
        <v>14924</v>
      </c>
      <c r="I78" s="105">
        <f>'СВОД 2024'!H78+$H$1*1-'Май 2024'!D78</f>
        <v>17124</v>
      </c>
      <c r="J78" s="105">
        <f>'СВОД 2024'!I78+$H$1*1-'Июнь 2024'!D78</f>
        <v>12724</v>
      </c>
      <c r="K78" s="105">
        <f>'СВОД 2024'!J78+$H$1*1-'Июль 2024'!D78</f>
        <v>14924</v>
      </c>
      <c r="L78" s="105">
        <f>'СВОД 2024'!K78+$H$1*1-'Август 2024'!D78</f>
        <v>17124</v>
      </c>
      <c r="M78" s="105">
        <f>'СВОД 2024'!L78+$H$1*1-'Сентябрь 2024'!D78</f>
        <v>19324</v>
      </c>
      <c r="N78" s="105">
        <f>'СВОД 2024'!M78+$H$1*1-'Октябрь 2024'!D78</f>
        <v>14924</v>
      </c>
      <c r="O78" s="105">
        <f>'СВОД 2024'!N78+$H$1*1-'Ноябрь 2024'!D78</f>
        <v>17124</v>
      </c>
      <c r="P78" s="105">
        <f>'СВОД 2024'!O78+$H$1*1-'Декабрь 2024'!D78</f>
        <v>19324</v>
      </c>
      <c r="Q78" s="106">
        <f t="shared" si="2"/>
        <v>26400</v>
      </c>
      <c r="R78" s="106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19800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2023'!S79</f>
        <v>-356.63000000000102</v>
      </c>
      <c r="E79" s="105">
        <f>'СВОД 2024'!D79+$H$1*1-'Январь 2024'!D79</f>
        <v>-356.63000000000102</v>
      </c>
      <c r="F79" s="105">
        <f>'СВОД 2024'!E79+$H$1*1-'Февраль 2024'!D79</f>
        <v>1843.369999999999</v>
      </c>
      <c r="G79" s="105">
        <f>'СВОД 2024'!F79+$H$1*1-'Март 2024'!D79</f>
        <v>-356.63000000000102</v>
      </c>
      <c r="H79" s="105">
        <f>'СВОД 2024'!G79+$H$1*1-'Апрель 2024'!D79</f>
        <v>-356.63000000000102</v>
      </c>
      <c r="I79" s="105">
        <f>'СВОД 2024'!H79+$H$1*1-'Май 2024'!D79</f>
        <v>-356.63000000000102</v>
      </c>
      <c r="J79" s="105">
        <f>'СВОД 2024'!I79+$H$1*1-'Июнь 2024'!D79</f>
        <v>-356.63000000000102</v>
      </c>
      <c r="K79" s="105">
        <f>'СВОД 2024'!J79+$H$1*1-'Июль 2024'!D79</f>
        <v>-356.63000000000102</v>
      </c>
      <c r="L79" s="105">
        <f>'СВОД 2024'!K79+$H$1*1-'Август 2024'!D79</f>
        <v>-356.63000000000102</v>
      </c>
      <c r="M79" s="105">
        <f>'СВОД 2024'!L79+$H$1*1-'Сентябрь 2024'!D79</f>
        <v>-356.63000000000102</v>
      </c>
      <c r="N79" s="105">
        <f>'СВОД 2024'!M79+$H$1*1-'Октябрь 2024'!D79</f>
        <v>-356.63000000000102</v>
      </c>
      <c r="O79" s="105">
        <f>'СВОД 2024'!N79+$H$1*1-'Ноябрь 2024'!D79</f>
        <v>-356.63000000000102</v>
      </c>
      <c r="P79" s="105">
        <f>'СВОД 2024'!O79+$H$1*1-'Декабрь 2024'!D79</f>
        <v>-356.63000000000102</v>
      </c>
      <c r="Q79" s="106">
        <f t="shared" si="2"/>
        <v>26400</v>
      </c>
      <c r="R79" s="106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26400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2023'!S80</f>
        <v>39600</v>
      </c>
      <c r="E80" s="105">
        <f>'СВОД 2024'!D80+$H$1*1-'Январь 2024'!D80</f>
        <v>41800</v>
      </c>
      <c r="F80" s="105">
        <f>'СВОД 2024'!E80+$H$1*1-'Февраль 2024'!D80</f>
        <v>44000</v>
      </c>
      <c r="G80" s="105">
        <f>'СВОД 2024'!F80+$H$1*1-'Март 2024'!D80</f>
        <v>46200</v>
      </c>
      <c r="H80" s="105">
        <f>'СВОД 2024'!G80+$H$1*1-'Апрель 2024'!D80</f>
        <v>48400</v>
      </c>
      <c r="I80" s="105">
        <f>'СВОД 2024'!H80+$H$1*1-'Май 2024'!D80</f>
        <v>50600</v>
      </c>
      <c r="J80" s="105">
        <f>'СВОД 2024'!I80+$H$1*1-'Июнь 2024'!D80</f>
        <v>32800</v>
      </c>
      <c r="K80" s="105">
        <f>'СВОД 2024'!J80+$H$1*1-'Июль 2024'!D80</f>
        <v>35000</v>
      </c>
      <c r="L80" s="105">
        <f>'СВОД 2024'!K80+$H$1*1-'Август 2024'!D80</f>
        <v>37200</v>
      </c>
      <c r="M80" s="105">
        <f>'СВОД 2024'!L80+$H$1*1-'Сентябрь 2024'!D80</f>
        <v>39400</v>
      </c>
      <c r="N80" s="105">
        <f>'СВОД 2024'!M80+$H$1*1-'Октябрь 2024'!D80</f>
        <v>31600</v>
      </c>
      <c r="O80" s="105">
        <f>'СВОД 2024'!N80+$H$1*1-'Ноябрь 2024'!D80</f>
        <v>33800</v>
      </c>
      <c r="P80" s="105">
        <f>'СВОД 2024'!O80+$H$1*1-'Декабрь 2024'!D80</f>
        <v>36000</v>
      </c>
      <c r="Q80" s="106">
        <f t="shared" si="2"/>
        <v>26400</v>
      </c>
      <c r="R80" s="106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30000</v>
      </c>
      <c r="S80" s="106">
        <f t="shared" si="3"/>
        <v>36000</v>
      </c>
      <c r="T80" s="116"/>
    </row>
    <row r="81" spans="1:20" ht="15.95" customHeight="1" x14ac:dyDescent="0.25">
      <c r="A81" s="20" t="s">
        <v>388</v>
      </c>
      <c r="B81" s="2">
        <v>63</v>
      </c>
      <c r="C81" s="114"/>
      <c r="D81" s="133">
        <f>'СВОД 2023'!S81</f>
        <v>-3400</v>
      </c>
      <c r="E81" s="105">
        <f>'СВОД 2024'!D81+$H$1*1-'Январь 2024'!D81</f>
        <v>-16200</v>
      </c>
      <c r="F81" s="105">
        <f>'СВОД 2024'!E81+$H$1*1-'Февраль 2024'!D81</f>
        <v>-14000</v>
      </c>
      <c r="G81" s="105">
        <f>'СВОД 2024'!F81+$H$1*1-'Март 2024'!D81</f>
        <v>-11800</v>
      </c>
      <c r="H81" s="105">
        <f>'СВОД 2024'!G81+$H$1*1-'Апрель 2024'!D81</f>
        <v>-9600</v>
      </c>
      <c r="I81" s="105">
        <f>'СВОД 2024'!H81+$H$1*1-'Май 2024'!D81</f>
        <v>-7400</v>
      </c>
      <c r="J81" s="105">
        <f>'СВОД 2024'!I81+$H$1*1-'Июнь 2024'!D81</f>
        <v>-5200</v>
      </c>
      <c r="K81" s="105">
        <f>'СВОД 2024'!J81+$H$1*1-'Июль 2024'!D81</f>
        <v>-3000</v>
      </c>
      <c r="L81" s="105">
        <f>'СВОД 2024'!K81+$H$1*1-'Август 2024'!D81</f>
        <v>-800</v>
      </c>
      <c r="M81" s="105">
        <f>'СВОД 2024'!L81+$H$1*1-'Сентябрь 2024'!D81</f>
        <v>1400</v>
      </c>
      <c r="N81" s="105">
        <f>'СВОД 2024'!M81+$H$1*1-'Октябрь 2024'!D81</f>
        <v>3600</v>
      </c>
      <c r="O81" s="105">
        <f>'СВОД 2024'!N81+$H$1*1-'Ноябрь 2024'!D81</f>
        <v>-14200</v>
      </c>
      <c r="P81" s="105">
        <f>'СВОД 2024'!O81+$H$1*1-'Декабрь 2024'!D81</f>
        <v>-12000</v>
      </c>
      <c r="Q81" s="106">
        <f t="shared" si="2"/>
        <v>26400</v>
      </c>
      <c r="R81" s="106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35000</v>
      </c>
      <c r="S81" s="106">
        <f t="shared" si="3"/>
        <v>-12000</v>
      </c>
      <c r="T81" s="116"/>
    </row>
    <row r="82" spans="1:20" ht="15.95" customHeight="1" x14ac:dyDescent="0.25">
      <c r="A82" s="20" t="s">
        <v>432</v>
      </c>
      <c r="B82" s="2">
        <v>64</v>
      </c>
      <c r="C82" s="114"/>
      <c r="D82" s="133">
        <f>'СВОД 2023'!S82</f>
        <v>-0.24000000000523869</v>
      </c>
      <c r="E82" s="105">
        <f>'СВОД 2024'!D82+$H$1*1-'Январь 2024'!D82</f>
        <v>2199.7599999999948</v>
      </c>
      <c r="F82" s="105">
        <f>'СВОД 2024'!E82+$H$1*1-'Февраль 2024'!D82</f>
        <v>4399.7599999999948</v>
      </c>
      <c r="G82" s="105">
        <f>'СВОД 2024'!F82+$H$1*1-'Март 2024'!D82</f>
        <v>-4400.2400000000052</v>
      </c>
      <c r="H82" s="105">
        <f>'СВОД 2024'!G82+$H$1*1-'Апрель 2024'!D82</f>
        <v>-2200.2400000000052</v>
      </c>
      <c r="I82" s="105">
        <f>'СВОД 2024'!H82+$H$1*1-'Май 2024'!D82</f>
        <v>-0.24000000000523869</v>
      </c>
      <c r="J82" s="105">
        <f>'СВОД 2024'!I82+$H$1*1-'Июнь 2024'!D82</f>
        <v>2199.7599999999948</v>
      </c>
      <c r="K82" s="105">
        <f>'СВОД 2024'!J82+$H$1*1-'Июль 2024'!D82</f>
        <v>-6600.2400000000052</v>
      </c>
      <c r="L82" s="105">
        <f>'СВОД 2024'!K82+$H$1*1-'Август 2024'!D82</f>
        <v>-4400.2400000000052</v>
      </c>
      <c r="M82" s="105">
        <f>'СВОД 2024'!L82+$H$1*1-'Сентябрь 2024'!D82</f>
        <v>-2200.2400000000052</v>
      </c>
      <c r="N82" s="105">
        <f>'СВОД 2024'!M82+$H$1*1-'Октябрь 2024'!D82</f>
        <v>-0.24000000000523869</v>
      </c>
      <c r="O82" s="105">
        <f>'СВОД 2024'!N82+$H$1*1-'Ноябрь 2024'!D82</f>
        <v>2199.7599999999948</v>
      </c>
      <c r="P82" s="105">
        <f>'СВОД 2024'!O82+$H$1*1-'Декабрь 2024'!D82</f>
        <v>4399.7599999999948</v>
      </c>
      <c r="Q82" s="106">
        <f t="shared" si="2"/>
        <v>26400</v>
      </c>
      <c r="R82" s="106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22000</v>
      </c>
      <c r="S82" s="106">
        <f t="shared" si="3"/>
        <v>4399.7599999999948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2023'!S83</f>
        <v>1600</v>
      </c>
      <c r="E83" s="105">
        <f>'СВОД 2024'!D83+$H$1*1-'Январь 2024'!D83</f>
        <v>1800</v>
      </c>
      <c r="F83" s="105">
        <f>'СВОД 2024'!E83+$H$1*1-'Февраль 2024'!D83</f>
        <v>1800</v>
      </c>
      <c r="G83" s="105">
        <f>'СВОД 2024'!F83+$H$1*1-'Март 2024'!D83</f>
        <v>2000</v>
      </c>
      <c r="H83" s="105">
        <f>'СВОД 2024'!G83+$H$1*1-'Апрель 2024'!D83</f>
        <v>4200</v>
      </c>
      <c r="I83" s="105">
        <f>'СВОД 2024'!H83+$H$1*1-'Май 2024'!D83</f>
        <v>6400</v>
      </c>
      <c r="J83" s="105">
        <f>'СВОД 2024'!I83+$H$1*1-'Июнь 2024'!D83</f>
        <v>2000</v>
      </c>
      <c r="K83" s="105">
        <f>'СВОД 2024'!J83+$H$1*1-'Июль 2024'!D83</f>
        <v>4200</v>
      </c>
      <c r="L83" s="105">
        <f>'СВОД 2024'!K83+$H$1*1-'Август 2024'!D83</f>
        <v>6400</v>
      </c>
      <c r="M83" s="105">
        <f>'СВОД 2024'!L83+$H$1*1-'Сентябрь 2024'!D83</f>
        <v>8600</v>
      </c>
      <c r="N83" s="105">
        <f>'СВОД 2024'!M83+$H$1*1-'Октябрь 2024'!D83</f>
        <v>10800</v>
      </c>
      <c r="O83" s="105">
        <f>'СВОД 2024'!N83+$H$1*1-'Ноябрь 2024'!D83</f>
        <v>13000</v>
      </c>
      <c r="P83" s="105">
        <f>'СВОД 2024'!O83+$H$1*1-'Декабрь 2024'!D83</f>
        <v>15200</v>
      </c>
      <c r="Q83" s="106">
        <f t="shared" si="2"/>
        <v>26400</v>
      </c>
      <c r="R83" s="106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12800</v>
      </c>
      <c r="S83" s="106">
        <f t="shared" si="3"/>
        <v>15200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2023'!S84</f>
        <v>68135.839999999997</v>
      </c>
      <c r="E84" s="105">
        <f>'СВОД 2024'!D84+$H$1*1-'Январь 2024'!D84</f>
        <v>70335.839999999997</v>
      </c>
      <c r="F84" s="105">
        <f>'СВОД 2024'!E84+$H$1*1-'Февраль 2024'!D84</f>
        <v>72535.839999999997</v>
      </c>
      <c r="G84" s="105">
        <f>'СВОД 2024'!F84+$H$1*1-'Март 2024'!D84</f>
        <v>74735.839999999997</v>
      </c>
      <c r="H84" s="105">
        <f>'СВОД 2024'!G84+$H$1*1-'Апрель 2024'!D84</f>
        <v>76935.839999999997</v>
      </c>
      <c r="I84" s="105">
        <f>'СВОД 2024'!H84+$H$1*1-'Май 2024'!D84</f>
        <v>79135.839999999997</v>
      </c>
      <c r="J84" s="105">
        <f>'СВОД 2024'!I84+$H$1*1-'Июнь 2024'!D84</f>
        <v>81335.839999999997</v>
      </c>
      <c r="K84" s="105">
        <f>'СВОД 2024'!J84+$H$1*1-'Июль 2024'!D84</f>
        <v>83535.839999999997</v>
      </c>
      <c r="L84" s="105">
        <f>'СВОД 2024'!K84+$H$1*1-'Август 2024'!D84</f>
        <v>85735.84</v>
      </c>
      <c r="M84" s="105">
        <f>'СВОД 2024'!L84+$H$1*1-'Сентябрь 2024'!D84</f>
        <v>87935.84</v>
      </c>
      <c r="N84" s="105">
        <f>'СВОД 2024'!M84+$H$1*1-'Октябрь 2024'!D84</f>
        <v>90135.84</v>
      </c>
      <c r="O84" s="105">
        <f>'СВОД 2024'!N84+$H$1*1-'Ноябрь 2024'!D84</f>
        <v>92335.84</v>
      </c>
      <c r="P84" s="105">
        <f>'СВОД 2024'!O84+$H$1*1-'Декабрь 2024'!D84</f>
        <v>94535.84</v>
      </c>
      <c r="Q84" s="106">
        <f t="shared" si="2"/>
        <v>26400</v>
      </c>
      <c r="R84" s="106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06">
        <f t="shared" si="3"/>
        <v>94535.84</v>
      </c>
      <c r="T84" s="116"/>
    </row>
    <row r="85" spans="1:20" ht="15.95" customHeight="1" x14ac:dyDescent="0.25">
      <c r="A85" s="20" t="s">
        <v>433</v>
      </c>
      <c r="B85" s="2">
        <v>67</v>
      </c>
      <c r="C85" s="114"/>
      <c r="D85" s="133">
        <f>'СВОД 2023'!S85</f>
        <v>0</v>
      </c>
      <c r="E85" s="105">
        <f>'СВОД 2024'!D85+$H$1*1-'Январь 2024'!D85</f>
        <v>2200</v>
      </c>
      <c r="F85" s="105">
        <f>'СВОД 2024'!E85+$H$1*1-'Февраль 2024'!D85</f>
        <v>4400</v>
      </c>
      <c r="G85" s="105">
        <f>'СВОД 2024'!F85+$H$1*1-'Март 2024'!D85</f>
        <v>6600</v>
      </c>
      <c r="H85" s="105">
        <f>'СВОД 2024'!G85+$H$1*1-'Апрель 2024'!D85</f>
        <v>4400</v>
      </c>
      <c r="I85" s="105">
        <f>'СВОД 2024'!H85+$H$1*1-'Май 2024'!D85</f>
        <v>2200</v>
      </c>
      <c r="J85" s="105">
        <f>'СВОД 2024'!I85+$H$1*1-'Июнь 2024'!D85</f>
        <v>4400</v>
      </c>
      <c r="K85" s="105">
        <f>'СВОД 2024'!J85+$H$1*1-'Июль 2024'!D85</f>
        <v>6600</v>
      </c>
      <c r="L85" s="105">
        <f>'СВОД 2024'!K85+$H$1*1-'Август 2024'!D85</f>
        <v>8800</v>
      </c>
      <c r="M85" s="105">
        <f>'СВОД 2024'!L85+$H$1*1-'Сентябрь 2024'!D85</f>
        <v>11000</v>
      </c>
      <c r="N85" s="105">
        <f>'СВОД 2024'!M85+$H$1*1-'Октябрь 2024'!D85</f>
        <v>13200</v>
      </c>
      <c r="O85" s="105">
        <f>'СВОД 2024'!N85+$H$1*1-'Ноябрь 2024'!D85</f>
        <v>15400</v>
      </c>
      <c r="P85" s="105">
        <f>'СВОД 2024'!O85+$H$1*1-'Декабрь 2024'!D85</f>
        <v>17600</v>
      </c>
      <c r="Q85" s="106">
        <f t="shared" si="2"/>
        <v>26400</v>
      </c>
      <c r="R85" s="106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8800</v>
      </c>
      <c r="S85" s="106">
        <f t="shared" si="3"/>
        <v>17600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2023'!S86</f>
        <v>2200</v>
      </c>
      <c r="E86" s="105">
        <f>'СВОД 2024'!D86+$H$1*1-'Январь 2024'!D86</f>
        <v>4400</v>
      </c>
      <c r="F86" s="105">
        <f>'СВОД 2024'!E86+$H$1*1-'Февраль 2024'!D86</f>
        <v>4400</v>
      </c>
      <c r="G86" s="105">
        <f>'СВОД 2024'!F86+$H$1*1-'Март 2024'!D86</f>
        <v>2200</v>
      </c>
      <c r="H86" s="105">
        <f>'СВОД 2024'!G86+$H$1*1-'Апрель 2024'!D86</f>
        <v>2200</v>
      </c>
      <c r="I86" s="105">
        <f>'СВОД 2024'!H86+$H$1*1-'Май 2024'!D86</f>
        <v>2200</v>
      </c>
      <c r="J86" s="105">
        <f>'СВОД 2024'!I86+$H$1*1-'Июнь 2024'!D86</f>
        <v>4400</v>
      </c>
      <c r="K86" s="105">
        <f>'СВОД 2024'!J86+$H$1*1-'Июль 2024'!D86</f>
        <v>4400</v>
      </c>
      <c r="L86" s="105">
        <f>'СВОД 2024'!K86+$H$1*1-'Август 2024'!D86</f>
        <v>4400</v>
      </c>
      <c r="M86" s="105">
        <f>'СВОД 2024'!L86+$H$1*1-'Сентябрь 2024'!D86</f>
        <v>2200</v>
      </c>
      <c r="N86" s="105">
        <f>'СВОД 2024'!M86+$H$1*1-'Октябрь 2024'!D86</f>
        <v>4400</v>
      </c>
      <c r="O86" s="105">
        <f>'СВОД 2024'!N86+$H$1*1-'Ноябрь 2024'!D86</f>
        <v>4400</v>
      </c>
      <c r="P86" s="105">
        <f>'СВОД 2024'!O86+$H$1*1-'Декабрь 2024'!D86</f>
        <v>2200</v>
      </c>
      <c r="Q86" s="106">
        <f t="shared" si="2"/>
        <v>26400</v>
      </c>
      <c r="R86" s="106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06"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2023'!S88</f>
        <v>147400</v>
      </c>
      <c r="E88" s="105">
        <f>'СВОД 2024'!D88+$H$1*1-'Январь 2024'!D88</f>
        <v>149600</v>
      </c>
      <c r="F88" s="105">
        <f>'СВОД 2024'!E88+$H$1*1-'Февраль 2024'!D88</f>
        <v>151800</v>
      </c>
      <c r="G88" s="105">
        <f>'СВОД 2024'!F88+$H$1*1-'Март 2024'!D88</f>
        <v>154000</v>
      </c>
      <c r="H88" s="105">
        <f>'СВОД 2024'!G88+$H$1*1-'Апрель 2024'!D88</f>
        <v>156200</v>
      </c>
      <c r="I88" s="105">
        <f>'СВОД 2024'!H88+$H$1*1-'Май 2024'!D88</f>
        <v>158400</v>
      </c>
      <c r="J88" s="105">
        <f>'СВОД 2024'!I88+$H$1*1-'Июнь 2024'!D88</f>
        <v>160600</v>
      </c>
      <c r="K88" s="105">
        <f>'СВОД 2024'!J88+$H$1*1-'Июль 2024'!D88</f>
        <v>162800</v>
      </c>
      <c r="L88" s="105">
        <f>'СВОД 2024'!K88+$H$1*1-'Август 2024'!D88</f>
        <v>165000</v>
      </c>
      <c r="M88" s="105">
        <f>'СВОД 2024'!L88+$H$1*1-'Сентябрь 2024'!D88</f>
        <v>167200</v>
      </c>
      <c r="N88" s="105">
        <f>'СВОД 2024'!M88+$H$1*1-'Октябрь 2024'!D88</f>
        <v>169400</v>
      </c>
      <c r="O88" s="105">
        <f>'СВОД 2024'!N88+$H$1*1-'Ноябрь 2024'!D88</f>
        <v>171600</v>
      </c>
      <c r="P88" s="105">
        <f>'СВОД 2024'!O88+$H$1*1-'Декабрь 2024'!D88</f>
        <v>173800</v>
      </c>
      <c r="Q88" s="106">
        <f t="shared" si="2"/>
        <v>26400</v>
      </c>
      <c r="R88" s="106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06">
        <f t="shared" si="3"/>
        <v>173800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2023'!S89</f>
        <v>1200</v>
      </c>
      <c r="E89" s="105">
        <f>'СВОД 2024'!D89+$H$1*1-'Январь 2024'!D89</f>
        <v>3400</v>
      </c>
      <c r="F89" s="105">
        <f>'СВОД 2024'!E89+$H$1*1-'Февраль 2024'!D89</f>
        <v>5600</v>
      </c>
      <c r="G89" s="105">
        <f>'СВОД 2024'!F89+$H$1*1-'Март 2024'!D89</f>
        <v>7800</v>
      </c>
      <c r="H89" s="105">
        <f>'СВОД 2024'!G89+$H$1*1-'Апрель 2024'!D89</f>
        <v>10000</v>
      </c>
      <c r="I89" s="105">
        <f>'СВОД 2024'!H89+$H$1*1-'Май 2024'!D89</f>
        <v>12200</v>
      </c>
      <c r="J89" s="105">
        <f>'СВОД 2024'!I89+$H$1*1-'Июнь 2024'!D89</f>
        <v>14400</v>
      </c>
      <c r="K89" s="105">
        <f>'СВОД 2024'!J89+$H$1*1-'Июль 2024'!D89</f>
        <v>16600</v>
      </c>
      <c r="L89" s="105">
        <f>'СВОД 2024'!K89+$H$1*1-'Август 2024'!D89</f>
        <v>18800</v>
      </c>
      <c r="M89" s="105">
        <f>'СВОД 2024'!L89+$H$1*1-'Сентябрь 2024'!D89</f>
        <v>-9000</v>
      </c>
      <c r="N89" s="105">
        <f>'СВОД 2024'!M89+$H$1*1-'Октябрь 2024'!D89</f>
        <v>-6800</v>
      </c>
      <c r="O89" s="105">
        <f>'СВОД 2024'!N89+$H$1*1-'Ноябрь 2024'!D89</f>
        <v>-4600</v>
      </c>
      <c r="P89" s="105">
        <f>'СВОД 2024'!O89+$H$1*1-'Декабрь 2024'!D89</f>
        <v>-2400</v>
      </c>
      <c r="Q89" s="106">
        <f t="shared" si="2"/>
        <v>26400</v>
      </c>
      <c r="R89" s="106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30000</v>
      </c>
      <c r="S89" s="106">
        <f t="shared" si="3"/>
        <v>-2400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2023'!S90</f>
        <v>4400</v>
      </c>
      <c r="E90" s="105">
        <f>'СВОД 2024'!D90+$H$1*1-'Январь 2024'!D90</f>
        <v>-2200</v>
      </c>
      <c r="F90" s="105">
        <f>'СВОД 2024'!E90+$H$1*1-'Февраль 2024'!D90</f>
        <v>0</v>
      </c>
      <c r="G90" s="105">
        <f>'СВОД 2024'!F90+$H$1*1-'Март 2024'!D90</f>
        <v>2200</v>
      </c>
      <c r="H90" s="105">
        <f>'СВОД 2024'!G90+$H$1*1-'Апрель 2024'!D90</f>
        <v>0</v>
      </c>
      <c r="I90" s="105">
        <f>'СВОД 2024'!H90+$H$1*1-'Май 2024'!D90</f>
        <v>2200</v>
      </c>
      <c r="J90" s="105">
        <f>'СВОД 2024'!I90+$H$1*1-'Июнь 2024'!D90</f>
        <v>4400</v>
      </c>
      <c r="K90" s="105">
        <f>'СВОД 2024'!J90+$H$1*1-'Июль 2024'!D90</f>
        <v>6600</v>
      </c>
      <c r="L90" s="105">
        <f>'СВОД 2024'!K90+$H$1*1-'Август 2024'!D90</f>
        <v>0</v>
      </c>
      <c r="M90" s="105">
        <f>'СВОД 2024'!L90+$H$1*1-'Сентябрь 2024'!D90</f>
        <v>0</v>
      </c>
      <c r="N90" s="105">
        <f>'СВОД 2024'!M90+$H$1*1-'Октябрь 2024'!D90</f>
        <v>0</v>
      </c>
      <c r="O90" s="105">
        <f>'СВОД 2024'!N90+$H$1*1-'Ноябрь 2024'!D90</f>
        <v>0</v>
      </c>
      <c r="P90" s="105">
        <f>'СВОД 2024'!O90+$H$1*1-'Декабрь 2024'!D90</f>
        <v>2200</v>
      </c>
      <c r="Q90" s="106">
        <f t="shared" si="2"/>
        <v>26400</v>
      </c>
      <c r="R90" s="106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28600</v>
      </c>
      <c r="S90" s="106">
        <f t="shared" si="3"/>
        <v>2200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2023'!S91</f>
        <v>19687.679999999993</v>
      </c>
      <c r="E91" s="105">
        <f>'СВОД 2024'!D91+$H$1*1-'Январь 2024'!D91</f>
        <v>21887.679999999993</v>
      </c>
      <c r="F91" s="105">
        <f>'СВОД 2024'!E91+$H$1*1-'Февраль 2024'!D91</f>
        <v>24087.679999999993</v>
      </c>
      <c r="G91" s="105">
        <f>'СВОД 2024'!F91+$H$1*1-'Март 2024'!D91</f>
        <v>13087.679999999993</v>
      </c>
      <c r="H91" s="105">
        <f>'СВОД 2024'!G91+$H$1*1-'Апрель 2024'!D91</f>
        <v>13087.679999999993</v>
      </c>
      <c r="I91" s="105">
        <f>'СВОД 2024'!H91+$H$1*1-'Май 2024'!D91</f>
        <v>13087.679999999993</v>
      </c>
      <c r="J91" s="105">
        <f>'СВОД 2024'!I91+$H$1*1-'Июнь 2024'!D91</f>
        <v>13087.679999999993</v>
      </c>
      <c r="K91" s="105">
        <f>'СВОД 2024'!J91+$H$1*1-'Июль 2024'!D91</f>
        <v>15287.679999999993</v>
      </c>
      <c r="L91" s="105">
        <f>'СВОД 2024'!K91+$H$1*1-'Август 2024'!D91</f>
        <v>13087.679999999993</v>
      </c>
      <c r="M91" s="105">
        <f>'СВОД 2024'!L91+$H$1*1-'Сентябрь 2024'!D91</f>
        <v>15287.679999999993</v>
      </c>
      <c r="N91" s="105">
        <f>'СВОД 2024'!M91+$H$1*1-'Октябрь 2024'!D91</f>
        <v>17487.679999999993</v>
      </c>
      <c r="O91" s="105">
        <f>'СВОД 2024'!N91+$H$1*1-'Ноябрь 2024'!D91</f>
        <v>19687.679999999993</v>
      </c>
      <c r="P91" s="105">
        <f>'СВОД 2024'!O91+$H$1*1-'Декабрь 2024'!D91</f>
        <v>17487.679999999993</v>
      </c>
      <c r="Q91" s="106">
        <f t="shared" si="2"/>
        <v>26400</v>
      </c>
      <c r="R91" s="106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28600</v>
      </c>
      <c r="S91" s="106">
        <f t="shared" si="3"/>
        <v>17487.679999999993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2023'!S92</f>
        <v>-0.23000000000320142</v>
      </c>
      <c r="E92" s="105">
        <f>'СВОД 2024'!D92+$H$1*1-'Январь 2024'!D92</f>
        <v>2199.7699999999968</v>
      </c>
      <c r="F92" s="105">
        <f>'СВОД 2024'!E92+$H$1*1-'Февраль 2024'!D92</f>
        <v>4399.7699999999968</v>
      </c>
      <c r="G92" s="105">
        <f>'СВОД 2024'!F92+$H$1*1-'Март 2024'!D92</f>
        <v>6599.7699999999968</v>
      </c>
      <c r="H92" s="105">
        <f>'СВОД 2024'!G92+$H$1*1-'Апрель 2024'!D92</f>
        <v>-4400.2300000000032</v>
      </c>
      <c r="I92" s="105">
        <f>'СВОД 2024'!H92+$H$1*1-'Май 2024'!D92</f>
        <v>-2200.2300000000032</v>
      </c>
      <c r="J92" s="105">
        <f>'СВОД 2024'!I92+$H$1*1-'Июнь 2024'!D92</f>
        <v>-0.23000000000320142</v>
      </c>
      <c r="K92" s="105">
        <f>'СВОД 2024'!J92+$H$1*1-'Июль 2024'!D92</f>
        <v>2199.7699999999968</v>
      </c>
      <c r="L92" s="105">
        <f>'СВОД 2024'!K92+$H$1*1-'Август 2024'!D92</f>
        <v>4399.7699999999968</v>
      </c>
      <c r="M92" s="105">
        <f>'СВОД 2024'!L92+$H$1*1-'Сентябрь 2024'!D92</f>
        <v>6599.7699999999968</v>
      </c>
      <c r="N92" s="105">
        <f>'СВОД 2024'!M92+$H$1*1-'Октябрь 2024'!D92</f>
        <v>-4400.2300000000032</v>
      </c>
      <c r="O92" s="105">
        <f>'СВОД 2024'!N92+$H$1*1-'Ноябрь 2024'!D92</f>
        <v>-2200.2300000000032</v>
      </c>
      <c r="P92" s="105">
        <f>'СВОД 2024'!O92+$H$1*1-'Декабрь 2024'!D92</f>
        <v>-0.23000000000320142</v>
      </c>
      <c r="Q92" s="106">
        <f t="shared" si="2"/>
        <v>26400</v>
      </c>
      <c r="R92" s="106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2023'!S93</f>
        <v>8800</v>
      </c>
      <c r="E93" s="105">
        <f>'СВОД 2024'!D93+$H$1*1-'Январь 2024'!D93</f>
        <v>8800</v>
      </c>
      <c r="F93" s="105">
        <f>'СВОД 2024'!E93+$H$1*1-'Февраль 2024'!D93</f>
        <v>8800</v>
      </c>
      <c r="G93" s="105">
        <f>'СВОД 2024'!F93+$H$1*1-'Март 2024'!D93</f>
        <v>8800</v>
      </c>
      <c r="H93" s="105">
        <f>'СВОД 2024'!G93+$H$1*1-'Апрель 2024'!D93</f>
        <v>8800</v>
      </c>
      <c r="I93" s="105">
        <f>'СВОД 2024'!H93+$H$1*1-'Май 2024'!D93</f>
        <v>8800</v>
      </c>
      <c r="J93" s="105">
        <f>'СВОД 2024'!I93+$H$1*1-'Июнь 2024'!D93</f>
        <v>8800</v>
      </c>
      <c r="K93" s="105">
        <f>'СВОД 2024'!J93+$H$1*1-'Июль 2024'!D93</f>
        <v>8800</v>
      </c>
      <c r="L93" s="105">
        <f>'СВОД 2024'!K93+$H$1*1-'Август 2024'!D93</f>
        <v>8800</v>
      </c>
      <c r="M93" s="105">
        <f>'СВОД 2024'!L93+$H$1*1-'Сентябрь 2024'!D93</f>
        <v>8800</v>
      </c>
      <c r="N93" s="105">
        <f>'СВОД 2024'!M93+$H$1*1-'Октябрь 2024'!D93</f>
        <v>8800</v>
      </c>
      <c r="O93" s="105">
        <f>'СВОД 2024'!N93+$H$1*1-'Ноябрь 2024'!D93</f>
        <v>8800</v>
      </c>
      <c r="P93" s="105">
        <f>'СВОД 2024'!O93+$H$1*1-'Декабрь 2024'!D93</f>
        <v>11000</v>
      </c>
      <c r="Q93" s="106">
        <f t="shared" si="2"/>
        <v>26400</v>
      </c>
      <c r="R93" s="106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24200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2023'!S94</f>
        <v>3192</v>
      </c>
      <c r="E94" s="105">
        <f>'СВОД 2024'!D94+$H$1*1-'Январь 2024'!D94</f>
        <v>992</v>
      </c>
      <c r="F94" s="105">
        <f>'СВОД 2024'!E94+$H$1*1-'Февраль 2024'!D94</f>
        <v>3192</v>
      </c>
      <c r="G94" s="105">
        <f>'СВОД 2024'!F94+$H$1*1-'Март 2024'!D94</f>
        <v>3192</v>
      </c>
      <c r="H94" s="105">
        <f>'СВОД 2024'!G94+$H$1*1-'Апрель 2024'!D94</f>
        <v>3192</v>
      </c>
      <c r="I94" s="105">
        <f>'СВОД 2024'!H94+$H$1*1-'Май 2024'!D94</f>
        <v>992</v>
      </c>
      <c r="J94" s="105">
        <f>'СВОД 2024'!I94+$H$1*1-'Июнь 2024'!D94</f>
        <v>3192</v>
      </c>
      <c r="K94" s="105">
        <f>'СВОД 2024'!J94+$H$1*1-'Июль 2024'!D94</f>
        <v>992</v>
      </c>
      <c r="L94" s="105">
        <f>'СВОД 2024'!K94+$H$1*1-'Август 2024'!D94</f>
        <v>3192</v>
      </c>
      <c r="M94" s="105">
        <f>'СВОД 2024'!L94+$H$1*1-'Сентябрь 2024'!D94</f>
        <v>992</v>
      </c>
      <c r="N94" s="105">
        <f>'СВОД 2024'!M94+$H$1*1-'Октябрь 2024'!D94</f>
        <v>992</v>
      </c>
      <c r="O94" s="105">
        <f>'СВОД 2024'!N94+$H$1*1-'Ноябрь 2024'!D94</f>
        <v>992</v>
      </c>
      <c r="P94" s="105">
        <f>'СВОД 2024'!O94+$H$1*1-'Декабрь 2024'!D94</f>
        <v>992</v>
      </c>
      <c r="Q94" s="106">
        <f t="shared" si="2"/>
        <v>26400</v>
      </c>
      <c r="R94" s="106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28600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2023'!S95</f>
        <v>4202.07</v>
      </c>
      <c r="E95" s="105">
        <f>'СВОД 2024'!D95+$H$1*1-'Январь 2024'!D95</f>
        <v>4202.07</v>
      </c>
      <c r="F95" s="105">
        <f>'СВОД 2024'!E95+$H$1*1-'Февраль 2024'!D95</f>
        <v>4202.07</v>
      </c>
      <c r="G95" s="105">
        <f>'СВОД 2024'!F95+$H$1*1-'Март 2024'!D95</f>
        <v>4202.07</v>
      </c>
      <c r="H95" s="105">
        <f>'СВОД 2024'!G95+$H$1*1-'Апрель 2024'!D95</f>
        <v>4202.07</v>
      </c>
      <c r="I95" s="105">
        <f>'СВОД 2024'!H95+$H$1*1-'Май 2024'!D95</f>
        <v>4202.07</v>
      </c>
      <c r="J95" s="105">
        <f>'СВОД 2024'!I95+$H$1*1-'Июнь 2024'!D95</f>
        <v>4202.07</v>
      </c>
      <c r="K95" s="105">
        <f>'СВОД 2024'!J95+$H$1*1-'Июль 2024'!D95</f>
        <v>4202.07</v>
      </c>
      <c r="L95" s="105">
        <f>'СВОД 2024'!K95+$H$1*1-'Август 2024'!D95</f>
        <v>4202.07</v>
      </c>
      <c r="M95" s="105">
        <f>'СВОД 2024'!L95+$H$1*1-'Сентябрь 2024'!D95</f>
        <v>4202.07</v>
      </c>
      <c r="N95" s="105">
        <f>'СВОД 2024'!M95+$H$1*1-'Октябрь 2024'!D95</f>
        <v>4202.07</v>
      </c>
      <c r="O95" s="105">
        <f>'СВОД 2024'!N95+$H$1*1-'Ноябрь 2024'!D95</f>
        <v>4202.07</v>
      </c>
      <c r="P95" s="105">
        <f>'СВОД 2024'!O95+$H$1*1-'Декабрь 2024'!D95</f>
        <v>4202.07</v>
      </c>
      <c r="Q95" s="106">
        <f t="shared" si="2"/>
        <v>26400</v>
      </c>
      <c r="R95" s="106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26400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2023'!S96</f>
        <v>9688.4599999999991</v>
      </c>
      <c r="E96" s="105">
        <f>'СВОД 2024'!D96+$H$1*1-'Январь 2024'!D96</f>
        <v>11888.46</v>
      </c>
      <c r="F96" s="105">
        <f>'СВОД 2024'!E96+$H$1*1-'Февраль 2024'!D96</f>
        <v>14088.46</v>
      </c>
      <c r="G96" s="105">
        <f>'СВОД 2024'!F96+$H$1*1-'Март 2024'!D96</f>
        <v>10288.459999999999</v>
      </c>
      <c r="H96" s="105">
        <f>'СВОД 2024'!G96+$H$1*1-'Апрель 2024'!D96</f>
        <v>12488.46</v>
      </c>
      <c r="I96" s="105">
        <f>'СВОД 2024'!H96+$H$1*1-'Май 2024'!D96</f>
        <v>9688.4599999999991</v>
      </c>
      <c r="J96" s="105">
        <f>'СВОД 2024'!I96+$H$1*1-'Июнь 2024'!D96</f>
        <v>8888.4599999999991</v>
      </c>
      <c r="K96" s="105">
        <f>'СВОД 2024'!J96+$H$1*1-'Июль 2024'!D96</f>
        <v>11088.46</v>
      </c>
      <c r="L96" s="105">
        <f>'СВОД 2024'!K96+$H$1*1-'Август 2024'!D96</f>
        <v>13288.46</v>
      </c>
      <c r="M96" s="105">
        <f>'СВОД 2024'!L96+$H$1*1-'Сентябрь 2024'!D96</f>
        <v>15488.46</v>
      </c>
      <c r="N96" s="105">
        <f>'СВОД 2024'!M96+$H$1*1-'Октябрь 2024'!D96</f>
        <v>10188.459999999999</v>
      </c>
      <c r="O96" s="105">
        <f>'СВОД 2024'!N96+$H$1*1-'Ноябрь 2024'!D96</f>
        <v>12388.46</v>
      </c>
      <c r="P96" s="105">
        <f>'СВОД 2024'!O96+$H$1*1-'Декабрь 2024'!D96</f>
        <v>6588.4599999999991</v>
      </c>
      <c r="Q96" s="106">
        <f t="shared" si="2"/>
        <v>26400</v>
      </c>
      <c r="R96" s="106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29500</v>
      </c>
      <c r="S96" s="106">
        <f t="shared" si="3"/>
        <v>6588.4599999999991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2023'!S97</f>
        <v>3200</v>
      </c>
      <c r="E97" s="105">
        <f>'СВОД 2024'!D97+$H$1*1-'Январь 2024'!D97</f>
        <v>5400</v>
      </c>
      <c r="F97" s="105">
        <f>'СВОД 2024'!E97+$H$1*1-'Февраль 2024'!D97</f>
        <v>5400</v>
      </c>
      <c r="G97" s="105">
        <f>'СВОД 2024'!F97+$H$1*1-'Март 2024'!D97</f>
        <v>5400</v>
      </c>
      <c r="H97" s="105">
        <f>'СВОД 2024'!G97+$H$1*1-'Апрель 2024'!D97</f>
        <v>5400</v>
      </c>
      <c r="I97" s="105">
        <f>'СВОД 2024'!H97+$H$1*1-'Май 2024'!D97</f>
        <v>5400</v>
      </c>
      <c r="J97" s="105">
        <f>'СВОД 2024'!I97+$H$1*1-'Июнь 2024'!D97</f>
        <v>5400</v>
      </c>
      <c r="K97" s="105">
        <f>'СВОД 2024'!J97+$H$1*1-'Июль 2024'!D97</f>
        <v>3200</v>
      </c>
      <c r="L97" s="105">
        <f>'СВОД 2024'!K97+$H$1*1-'Август 2024'!D97</f>
        <v>5400</v>
      </c>
      <c r="M97" s="105">
        <f>'СВОД 2024'!L97+$H$1*1-'Сентябрь 2024'!D97</f>
        <v>5400</v>
      </c>
      <c r="N97" s="105">
        <f>'СВОД 2024'!M97+$H$1*1-'Октябрь 2024'!D97</f>
        <v>5400</v>
      </c>
      <c r="O97" s="105">
        <f>'СВОД 2024'!N97+$H$1*1-'Ноябрь 2024'!D97</f>
        <v>5400</v>
      </c>
      <c r="P97" s="105">
        <f>'СВОД 2024'!O97+$H$1*1-'Декабрь 2024'!D97</f>
        <v>5400</v>
      </c>
      <c r="Q97" s="106">
        <f t="shared" si="2"/>
        <v>26400</v>
      </c>
      <c r="R97" s="106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2023'!S98</f>
        <v>-3.3300000000017462</v>
      </c>
      <c r="E98" s="105">
        <f>'СВОД 2024'!D98+$H$1*1-'Январь 2024'!D98</f>
        <v>2196.6699999999983</v>
      </c>
      <c r="F98" s="105">
        <f>'СВОД 2024'!E98+$H$1*1-'Февраль 2024'!D98</f>
        <v>4396.6699999999983</v>
      </c>
      <c r="G98" s="105">
        <f>'СВОД 2024'!F98+$H$1*1-'Март 2024'!D98</f>
        <v>6596.6699999999983</v>
      </c>
      <c r="H98" s="105">
        <f>'СВОД 2024'!G98+$H$1*1-'Апрель 2024'!D98</f>
        <v>-4403.3300000000017</v>
      </c>
      <c r="I98" s="105">
        <f>'СВОД 2024'!H98+$H$1*1-'Май 2024'!D98</f>
        <v>-2203.3300000000017</v>
      </c>
      <c r="J98" s="105">
        <f>'СВОД 2024'!I98+$H$1*1-'Июнь 2024'!D98</f>
        <v>-3.3300000000017462</v>
      </c>
      <c r="K98" s="105">
        <f>'СВОД 2024'!J98+$H$1*1-'Июль 2024'!D98</f>
        <v>2196.6699999999983</v>
      </c>
      <c r="L98" s="105">
        <f>'СВОД 2024'!K98+$H$1*1-'Август 2024'!D98</f>
        <v>4396.6699999999983</v>
      </c>
      <c r="M98" s="105">
        <f>'СВОД 2024'!L98+$H$1*1-'Сентябрь 2024'!D98</f>
        <v>4396.6699999999983</v>
      </c>
      <c r="N98" s="105">
        <f>'СВОД 2024'!M98+$H$1*1-'Октябрь 2024'!D98</f>
        <v>6596.6699999999983</v>
      </c>
      <c r="O98" s="105">
        <f>'СВОД 2024'!N98+$H$1*1-'Ноябрь 2024'!D98</f>
        <v>8796.6699999999983</v>
      </c>
      <c r="P98" s="105">
        <f>'СВОД 2024'!O98+$H$1*1-'Декабрь 2024'!D98</f>
        <v>10996.669999999998</v>
      </c>
      <c r="Q98" s="106">
        <f t="shared" si="2"/>
        <v>26400</v>
      </c>
      <c r="R98" s="106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15400</v>
      </c>
      <c r="S98" s="106">
        <f t="shared" si="3"/>
        <v>10996.669999999998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2023'!S99</f>
        <v>0</v>
      </c>
      <c r="E99" s="105">
        <f>'СВОД 2024'!D99+$H$1*1-'Январь 2024'!D99</f>
        <v>0</v>
      </c>
      <c r="F99" s="105">
        <f>'СВОД 2024'!E99+$H$1*1-'Февраль 2024'!D99</f>
        <v>2200</v>
      </c>
      <c r="G99" s="105">
        <f>'СВОД 2024'!F99+$H$1*1-'Март 2024'!D99</f>
        <v>0</v>
      </c>
      <c r="H99" s="105">
        <f>'СВОД 2024'!G99+$H$1*1-'Апрель 2024'!D99</f>
        <v>0</v>
      </c>
      <c r="I99" s="105">
        <f>'СВОД 2024'!H99+$H$1*1-'Май 2024'!D99</f>
        <v>0</v>
      </c>
      <c r="J99" s="105">
        <f>'СВОД 2024'!I99+$H$1*1-'Июнь 2024'!D99</f>
        <v>-2200</v>
      </c>
      <c r="K99" s="105">
        <f>'СВОД 2024'!J99+$H$1*1-'Июль 2024'!D99</f>
        <v>-2200</v>
      </c>
      <c r="L99" s="105">
        <f>'СВОД 2024'!K99+$H$1*1-'Август 2024'!D99</f>
        <v>-2200</v>
      </c>
      <c r="M99" s="105">
        <f>'СВОД 2024'!L99+$H$1*1-'Сентябрь 2024'!D99</f>
        <v>0</v>
      </c>
      <c r="N99" s="105">
        <f>'СВОД 2024'!M99+$H$1*1-'Октябрь 2024'!D99</f>
        <v>0</v>
      </c>
      <c r="O99" s="105">
        <f>'СВОД 2024'!N99+$H$1*1-'Ноябрь 2024'!D99</f>
        <v>0</v>
      </c>
      <c r="P99" s="105">
        <f>'СВОД 2024'!O99+$H$1*1-'Декабрь 2024'!D99</f>
        <v>0</v>
      </c>
      <c r="Q99" s="106">
        <f t="shared" si="2"/>
        <v>26400</v>
      </c>
      <c r="R99" s="106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2023'!S100</f>
        <v>-235.17000000000189</v>
      </c>
      <c r="E100" s="105">
        <f>'СВОД 2024'!D100+$H$1*1-'Январь 2024'!D100</f>
        <v>-235.17000000000189</v>
      </c>
      <c r="F100" s="105">
        <f>'СВОД 2024'!E100+$H$1*1-'Февраль 2024'!D100</f>
        <v>-235.17000000000189</v>
      </c>
      <c r="G100" s="105">
        <f>'СВОД 2024'!F100+$H$1*1-'Март 2024'!D100</f>
        <v>-535.17000000000189</v>
      </c>
      <c r="H100" s="105">
        <f>'СВОД 2024'!G100+$H$1*1-'Апрель 2024'!D100</f>
        <v>-535.17000000000189</v>
      </c>
      <c r="I100" s="105">
        <f>'СВОД 2024'!H100+$H$1*1-'Май 2024'!D100</f>
        <v>-535.17000000000189</v>
      </c>
      <c r="J100" s="105">
        <f>'СВОД 2024'!I100+$H$1*1-'Июнь 2024'!D100</f>
        <v>-535.17000000000189</v>
      </c>
      <c r="K100" s="105">
        <f>'СВОД 2024'!J100+$H$1*1-'Июль 2024'!D100</f>
        <v>-535.17000000000189</v>
      </c>
      <c r="L100" s="105">
        <f>'СВОД 2024'!K100+$H$1*1-'Август 2024'!D100</f>
        <v>-535.17000000000189</v>
      </c>
      <c r="M100" s="105">
        <f>'СВОД 2024'!L100+$H$1*1-'Сентябрь 2024'!D100</f>
        <v>-535.17000000000189</v>
      </c>
      <c r="N100" s="105">
        <f>'СВОД 2024'!M100+$H$1*1-'Октябрь 2024'!D100</f>
        <v>-535.17000000000189</v>
      </c>
      <c r="O100" s="105">
        <f>'СВОД 2024'!N100+$H$1*1-'Ноябрь 2024'!D100</f>
        <v>-535.17000000000189</v>
      </c>
      <c r="P100" s="105">
        <f>'СВОД 2024'!O100+$H$1*1-'Декабрь 2024'!D100</f>
        <v>-535.17000000000189</v>
      </c>
      <c r="Q100" s="106">
        <f t="shared" si="2"/>
        <v>26400</v>
      </c>
      <c r="R100" s="106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26700</v>
      </c>
      <c r="S100" s="106">
        <f t="shared" si="3"/>
        <v>-535.17000000000189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2023'!S101</f>
        <v>-9.0000000003783498E-2</v>
      </c>
      <c r="E101" s="105">
        <f>'СВОД 2024'!D101+$H$1*1-'Январь 2024'!D101</f>
        <v>-2200.0900000000038</v>
      </c>
      <c r="F101" s="105">
        <f>'СВОД 2024'!E101+$H$1*1-'Февраль 2024'!D101</f>
        <v>-9.0000000003783498E-2</v>
      </c>
      <c r="G101" s="105">
        <f>'СВОД 2024'!F101+$H$1*1-'Март 2024'!D101</f>
        <v>2199.9099999999962</v>
      </c>
      <c r="H101" s="105">
        <f>'СВОД 2024'!G101+$H$1*1-'Апрель 2024'!D101</f>
        <v>-9.0000000003783498E-2</v>
      </c>
      <c r="I101" s="105">
        <f>'СВОД 2024'!H101+$H$1*1-'Май 2024'!D101</f>
        <v>2199.9099999999962</v>
      </c>
      <c r="J101" s="105">
        <f>'СВОД 2024'!I101+$H$1*1-'Июнь 2024'!D101</f>
        <v>-9.0000000003783498E-2</v>
      </c>
      <c r="K101" s="105">
        <f>'СВОД 2024'!J101+$H$1*1-'Июль 2024'!D101</f>
        <v>-2200.0900000000038</v>
      </c>
      <c r="L101" s="105">
        <f>'СВОД 2024'!K101+$H$1*1-'Август 2024'!D101</f>
        <v>-9.0000000003783498E-2</v>
      </c>
      <c r="M101" s="105">
        <f>'СВОД 2024'!L101+$H$1*1-'Сентябрь 2024'!D101</f>
        <v>2199.9099999999962</v>
      </c>
      <c r="N101" s="105">
        <f>'СВОД 2024'!M101+$H$1*1-'Октябрь 2024'!D101</f>
        <v>-9.0000000003783498E-2</v>
      </c>
      <c r="O101" s="105">
        <f>'СВОД 2024'!N101+$H$1*1-'Ноябрь 2024'!D101</f>
        <v>-2200.0900000000038</v>
      </c>
      <c r="P101" s="105">
        <f>'СВОД 2024'!O101+$H$1*1-'Декабрь 2024'!D101</f>
        <v>-9.0000000003783498E-2</v>
      </c>
      <c r="Q101" s="106">
        <f t="shared" si="2"/>
        <v>26400</v>
      </c>
      <c r="R101" s="106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2023'!S102</f>
        <v>28600</v>
      </c>
      <c r="E102" s="105">
        <f>'СВОД 2024'!D102+$H$1*1-'Январь 2024'!D102</f>
        <v>30800</v>
      </c>
      <c r="F102" s="105">
        <f>'СВОД 2024'!E102+$H$1*1-'Февраль 2024'!D102</f>
        <v>15400</v>
      </c>
      <c r="G102" s="105">
        <f>'СВОД 2024'!F102+$H$1*1-'Март 2024'!D102</f>
        <v>17600</v>
      </c>
      <c r="H102" s="105">
        <f>'СВОД 2024'!G102+$H$1*1-'Апрель 2024'!D102</f>
        <v>19800</v>
      </c>
      <c r="I102" s="105">
        <f>'СВОД 2024'!H102+$H$1*1-'Май 2024'!D102</f>
        <v>22000</v>
      </c>
      <c r="J102" s="105">
        <f>'СВОД 2024'!I102+$H$1*1-'Июнь 2024'!D102</f>
        <v>15400</v>
      </c>
      <c r="K102" s="105">
        <f>'СВОД 2024'!J102+$H$1*1-'Июль 2024'!D102</f>
        <v>17600</v>
      </c>
      <c r="L102" s="105">
        <f>'СВОД 2024'!K102+$H$1*1-'Август 2024'!D102</f>
        <v>19800</v>
      </c>
      <c r="M102" s="105">
        <f>'СВОД 2024'!L102+$H$1*1-'Сентябрь 2024'!D102</f>
        <v>22000</v>
      </c>
      <c r="N102" s="105">
        <f>'СВОД 2024'!M102+$H$1*1-'Октябрь 2024'!D102</f>
        <v>24200</v>
      </c>
      <c r="O102" s="105">
        <f>'СВОД 2024'!N102+$H$1*1-'Ноябрь 2024'!D102</f>
        <v>26400</v>
      </c>
      <c r="P102" s="105">
        <f>'СВОД 2024'!O102+$H$1*1-'Декабрь 2024'!D102</f>
        <v>17600</v>
      </c>
      <c r="Q102" s="106">
        <f t="shared" si="2"/>
        <v>26400</v>
      </c>
      <c r="R102" s="106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37400</v>
      </c>
      <c r="S102" s="106">
        <f t="shared" si="3"/>
        <v>17600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2023'!S103</f>
        <v>30413.64</v>
      </c>
      <c r="E103" s="105">
        <f>'СВОД 2024'!D103+$H$1*1-'Январь 2024'!D103</f>
        <v>32613.64</v>
      </c>
      <c r="F103" s="105">
        <f>'СВОД 2024'!E103+$H$1*1-'Февраль 2024'!D103</f>
        <v>34813.64</v>
      </c>
      <c r="G103" s="105">
        <f>'СВОД 2024'!F103+$H$1*1-'Март 2024'!D103</f>
        <v>37013.64</v>
      </c>
      <c r="H103" s="105">
        <f>'СВОД 2024'!G103+$H$1*1-'Апрель 2024'!D103</f>
        <v>39213.64</v>
      </c>
      <c r="I103" s="105">
        <f>'СВОД 2024'!H103+$H$1*1-'Май 2024'!D103</f>
        <v>41413.64</v>
      </c>
      <c r="J103" s="105">
        <f>'СВОД 2024'!I103+$H$1*1-'Июнь 2024'!D103</f>
        <v>43613.64</v>
      </c>
      <c r="K103" s="105">
        <f>'СВОД 2024'!J103+$H$1*1-'Июль 2024'!D103</f>
        <v>45813.64</v>
      </c>
      <c r="L103" s="105">
        <f>'СВОД 2024'!K103+$H$1*1-'Август 2024'!D103</f>
        <v>48013.64</v>
      </c>
      <c r="M103" s="105">
        <f>'СВОД 2024'!L103+$H$1*1-'Сентябрь 2024'!D103</f>
        <v>50213.64</v>
      </c>
      <c r="N103" s="105">
        <f>'СВОД 2024'!M103+$H$1*1-'Октябрь 2024'!D103</f>
        <v>52413.64</v>
      </c>
      <c r="O103" s="105">
        <f>'СВОД 2024'!N103+$H$1*1-'Ноябрь 2024'!D103</f>
        <v>54613.64</v>
      </c>
      <c r="P103" s="105">
        <f>'СВОД 2024'!O103+$H$1*1-'Декабрь 2024'!D103</f>
        <v>56813.64</v>
      </c>
      <c r="Q103" s="106">
        <f t="shared" si="2"/>
        <v>26400</v>
      </c>
      <c r="R103" s="106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06">
        <f t="shared" si="3"/>
        <v>56813.64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2023'!S104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2023'!S105</f>
        <v>0</v>
      </c>
      <c r="E105" s="105">
        <f>'СВОД 2024'!D105+$H$1*1-'Январь 2024'!D105</f>
        <v>2200</v>
      </c>
      <c r="F105" s="105">
        <f>'СВОД 2024'!E105+$H$1*1-'Февраль 2024'!D105</f>
        <v>4400</v>
      </c>
      <c r="G105" s="105">
        <f>'СВОД 2024'!F105+$H$1*1-'Март 2024'!D105</f>
        <v>0</v>
      </c>
      <c r="H105" s="105">
        <f>'СВОД 2024'!G105+$H$1*1-'Апрель 2024'!D105</f>
        <v>2200</v>
      </c>
      <c r="I105" s="105">
        <f>'СВОД 2024'!H105+$H$1*1-'Май 2024'!D105</f>
        <v>4400</v>
      </c>
      <c r="J105" s="105">
        <f>'СВОД 2024'!I105+$H$1*1-'Июнь 2024'!D105</f>
        <v>6600</v>
      </c>
      <c r="K105" s="105">
        <f>'СВОД 2024'!J105+$H$1*1-'Июль 2024'!D105</f>
        <v>8800</v>
      </c>
      <c r="L105" s="105">
        <f>'СВОД 2024'!K105+$H$1*1-'Август 2024'!D105</f>
        <v>11000</v>
      </c>
      <c r="M105" s="105">
        <f>'СВОД 2024'!L105+$H$1*1-'Сентябрь 2024'!D105</f>
        <v>13200</v>
      </c>
      <c r="N105" s="105">
        <f>'СВОД 2024'!M105+$H$1*1-'Октябрь 2024'!D105</f>
        <v>15400</v>
      </c>
      <c r="O105" s="105">
        <f>'СВОД 2024'!N105+$H$1*1-'Ноябрь 2024'!D105</f>
        <v>2200</v>
      </c>
      <c r="P105" s="105">
        <f>'СВОД 2024'!O105+$H$1*1-'Декабрь 2024'!D105</f>
        <v>4400</v>
      </c>
      <c r="Q105" s="106">
        <f t="shared" si="2"/>
        <v>26400</v>
      </c>
      <c r="R105" s="106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22000</v>
      </c>
      <c r="S105" s="106">
        <f t="shared" si="3"/>
        <v>4400</v>
      </c>
      <c r="T105" s="116"/>
    </row>
    <row r="106" spans="1:20" ht="15.95" customHeight="1" x14ac:dyDescent="0.25">
      <c r="A106" s="128" t="s">
        <v>410</v>
      </c>
      <c r="B106" s="2">
        <v>83</v>
      </c>
      <c r="C106" s="114"/>
      <c r="D106" s="133">
        <f>'СВОД 2023'!S106</f>
        <v>4400</v>
      </c>
      <c r="E106" s="105">
        <f>'СВОД 2024'!D106+$H$1*1-'Январь 2024'!D106</f>
        <v>0</v>
      </c>
      <c r="F106" s="105">
        <f>'СВОД 2024'!E106+$H$1*1-'Февраль 2024'!D106</f>
        <v>0</v>
      </c>
      <c r="G106" s="105">
        <f>'СВОД 2024'!F106+$H$1*1-'Март 2024'!D106</f>
        <v>0</v>
      </c>
      <c r="H106" s="105">
        <f>'СВОД 2024'!G106+$H$1*1-'Апрель 2024'!D106</f>
        <v>0</v>
      </c>
      <c r="I106" s="105">
        <f>'СВОД 2024'!H106+$H$1*1-'Май 2024'!D106</f>
        <v>0</v>
      </c>
      <c r="J106" s="105">
        <f>'СВОД 2024'!I106+$H$1*1-'Июнь 2024'!D106</f>
        <v>2200</v>
      </c>
      <c r="K106" s="105">
        <f>'СВОД 2024'!J106+$H$1*1-'Июль 2024'!D106</f>
        <v>4400</v>
      </c>
      <c r="L106" s="105">
        <f>'СВОД 2024'!K106+$H$1*1-'Август 2024'!D106</f>
        <v>6600</v>
      </c>
      <c r="M106" s="105">
        <f>'СВОД 2024'!L106+$H$1*1-'Сентябрь 2024'!D106</f>
        <v>8800</v>
      </c>
      <c r="N106" s="105">
        <f>'СВОД 2024'!M106+$H$1*1-'Октябрь 2024'!D106</f>
        <v>-4400</v>
      </c>
      <c r="O106" s="105">
        <f>'СВОД 2024'!N106+$H$1*1-'Ноябрь 2024'!D106</f>
        <v>-2200</v>
      </c>
      <c r="P106" s="105">
        <f>'СВОД 2024'!O106+$H$1*1-'Декабрь 2024'!D106</f>
        <v>0</v>
      </c>
      <c r="Q106" s="106">
        <f t="shared" si="2"/>
        <v>26400</v>
      </c>
      <c r="R106" s="106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30800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2023'!S107</f>
        <v>0</v>
      </c>
      <c r="E107" s="105">
        <f>'СВОД 2024'!D107+$H$1*1-'Январь 2024'!D107</f>
        <v>0</v>
      </c>
      <c r="F107" s="105">
        <f>'СВОД 2024'!E107+$H$1*1-'Февраль 2024'!D107</f>
        <v>2200</v>
      </c>
      <c r="G107" s="105">
        <f>'СВОД 2024'!F107+$H$1*1-'Март 2024'!D107</f>
        <v>0</v>
      </c>
      <c r="H107" s="105">
        <f>'СВОД 2024'!G107+$H$1*1-'Апрель 2024'!D107</f>
        <v>0</v>
      </c>
      <c r="I107" s="105">
        <f>'СВОД 2024'!H107+$H$1*1-'Май 2024'!D107</f>
        <v>0</v>
      </c>
      <c r="J107" s="105">
        <f>'СВОД 2024'!I107+$H$1*1-'Июнь 2024'!D107</f>
        <v>0</v>
      </c>
      <c r="K107" s="105">
        <f>'СВОД 2024'!J107+$H$1*1-'Июль 2024'!D107</f>
        <v>0</v>
      </c>
      <c r="L107" s="105">
        <f>'СВОД 2024'!K107+$H$1*1-'Август 2024'!D107</f>
        <v>0</v>
      </c>
      <c r="M107" s="105">
        <f>'СВОД 2024'!L107+$H$1*1-'Сентябрь 2024'!D107</f>
        <v>0</v>
      </c>
      <c r="N107" s="105">
        <f>'СВОД 2024'!M107+$H$1*1-'Октябрь 2024'!D107</f>
        <v>0</v>
      </c>
      <c r="O107" s="105">
        <f>'СВОД 2024'!N107+$H$1*1-'Ноябрь 2024'!D107</f>
        <v>0</v>
      </c>
      <c r="P107" s="105">
        <f>'СВОД 2024'!O107+$H$1*1-'Декабрь 2024'!D107</f>
        <v>0</v>
      </c>
      <c r="Q107" s="106">
        <f t="shared" si="2"/>
        <v>26400</v>
      </c>
      <c r="R107" s="106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434</v>
      </c>
      <c r="B108" s="2">
        <v>84</v>
      </c>
      <c r="C108" s="114"/>
      <c r="D108" s="133">
        <f>'СВОД 2023'!S108</f>
        <v>70289.119999999995</v>
      </c>
      <c r="E108" s="105">
        <f>'СВОД 2024'!D108+$H$1*1-'Январь 2024'!D108</f>
        <v>59999.119999999995</v>
      </c>
      <c r="F108" s="105">
        <f>'СВОД 2024'!E108+$H$1*1-'Февраль 2024'!D108</f>
        <v>62199.119999999995</v>
      </c>
      <c r="G108" s="105">
        <f>'СВОД 2024'!F108+$H$1*1-'Март 2024'!D108</f>
        <v>59999.119999999995</v>
      </c>
      <c r="H108" s="105">
        <f>'СВОД 2024'!G108+$H$1*1-'Апрель 2024'!D108</f>
        <v>62199.119999999995</v>
      </c>
      <c r="I108" s="105">
        <f>'СВОД 2024'!H108+$H$1*1-'Май 2024'!D108</f>
        <v>64399.119999999995</v>
      </c>
      <c r="J108" s="105">
        <f>'СВОД 2024'!I108+$H$1*1-'Июнь 2024'!D108</f>
        <v>66599.12</v>
      </c>
      <c r="K108" s="105">
        <f>'СВОД 2024'!J108+$H$1*1-'Июль 2024'!D108</f>
        <v>68799.12</v>
      </c>
      <c r="L108" s="105">
        <f>'СВОД 2024'!K108+$H$1*1-'Август 2024'!D108</f>
        <v>70999.12</v>
      </c>
      <c r="M108" s="105">
        <f>'СВОД 2024'!L108+$H$1*1-'Сентябрь 2024'!D108</f>
        <v>73199.12</v>
      </c>
      <c r="N108" s="105">
        <f>'СВОД 2024'!M108+$H$1*1-'Октябрь 2024'!D108</f>
        <v>75399.12</v>
      </c>
      <c r="O108" s="105">
        <f>'СВОД 2024'!N108+$H$1*1-'Ноябрь 2024'!D108</f>
        <v>77599.12</v>
      </c>
      <c r="P108" s="105">
        <f>'СВОД 2024'!O108+$H$1*1-'Декабрь 2024'!D108</f>
        <v>79799.12</v>
      </c>
      <c r="Q108" s="106">
        <f t="shared" si="2"/>
        <v>26400</v>
      </c>
      <c r="R108" s="106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06">
        <f t="shared" si="3"/>
        <v>79799.12</v>
      </c>
      <c r="T108" s="116"/>
    </row>
    <row r="109" spans="1:20" ht="15.95" customHeight="1" x14ac:dyDescent="0.25">
      <c r="A109" s="20" t="s">
        <v>434</v>
      </c>
      <c r="B109" s="2">
        <v>85</v>
      </c>
      <c r="C109" s="114"/>
      <c r="D109" s="133">
        <f>'СВОД 2023'!S109</f>
        <v>8800</v>
      </c>
      <c r="E109" s="105">
        <f>'СВОД 2024'!D109+$H$1*1-'Январь 2024'!D109</f>
        <v>11000</v>
      </c>
      <c r="F109" s="105">
        <f>'СВОД 2024'!E109+$H$1*1-'Февраль 2024'!D109</f>
        <v>13200</v>
      </c>
      <c r="G109" s="105">
        <f>'СВОД 2024'!F109+$H$1*1-'Март 2024'!D109</f>
        <v>11000</v>
      </c>
      <c r="H109" s="105">
        <f>'СВОД 2024'!G109+$H$1*1-'Апрель 2024'!D109</f>
        <v>13200</v>
      </c>
      <c r="I109" s="105">
        <f>'СВОД 2024'!H109+$H$1*1-'Май 2024'!D109</f>
        <v>15400</v>
      </c>
      <c r="J109" s="105">
        <f>'СВОД 2024'!I109+$H$1*1-'Июнь 2024'!D109</f>
        <v>17600</v>
      </c>
      <c r="K109" s="105">
        <f>'СВОД 2024'!J109+$H$1*1-'Июль 2024'!D109</f>
        <v>19800</v>
      </c>
      <c r="L109" s="105">
        <f>'СВОД 2024'!K109+$H$1*1-'Август 2024'!D109</f>
        <v>22000</v>
      </c>
      <c r="M109" s="105">
        <f>'СВОД 2024'!L109+$H$1*1-'Сентябрь 2024'!D109</f>
        <v>24200</v>
      </c>
      <c r="N109" s="105">
        <f>'СВОД 2024'!M109+$H$1*1-'Октябрь 2024'!D109</f>
        <v>26400</v>
      </c>
      <c r="O109" s="105">
        <f>'СВОД 2024'!N109+$H$1*1-'Ноябрь 2024'!D109</f>
        <v>28600</v>
      </c>
      <c r="P109" s="105">
        <f>'СВОД 2024'!O109+$H$1*1-'Декабрь 2024'!D109</f>
        <v>30800</v>
      </c>
      <c r="Q109" s="106">
        <f t="shared" si="2"/>
        <v>26400</v>
      </c>
      <c r="R109" s="106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06">
        <f t="shared" si="3"/>
        <v>30800</v>
      </c>
      <c r="T109" s="116"/>
    </row>
    <row r="110" spans="1:20" ht="15.95" customHeight="1" x14ac:dyDescent="0.25">
      <c r="A110" s="20" t="s">
        <v>434</v>
      </c>
      <c r="B110" s="2">
        <v>86</v>
      </c>
      <c r="C110" s="114"/>
      <c r="D110" s="133">
        <f>'СВОД 2023'!S110</f>
        <v>8800</v>
      </c>
      <c r="E110" s="105">
        <f>'СВОД 2024'!D110+$H$1*1-'Январь 2024'!D110</f>
        <v>11000</v>
      </c>
      <c r="F110" s="105">
        <f>'СВОД 2024'!E110+$H$1*1-'Февраль 2024'!D110</f>
        <v>13200</v>
      </c>
      <c r="G110" s="105">
        <f>'СВОД 2024'!F110+$H$1*1-'Март 2024'!D110</f>
        <v>11000</v>
      </c>
      <c r="H110" s="105">
        <f>'СВОД 2024'!G110+$H$1*1-'Апрель 2024'!D110</f>
        <v>13200</v>
      </c>
      <c r="I110" s="105">
        <f>'СВОД 2024'!H110+$H$1*1-'Май 2024'!D110</f>
        <v>15400</v>
      </c>
      <c r="J110" s="105">
        <f>'СВОД 2024'!I110+$H$1*1-'Июнь 2024'!D110</f>
        <v>17600</v>
      </c>
      <c r="K110" s="105">
        <f>'СВОД 2024'!J110+$H$1*1-'Июль 2024'!D110</f>
        <v>19800</v>
      </c>
      <c r="L110" s="105">
        <f>'СВОД 2024'!K110+$H$1*1-'Август 2024'!D110</f>
        <v>22000</v>
      </c>
      <c r="M110" s="105">
        <f>'СВОД 2024'!L110+$H$1*1-'Сентябрь 2024'!D110</f>
        <v>24200</v>
      </c>
      <c r="N110" s="105">
        <f>'СВОД 2024'!M110+$H$1*1-'Октябрь 2024'!D110</f>
        <v>26400</v>
      </c>
      <c r="O110" s="105">
        <f>'СВОД 2024'!N110+$H$1*1-'Ноябрь 2024'!D110</f>
        <v>28600</v>
      </c>
      <c r="P110" s="105">
        <f>'СВОД 2024'!O110+$H$1*1-'Декабрь 2024'!D110</f>
        <v>30800</v>
      </c>
      <c r="Q110" s="106">
        <f t="shared" si="2"/>
        <v>26400</v>
      </c>
      <c r="R110" s="106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06">
        <f t="shared" si="3"/>
        <v>30800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2023'!S111</f>
        <v>0</v>
      </c>
      <c r="E111" s="105">
        <f>'СВОД 2024'!D111+$H$1*1-'Январь 2024'!D111</f>
        <v>2200</v>
      </c>
      <c r="F111" s="105">
        <f>'СВОД 2024'!E111+$H$1*1-'Февраль 2024'!D111</f>
        <v>-22000</v>
      </c>
      <c r="G111" s="105">
        <f>'СВОД 2024'!F111+$H$1*1-'Март 2024'!D111</f>
        <v>-19800</v>
      </c>
      <c r="H111" s="105">
        <f>'СВОД 2024'!G111+$H$1*1-'Апрель 2024'!D111</f>
        <v>-17600</v>
      </c>
      <c r="I111" s="105">
        <f>'СВОД 2024'!H111+$H$1*1-'Май 2024'!D111</f>
        <v>-15400</v>
      </c>
      <c r="J111" s="105">
        <f>'СВОД 2024'!I111+$H$1*1-'Июнь 2024'!D111</f>
        <v>-13200</v>
      </c>
      <c r="K111" s="105">
        <f>'СВОД 2024'!J111+$H$1*1-'Июль 2024'!D111</f>
        <v>-11000</v>
      </c>
      <c r="L111" s="105">
        <f>'СВОД 2024'!K111+$H$1*1-'Август 2024'!D111</f>
        <v>-8800</v>
      </c>
      <c r="M111" s="105">
        <f>'СВОД 2024'!L111+$H$1*1-'Сентябрь 2024'!D111</f>
        <v>-6600</v>
      </c>
      <c r="N111" s="105">
        <f>'СВОД 2024'!M111+$H$1*1-'Октябрь 2024'!D111</f>
        <v>-4400</v>
      </c>
      <c r="O111" s="105">
        <f>'СВОД 2024'!N111+$H$1*1-'Ноябрь 2024'!D111</f>
        <v>-2200</v>
      </c>
      <c r="P111" s="105">
        <f>'СВОД 2024'!O111+$H$1*1-'Декабрь 2024'!D111</f>
        <v>0</v>
      </c>
      <c r="Q111" s="106">
        <f t="shared" si="2"/>
        <v>26400</v>
      </c>
      <c r="R111" s="106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2023'!S112</f>
        <v>0</v>
      </c>
      <c r="E112" s="105">
        <f>'СВОД 2024'!D112+$H$1*1-'Январь 2024'!D112</f>
        <v>2200</v>
      </c>
      <c r="F112" s="105">
        <f>'СВОД 2024'!E112+$H$1*1-'Февраль 2024'!D112</f>
        <v>-22000</v>
      </c>
      <c r="G112" s="105">
        <f>'СВОД 2024'!F112+$H$1*1-'Март 2024'!D112</f>
        <v>-19800</v>
      </c>
      <c r="H112" s="105">
        <f>'СВОД 2024'!G112+$H$1*1-'Апрель 2024'!D112</f>
        <v>-17600</v>
      </c>
      <c r="I112" s="105">
        <f>'СВОД 2024'!H112+$H$1*1-'Май 2024'!D112</f>
        <v>-15400</v>
      </c>
      <c r="J112" s="105">
        <f>'СВОД 2024'!I112+$H$1*1-'Июнь 2024'!D112</f>
        <v>-13200</v>
      </c>
      <c r="K112" s="105">
        <f>'СВОД 2024'!J112+$H$1*1-'Июль 2024'!D112</f>
        <v>-11000</v>
      </c>
      <c r="L112" s="105">
        <f>'СВОД 2024'!K112+$H$1*1-'Август 2024'!D112</f>
        <v>-8800</v>
      </c>
      <c r="M112" s="105">
        <f>'СВОД 2024'!L112+$H$1*1-'Сентябрь 2024'!D112</f>
        <v>-6600</v>
      </c>
      <c r="N112" s="105">
        <f>'СВОД 2024'!M112+$H$1*1-'Октябрь 2024'!D112</f>
        <v>-4400</v>
      </c>
      <c r="O112" s="105">
        <f>'СВОД 2024'!N112+$H$1*1-'Ноябрь 2024'!D112</f>
        <v>-2200</v>
      </c>
      <c r="P112" s="105">
        <f>'СВОД 2024'!O112+$H$1*1-'Декабрь 2024'!D112</f>
        <v>0</v>
      </c>
      <c r="Q112" s="106">
        <f t="shared" si="2"/>
        <v>26400</v>
      </c>
      <c r="R112" s="106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459</v>
      </c>
      <c r="B113" s="2">
        <v>89</v>
      </c>
      <c r="C113" s="114"/>
      <c r="D113" s="133">
        <f>'СВОД 2023'!S113</f>
        <v>0</v>
      </c>
      <c r="E113" s="105">
        <f>'СВОД 2024'!D113+$H$1*1-'Январь 2024'!D113</f>
        <v>2200</v>
      </c>
      <c r="F113" s="105">
        <f>'СВОД 2024'!E113+$H$1*1-'Февраль 2024'!D113</f>
        <v>4400</v>
      </c>
      <c r="G113" s="105">
        <f>'СВОД 2024'!F113+$H$1*1-'Март 2024'!D113</f>
        <v>6600</v>
      </c>
      <c r="H113" s="105">
        <f>'СВОД 2024'!G113+$H$1*1-'Апрель 2024'!D113</f>
        <v>8800</v>
      </c>
      <c r="I113" s="105">
        <f>'СВОД 2024'!H113+$H$1*1-'Май 2024'!D113</f>
        <v>11000</v>
      </c>
      <c r="J113" s="105">
        <f>'СВОД 2024'!I113+$H$1*1-'Июнь 2024'!D113</f>
        <v>0</v>
      </c>
      <c r="K113" s="105">
        <f>'СВОД 2024'!J113+$H$1*1-'Июль 2024'!D113</f>
        <v>2200</v>
      </c>
      <c r="L113" s="105">
        <f>'СВОД 2024'!K113+$H$1*1-'Август 2024'!D113</f>
        <v>4400</v>
      </c>
      <c r="M113" s="105">
        <f>'СВОД 2024'!L113+$H$1*1-'Сентябрь 2024'!D113</f>
        <v>6600</v>
      </c>
      <c r="N113" s="105">
        <f>'СВОД 2024'!M113+$H$1*1-'Октябрь 2024'!D113</f>
        <v>8800</v>
      </c>
      <c r="O113" s="105">
        <f>'СВОД 2024'!N113+$H$1*1-'Ноябрь 2024'!D113</f>
        <v>-2200</v>
      </c>
      <c r="P113" s="105">
        <f>'СВОД 2024'!O113+$H$1*1-'Декабрь 2024'!D113</f>
        <v>0</v>
      </c>
      <c r="Q113" s="106">
        <f t="shared" si="2"/>
        <v>26400</v>
      </c>
      <c r="R113" s="106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26400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2023'!S114</f>
        <v>13200</v>
      </c>
      <c r="E114" s="105">
        <f>'СВОД 2024'!D114+$H$1*1-'Январь 2024'!D114</f>
        <v>15400</v>
      </c>
      <c r="F114" s="105">
        <f>'СВОД 2024'!E114+$H$1*1-'Февраль 2024'!D114</f>
        <v>2200</v>
      </c>
      <c r="G114" s="105">
        <f>'СВОД 2024'!F114+$H$1*1-'Март 2024'!D114</f>
        <v>4400</v>
      </c>
      <c r="H114" s="105">
        <f>'СВОД 2024'!G114+$H$1*1-'Апрель 2024'!D114</f>
        <v>6600</v>
      </c>
      <c r="I114" s="105">
        <f>'СВОД 2024'!H114+$H$1*1-'Май 2024'!D114</f>
        <v>8800</v>
      </c>
      <c r="J114" s="105">
        <f>'СВОД 2024'!I114+$H$1*1-'Июнь 2024'!D114</f>
        <v>11000</v>
      </c>
      <c r="K114" s="105">
        <f>'СВОД 2024'!J114+$H$1*1-'Июль 2024'!D114</f>
        <v>2200</v>
      </c>
      <c r="L114" s="105">
        <f>'СВОД 2024'!K114+$H$1*1-'Август 2024'!D114</f>
        <v>4400</v>
      </c>
      <c r="M114" s="105">
        <f>'СВОД 2024'!L114+$H$1*1-'Сентябрь 2024'!D114</f>
        <v>6600</v>
      </c>
      <c r="N114" s="105">
        <f>'СВОД 2024'!M114+$H$1*1-'Октябрь 2024'!D114</f>
        <v>8800</v>
      </c>
      <c r="O114" s="105">
        <f>'СВОД 2024'!N114+$H$1*1-'Ноябрь 2024'!D114</f>
        <v>11000</v>
      </c>
      <c r="P114" s="105">
        <f>'СВОД 2024'!O114+$H$1*1-'Декабрь 2024'!D114</f>
        <v>13200</v>
      </c>
      <c r="Q114" s="106">
        <f t="shared" si="2"/>
        <v>26400</v>
      </c>
      <c r="R114" s="106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2023'!S115</f>
        <v>1640.8999999999978</v>
      </c>
      <c r="E115" s="105">
        <f>'СВОД 2024'!D115+$H$1*1-'Январь 2024'!D115</f>
        <v>1640.8999999999978</v>
      </c>
      <c r="F115" s="105">
        <f>'СВОД 2024'!E115+$H$1*1-'Февраль 2024'!D115</f>
        <v>1640.8999999999978</v>
      </c>
      <c r="G115" s="105">
        <f>'СВОД 2024'!F115+$H$1*1-'Март 2024'!D115</f>
        <v>1640.8999999999978</v>
      </c>
      <c r="H115" s="105">
        <f>'СВОД 2024'!G115+$H$1*1-'Апрель 2024'!D115</f>
        <v>1640.8999999999978</v>
      </c>
      <c r="I115" s="105">
        <f>'СВОД 2024'!H115+$H$1*1-'Май 2024'!D115</f>
        <v>1640.8999999999978</v>
      </c>
      <c r="J115" s="105">
        <f>'СВОД 2024'!I115+$H$1*1-'Июнь 2024'!D115</f>
        <v>1640.8999999999978</v>
      </c>
      <c r="K115" s="105">
        <f>'СВОД 2024'!J115+$H$1*1-'Июль 2024'!D115</f>
        <v>1640.8999999999978</v>
      </c>
      <c r="L115" s="105">
        <f>'СВОД 2024'!K115+$H$1*1-'Август 2024'!D115</f>
        <v>1640.8999999999978</v>
      </c>
      <c r="M115" s="105">
        <f>'СВОД 2024'!L115+$H$1*1-'Сентябрь 2024'!D115</f>
        <v>1640.8999999999978</v>
      </c>
      <c r="N115" s="105">
        <f>'СВОД 2024'!M115+$H$1*1-'Октябрь 2024'!D115</f>
        <v>1640.8999999999978</v>
      </c>
      <c r="O115" s="105">
        <f>'СВОД 2024'!N115+$H$1*1-'Ноябрь 2024'!D115</f>
        <v>1640.8999999999978</v>
      </c>
      <c r="P115" s="105">
        <f>'СВОД 2024'!O115+$H$1*1-'Декабрь 2024'!D115</f>
        <v>1640.8999999999978</v>
      </c>
      <c r="Q115" s="106">
        <f t="shared" si="2"/>
        <v>26400</v>
      </c>
      <c r="R115" s="106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2023'!S116</f>
        <v>-13.860000000000582</v>
      </c>
      <c r="E116" s="105">
        <f>'СВОД 2024'!D116+$H$1*1-'Январь 2024'!D116</f>
        <v>2186.1399999999994</v>
      </c>
      <c r="F116" s="105">
        <f>'СВОД 2024'!E116+$H$1*1-'Февраль 2024'!D116</f>
        <v>4386.1399999999994</v>
      </c>
      <c r="G116" s="105">
        <f>'СВОД 2024'!F116+$H$1*1-'Март 2024'!D116</f>
        <v>6586.1399999999994</v>
      </c>
      <c r="H116" s="105">
        <f>'СВОД 2024'!G116+$H$1*1-'Апрель 2024'!D116</f>
        <v>-17613.86</v>
      </c>
      <c r="I116" s="105">
        <f>'СВОД 2024'!H116+$H$1*1-'Май 2024'!D116</f>
        <v>-15413.86</v>
      </c>
      <c r="J116" s="105">
        <f>'СВОД 2024'!I116+$H$1*1-'Июнь 2024'!D116</f>
        <v>-13213.86</v>
      </c>
      <c r="K116" s="105">
        <f>'СВОД 2024'!J116+$H$1*1-'Июль 2024'!D116</f>
        <v>-11013.86</v>
      </c>
      <c r="L116" s="105">
        <f>'СВОД 2024'!K116+$H$1*1-'Август 2024'!D116</f>
        <v>-8813.86</v>
      </c>
      <c r="M116" s="105">
        <f>'СВОД 2024'!L116+$H$1*1-'Сентябрь 2024'!D116</f>
        <v>-6613.8600000000006</v>
      </c>
      <c r="N116" s="105">
        <f>'СВОД 2024'!M116+$H$1*1-'Октябрь 2024'!D116</f>
        <v>-4413.8600000000006</v>
      </c>
      <c r="O116" s="105">
        <f>'СВОД 2024'!N116+$H$1*1-'Ноябрь 2024'!D116</f>
        <v>-2213.8600000000006</v>
      </c>
      <c r="P116" s="105">
        <f>'СВОД 2024'!O116+$H$1*1-'Декабрь 2024'!D116</f>
        <v>-13.860000000000582</v>
      </c>
      <c r="Q116" s="106">
        <f t="shared" si="2"/>
        <v>26400</v>
      </c>
      <c r="R116" s="106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2023'!S117</f>
        <v>-2200</v>
      </c>
      <c r="E117" s="105">
        <f>'СВОД 2024'!D117+$H$1*1-'Январь 2024'!D117</f>
        <v>0</v>
      </c>
      <c r="F117" s="105">
        <f>'СВОД 2024'!E117+$H$1*1-'Февраль 2024'!D117</f>
        <v>-2200</v>
      </c>
      <c r="G117" s="105">
        <f>'СВОД 2024'!F117+$H$1*1-'Март 2024'!D117</f>
        <v>-2200</v>
      </c>
      <c r="H117" s="105">
        <f>'СВОД 2024'!G117+$H$1*1-'Апрель 2024'!D117</f>
        <v>-2200</v>
      </c>
      <c r="I117" s="105">
        <f>'СВОД 2024'!H117+$H$1*1-'Май 2024'!D117</f>
        <v>-2200</v>
      </c>
      <c r="J117" s="105">
        <f>'СВОД 2024'!I117+$H$1*1-'Июнь 2024'!D117</f>
        <v>0</v>
      </c>
      <c r="K117" s="105">
        <f>'СВОД 2024'!J117+$H$1*1-'Июль 2024'!D117</f>
        <v>0</v>
      </c>
      <c r="L117" s="105">
        <f>'СВОД 2024'!K117+$H$1*1-'Август 2024'!D117</f>
        <v>2200</v>
      </c>
      <c r="M117" s="105">
        <f>'СВОД 2024'!L117+$H$1*1-'Сентябрь 2024'!D117</f>
        <v>4400</v>
      </c>
      <c r="N117" s="105">
        <f>'СВОД 2024'!M117+$H$1*1-'Октябрь 2024'!D117</f>
        <v>0</v>
      </c>
      <c r="O117" s="105">
        <f>'СВОД 2024'!N117+$H$1*1-'Ноябрь 2024'!D117</f>
        <v>0</v>
      </c>
      <c r="P117" s="105">
        <f>'СВОД 2024'!O117+$H$1*1-'Декабрь 2024'!D117</f>
        <v>0</v>
      </c>
      <c r="Q117" s="106">
        <f t="shared" si="2"/>
        <v>26400</v>
      </c>
      <c r="R117" s="106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24200</v>
      </c>
      <c r="S117" s="106">
        <f t="shared" si="3"/>
        <v>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2023'!S118</f>
        <v>63800</v>
      </c>
      <c r="E118" s="105">
        <f>'СВОД 2024'!D118+$H$1*1-'Январь 2024'!D118</f>
        <v>66000</v>
      </c>
      <c r="F118" s="105">
        <f>'СВОД 2024'!E118+$H$1*1-'Февраль 2024'!D118</f>
        <v>68200</v>
      </c>
      <c r="G118" s="105">
        <f>'СВОД 2024'!F118+$H$1*1-'Март 2024'!D118</f>
        <v>70400</v>
      </c>
      <c r="H118" s="105">
        <f>'СВОД 2024'!G118+$H$1*1-'Апрель 2024'!D118</f>
        <v>72600</v>
      </c>
      <c r="I118" s="105">
        <f>'СВОД 2024'!H118+$H$1*1-'Май 2024'!D118</f>
        <v>74800</v>
      </c>
      <c r="J118" s="105">
        <f>'СВОД 2024'!I118+$H$1*1-'Июнь 2024'!D118</f>
        <v>77000</v>
      </c>
      <c r="K118" s="105">
        <f>'СВОД 2024'!J118+$H$1*1-'Июль 2024'!D118</f>
        <v>79200</v>
      </c>
      <c r="L118" s="105">
        <f>'СВОД 2024'!K118+$H$1*1-'Август 2024'!D118</f>
        <v>81400</v>
      </c>
      <c r="M118" s="105">
        <f>'СВОД 2024'!L118+$H$1*1-'Сентябрь 2024'!D118</f>
        <v>83600</v>
      </c>
      <c r="N118" s="105">
        <f>'СВОД 2024'!M118+$H$1*1-'Октябрь 2024'!D118</f>
        <v>85800</v>
      </c>
      <c r="O118" s="105">
        <f>'СВОД 2024'!N118+$H$1*1-'Ноябрь 2024'!D118</f>
        <v>88000</v>
      </c>
      <c r="P118" s="105">
        <f>'СВОД 2024'!O118+$H$1*1-'Декабрь 2024'!D118</f>
        <v>90200</v>
      </c>
      <c r="Q118" s="106">
        <f t="shared" si="2"/>
        <v>26400</v>
      </c>
      <c r="R118" s="106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06">
        <f t="shared" si="3"/>
        <v>90200</v>
      </c>
      <c r="T118" s="116"/>
    </row>
    <row r="119" spans="1:20" ht="16.5" customHeight="1" x14ac:dyDescent="0.25">
      <c r="A119" s="20" t="s">
        <v>411</v>
      </c>
      <c r="B119" s="2">
        <v>95</v>
      </c>
      <c r="C119" s="20" t="s">
        <v>21</v>
      </c>
      <c r="D119" s="133">
        <f>'СВОД 2023'!S119</f>
        <v>8800</v>
      </c>
      <c r="E119" s="105">
        <f>'СВОД 2024'!D119+$H$1*1-'Январь 2024'!D119</f>
        <v>11000</v>
      </c>
      <c r="F119" s="105">
        <f>'СВОД 2024'!E119+$H$1*1-'Февраль 2024'!D119</f>
        <v>13200</v>
      </c>
      <c r="G119" s="105">
        <f>'СВОД 2024'!F119+$H$1*1-'Март 2024'!D119</f>
        <v>15400</v>
      </c>
      <c r="H119" s="105">
        <f>'СВОД 2024'!G119+$H$1*1-'Апрель 2024'!D119</f>
        <v>17600</v>
      </c>
      <c r="I119" s="105">
        <f>'СВОД 2024'!H119+$H$1*1-'Май 2024'!D119</f>
        <v>19800</v>
      </c>
      <c r="J119" s="105">
        <f>'СВОД 2024'!I119+$H$1*1-'Июнь 2024'!D119</f>
        <v>13200</v>
      </c>
      <c r="K119" s="105">
        <f>'СВОД 2024'!J119+$H$1*1-'Июль 2024'!D119</f>
        <v>2200</v>
      </c>
      <c r="L119" s="105">
        <f>'СВОД 2024'!K119+$H$1*1-'Август 2024'!D119</f>
        <v>0</v>
      </c>
      <c r="M119" s="105">
        <f>'СВОД 2024'!L119+$H$1*1-'Сентябрь 2024'!D119</f>
        <v>2200</v>
      </c>
      <c r="N119" s="105">
        <f>'СВОД 2024'!M119+$H$1*1-'Октябрь 2024'!D119</f>
        <v>4400</v>
      </c>
      <c r="O119" s="105">
        <f>'СВОД 2024'!N119+$H$1*1-'Ноябрь 2024'!D119</f>
        <v>6600</v>
      </c>
      <c r="P119" s="105">
        <f>'СВОД 2024'!O119+$H$1*1-'Декабрь 2024'!D119</f>
        <v>8800</v>
      </c>
      <c r="Q119" s="106">
        <f t="shared" si="2"/>
        <v>26400</v>
      </c>
      <c r="R119" s="106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26400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2023'!S120</f>
        <v>-2600.4000000000051</v>
      </c>
      <c r="E120" s="105">
        <f>'СВОД 2024'!D120+$H$1*1-'Январь 2024'!D120</f>
        <v>-400.40000000000509</v>
      </c>
      <c r="F120" s="105">
        <f>'СВОД 2024'!E120+$H$1*1-'Февраль 2024'!D120</f>
        <v>1799.5999999999949</v>
      </c>
      <c r="G120" s="105">
        <f>'СВОД 2024'!F120+$H$1*1-'Март 2024'!D120</f>
        <v>3999.5999999999949</v>
      </c>
      <c r="H120" s="105">
        <f>'СВОД 2024'!G120+$H$1*1-'Апрель 2024'!D120</f>
        <v>6199.5999999999949</v>
      </c>
      <c r="I120" s="105">
        <f>'СВОД 2024'!H120+$H$1*1-'Май 2024'!D120</f>
        <v>8399.5999999999949</v>
      </c>
      <c r="J120" s="105">
        <f>'СВОД 2024'!I120+$H$1*1-'Июнь 2024'!D120</f>
        <v>10599.599999999995</v>
      </c>
      <c r="K120" s="105">
        <f>'СВОД 2024'!J120+$H$1*1-'Июль 2024'!D120</f>
        <v>12799.599999999995</v>
      </c>
      <c r="L120" s="105">
        <f>'СВОД 2024'!K120+$H$1*1-'Август 2024'!D120</f>
        <v>14999.599999999995</v>
      </c>
      <c r="M120" s="105">
        <f>'СВОД 2024'!L120+$H$1*1-'Сентябрь 2024'!D120</f>
        <v>17199.599999999995</v>
      </c>
      <c r="N120" s="105">
        <f>'СВОД 2024'!M120+$H$1*1-'Октябрь 2024'!D120</f>
        <v>10599.599999999995</v>
      </c>
      <c r="O120" s="105">
        <f>'СВОД 2024'!N120+$H$1*1-'Ноябрь 2024'!D120</f>
        <v>12799.599999999995</v>
      </c>
      <c r="P120" s="105">
        <f>'СВОД 2024'!O120+$H$1*1-'Декабрь 2024'!D120</f>
        <v>14999.599999999995</v>
      </c>
      <c r="Q120" s="106">
        <f t="shared" si="2"/>
        <v>26400</v>
      </c>
      <c r="R120" s="106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8800</v>
      </c>
      <c r="S120" s="106">
        <f t="shared" si="3"/>
        <v>14999.599999999995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2023'!S121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389</v>
      </c>
      <c r="B122" s="1">
        <v>96</v>
      </c>
      <c r="C122" s="113"/>
      <c r="D122" s="133">
        <f>'СВОД 2023'!S122</f>
        <v>-2200</v>
      </c>
      <c r="E122" s="105">
        <f>'СВОД 2024'!D122+$H$1*1-'Январь 2024'!D122</f>
        <v>0</v>
      </c>
      <c r="F122" s="105">
        <f>'СВОД 2024'!E122+$H$1*1-'Февраль 2024'!D122</f>
        <v>0</v>
      </c>
      <c r="G122" s="105">
        <f>'СВОД 2024'!F122+$H$1*1-'Март 2024'!D122</f>
        <v>2200</v>
      </c>
      <c r="H122" s="105">
        <f>'СВОД 2024'!G122+$H$1*1-'Апрель 2024'!D122</f>
        <v>2200</v>
      </c>
      <c r="I122" s="105">
        <f>'СВОД 2024'!H122+$H$1*1-'Май 2024'!D122</f>
        <v>2200</v>
      </c>
      <c r="J122" s="105">
        <f>'СВОД 2024'!I122+$H$1*1-'Июнь 2024'!D122</f>
        <v>2200</v>
      </c>
      <c r="K122" s="105">
        <f>'СВОД 2024'!J122+$H$1*1-'Июль 2024'!D122</f>
        <v>2200</v>
      </c>
      <c r="L122" s="105">
        <f>'СВОД 2024'!K122+$H$1*1-'Август 2024'!D122</f>
        <v>2200</v>
      </c>
      <c r="M122" s="105">
        <f>'СВОД 2024'!L122+$H$1*1-'Сентябрь 2024'!D122</f>
        <v>2200</v>
      </c>
      <c r="N122" s="105">
        <f>'СВОД 2024'!M122+$H$1*1-'Октябрь 2024'!D122</f>
        <v>2200</v>
      </c>
      <c r="O122" s="105">
        <f>'СВОД 2024'!N122+$H$1*1-'Ноябрь 2024'!D122</f>
        <v>4400</v>
      </c>
      <c r="P122" s="105">
        <f>'СВОД 2024'!O122+$H$1*1-'Декабрь 2024'!D122</f>
        <v>0</v>
      </c>
      <c r="Q122" s="106">
        <f t="shared" si="2"/>
        <v>26400</v>
      </c>
      <c r="R122" s="106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24200</v>
      </c>
      <c r="S122" s="106">
        <f t="shared" si="3"/>
        <v>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2023'!S123</f>
        <v>2400</v>
      </c>
      <c r="E123" s="105">
        <f>'СВОД 2024'!D123+$H$1*1-'Январь 2024'!D123</f>
        <v>4600</v>
      </c>
      <c r="F123" s="105">
        <f>'СВОД 2024'!E123+$H$1*1-'Февраль 2024'!D123</f>
        <v>6800</v>
      </c>
      <c r="G123" s="105">
        <f>'СВОД 2024'!F123+$H$1*1-'Март 2024'!D123</f>
        <v>9000</v>
      </c>
      <c r="H123" s="105">
        <f>'СВОД 2024'!G123+$H$1*1-'Апрель 2024'!D123</f>
        <v>11200</v>
      </c>
      <c r="I123" s="105">
        <f>'СВОД 2024'!H123+$H$1*1-'Май 2024'!D123</f>
        <v>2400</v>
      </c>
      <c r="J123" s="105">
        <f>'СВОД 2024'!I123+$H$1*1-'Июнь 2024'!D123</f>
        <v>4600</v>
      </c>
      <c r="K123" s="105">
        <f>'СВОД 2024'!J123+$H$1*1-'Июль 2024'!D123</f>
        <v>-2200</v>
      </c>
      <c r="L123" s="105">
        <f>'СВОД 2024'!K123+$H$1*1-'Август 2024'!D123</f>
        <v>0</v>
      </c>
      <c r="M123" s="105">
        <f>'СВОД 2024'!L123+$H$1*1-'Сентябрь 2024'!D123</f>
        <v>2200</v>
      </c>
      <c r="N123" s="105">
        <f>'СВОД 2024'!M123+$H$1*1-'Октябрь 2024'!D123</f>
        <v>4400</v>
      </c>
      <c r="O123" s="105">
        <f>'СВОД 2024'!N123+$H$1*1-'Ноябрь 2024'!D123</f>
        <v>6600</v>
      </c>
      <c r="P123" s="105">
        <f>'СВОД 2024'!O123+$H$1*1-'Декабрь 2024'!D123</f>
        <v>8800</v>
      </c>
      <c r="Q123" s="106">
        <f t="shared" si="2"/>
        <v>26400</v>
      </c>
      <c r="R123" s="106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20000</v>
      </c>
      <c r="S123" s="106">
        <f t="shared" si="3"/>
        <v>8800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2023'!S124</f>
        <v>30799.059999999998</v>
      </c>
      <c r="E124" s="105">
        <f>'СВОД 2024'!D124+$H$1*1-'Январь 2024'!D124</f>
        <v>32999.06</v>
      </c>
      <c r="F124" s="105">
        <f>'СВОД 2024'!E124+$H$1*1-'Февраль 2024'!D124</f>
        <v>35199.06</v>
      </c>
      <c r="G124" s="105">
        <f>'СВОД 2024'!F124+$H$1*1-'Март 2024'!D124</f>
        <v>37399.06</v>
      </c>
      <c r="H124" s="105">
        <f>'СВОД 2024'!G124+$H$1*1-'Апрель 2024'!D124</f>
        <v>39599.06</v>
      </c>
      <c r="I124" s="105">
        <f>'СВОД 2024'!H124+$H$1*1-'Май 2024'!D124</f>
        <v>41799.06</v>
      </c>
      <c r="J124" s="105">
        <f>'СВОД 2024'!I124+$H$1*1-'Июнь 2024'!D124</f>
        <v>43999.06</v>
      </c>
      <c r="K124" s="105">
        <f>'СВОД 2024'!J124+$H$1*1-'Июль 2024'!D124</f>
        <v>46199.06</v>
      </c>
      <c r="L124" s="105">
        <f>'СВОД 2024'!K124+$H$1*1-'Август 2024'!D124</f>
        <v>48399.06</v>
      </c>
      <c r="M124" s="105">
        <f>'СВОД 2024'!L124+$H$1*1-'Сентябрь 2024'!D124</f>
        <v>50599.06</v>
      </c>
      <c r="N124" s="105">
        <f>'СВОД 2024'!M124+$H$1*1-'Октябрь 2024'!D124</f>
        <v>52799.06</v>
      </c>
      <c r="O124" s="105">
        <f>'СВОД 2024'!N124+$H$1*1-'Ноябрь 2024'!D124</f>
        <v>54999.06</v>
      </c>
      <c r="P124" s="105">
        <f>'СВОД 2024'!O124+$H$1*1-'Декабрь 2024'!D124</f>
        <v>57199.06</v>
      </c>
      <c r="Q124" s="106">
        <f t="shared" si="2"/>
        <v>26400</v>
      </c>
      <c r="R124" s="106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06">
        <f t="shared" si="3"/>
        <v>57199.06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2023'!S125</f>
        <v>-3807.4700000000012</v>
      </c>
      <c r="E125" s="105">
        <f>'СВОД 2024'!D125+$H$1*1-'Январь 2024'!D125</f>
        <v>-1607.4700000000012</v>
      </c>
      <c r="F125" s="105">
        <f>'СВОД 2024'!E125+$H$1*1-'Февраль 2024'!D125</f>
        <v>-1607.4700000000012</v>
      </c>
      <c r="G125" s="105">
        <f>'СВОД 2024'!F125+$H$1*1-'Март 2024'!D125</f>
        <v>-1607.4700000000012</v>
      </c>
      <c r="H125" s="105">
        <f>'СВОД 2024'!G125+$H$1*1-'Апрель 2024'!D125</f>
        <v>-1607.4700000000012</v>
      </c>
      <c r="I125" s="105">
        <f>'СВОД 2024'!H125+$H$1*1-'Май 2024'!D125</f>
        <v>-1607.4700000000012</v>
      </c>
      <c r="J125" s="105">
        <f>'СВОД 2024'!I125+$H$1*1-'Июнь 2024'!D125</f>
        <v>-3807.4700000000012</v>
      </c>
      <c r="K125" s="105">
        <f>'СВОД 2024'!J125+$H$1*1-'Июль 2024'!D125</f>
        <v>-1607.4700000000012</v>
      </c>
      <c r="L125" s="105">
        <f>'СВОД 2024'!K125+$H$1*1-'Август 2024'!D125</f>
        <v>-3807.4700000000012</v>
      </c>
      <c r="M125" s="105">
        <f>'СВОД 2024'!L125+$H$1*1-'Сентябрь 2024'!D125</f>
        <v>-1607.4700000000012</v>
      </c>
      <c r="N125" s="105">
        <f>'СВОД 2024'!M125+$H$1*1-'Октябрь 2024'!D125</f>
        <v>-3807.4700000000012</v>
      </c>
      <c r="O125" s="105">
        <f>'СВОД 2024'!N125+$H$1*1-'Ноябрь 2024'!D125</f>
        <v>-1607.4700000000012</v>
      </c>
      <c r="P125" s="105">
        <f>'СВОД 2024'!O125+$H$1*1-'Декабрь 2024'!D125</f>
        <v>-3807.4700000000012</v>
      </c>
      <c r="Q125" s="106">
        <f t="shared" si="2"/>
        <v>26400</v>
      </c>
      <c r="R125" s="106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26400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2023'!S126</f>
        <v>-19070.72</v>
      </c>
      <c r="E126" s="105">
        <f>'СВОД 2024'!D126+$H$1*1-'Январь 2024'!D126</f>
        <v>-19070.72</v>
      </c>
      <c r="F126" s="105">
        <f>'СВОД 2024'!E126+$H$1*1-'Февраль 2024'!D126</f>
        <v>-19070.72</v>
      </c>
      <c r="G126" s="105">
        <f>'СВОД 2024'!F126+$H$1*1-'Март 2024'!D126</f>
        <v>-19070.72</v>
      </c>
      <c r="H126" s="105">
        <f>'СВОД 2024'!G126+$H$1*1-'Апрель 2024'!D126</f>
        <v>-19070.72</v>
      </c>
      <c r="I126" s="105">
        <f>'СВОД 2024'!H126+$H$1*1-'Май 2024'!D126</f>
        <v>-19070.72</v>
      </c>
      <c r="J126" s="105">
        <f>'СВОД 2024'!I126+$H$1*1-'Июнь 2024'!D126</f>
        <v>-19070.72</v>
      </c>
      <c r="K126" s="105">
        <f>'СВОД 2024'!J126+$H$1*1-'Июль 2024'!D126</f>
        <v>-19070.72</v>
      </c>
      <c r="L126" s="105">
        <f>'СВОД 2024'!K126+$H$1*1-'Август 2024'!D126</f>
        <v>-19070.72</v>
      </c>
      <c r="M126" s="105">
        <f>'СВОД 2024'!L126+$H$1*1-'Сентябрь 2024'!D126</f>
        <v>-19070.72</v>
      </c>
      <c r="N126" s="105">
        <f>'СВОД 2024'!M126+$H$1*1-'Октябрь 2024'!D126</f>
        <v>-19070.72</v>
      </c>
      <c r="O126" s="105">
        <f>'СВОД 2024'!N126+$H$1*1-'Ноябрь 2024'!D126</f>
        <v>-19070.72</v>
      </c>
      <c r="P126" s="105">
        <f>'СВОД 2024'!O126+$H$1*1-'Декабрь 2024'!D126</f>
        <v>-21270.720000000001</v>
      </c>
      <c r="Q126" s="106">
        <f t="shared" si="2"/>
        <v>26400</v>
      </c>
      <c r="R126" s="106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28600</v>
      </c>
      <c r="S126" s="106">
        <f t="shared" si="3"/>
        <v>-21270.720000000001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2023'!S127</f>
        <v>137300.51</v>
      </c>
      <c r="E127" s="105">
        <f>'СВОД 2024'!D127+$H$1*1-'Январь 2024'!D127</f>
        <v>139500.51</v>
      </c>
      <c r="F127" s="105">
        <f>'СВОД 2024'!E127+$H$1*1-'Февраль 2024'!D127</f>
        <v>141700.51</v>
      </c>
      <c r="G127" s="105">
        <f>'СВОД 2024'!F127+$H$1*1-'Март 2024'!D127</f>
        <v>143900.51</v>
      </c>
      <c r="H127" s="105">
        <f>'СВОД 2024'!G127+$H$1*1-'Апрель 2024'!D127</f>
        <v>146100.51</v>
      </c>
      <c r="I127" s="105">
        <f>'СВОД 2024'!H127+$H$1*1-'Май 2024'!D127</f>
        <v>148300.51</v>
      </c>
      <c r="J127" s="105">
        <f>'СВОД 2024'!I127+$H$1*1-'Июнь 2024'!D127</f>
        <v>150500.51</v>
      </c>
      <c r="K127" s="105">
        <f>'СВОД 2024'!J127+$H$1*1-'Июль 2024'!D127</f>
        <v>152700.51</v>
      </c>
      <c r="L127" s="105">
        <f>'СВОД 2024'!K127+$H$1*1-'Август 2024'!D127</f>
        <v>154900.51</v>
      </c>
      <c r="M127" s="105">
        <f>'СВОД 2024'!L127+$H$1*1-'Сентябрь 2024'!D127</f>
        <v>157100.51</v>
      </c>
      <c r="N127" s="105">
        <f>'СВОД 2024'!M127+$H$1*1-'Октябрь 2024'!D127</f>
        <v>159300.51</v>
      </c>
      <c r="O127" s="105">
        <f>'СВОД 2024'!N127+$H$1*1-'Ноябрь 2024'!D127</f>
        <v>161500.51</v>
      </c>
      <c r="P127" s="105">
        <f>'СВОД 2024'!O127+$H$1*1-'Декабрь 2024'!D127</f>
        <v>163700.51</v>
      </c>
      <c r="Q127" s="106">
        <f t="shared" si="2"/>
        <v>26400</v>
      </c>
      <c r="R127" s="106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06">
        <f t="shared" si="3"/>
        <v>163700.51</v>
      </c>
      <c r="T127" s="116"/>
    </row>
    <row r="128" spans="1:20" ht="15.95" customHeight="1" x14ac:dyDescent="0.25">
      <c r="A128" s="20" t="s">
        <v>390</v>
      </c>
      <c r="B128" s="2">
        <v>100</v>
      </c>
      <c r="C128" s="114"/>
      <c r="D128" s="133">
        <f>'СВОД 2023'!S128</f>
        <v>2200</v>
      </c>
      <c r="E128" s="105">
        <f>'СВОД 2024'!D128+$H$1*1-'Январь 2024'!D128</f>
        <v>2200</v>
      </c>
      <c r="F128" s="105">
        <f>'СВОД 2024'!E128+$H$1*1-'Февраль 2024'!D128</f>
        <v>2200</v>
      </c>
      <c r="G128" s="105">
        <f>'СВОД 2024'!F128+$H$1*1-'Март 2024'!D128</f>
        <v>2200</v>
      </c>
      <c r="H128" s="105">
        <f>'СВОД 2024'!G128+$H$1*1-'Апрель 2024'!D128</f>
        <v>2200</v>
      </c>
      <c r="I128" s="105">
        <f>'СВОД 2024'!H128+$H$1*1-'Май 2024'!D128</f>
        <v>2200</v>
      </c>
      <c r="J128" s="105">
        <f>'СВОД 2024'!I128+$H$1*1-'Июнь 2024'!D128</f>
        <v>2200</v>
      </c>
      <c r="K128" s="105">
        <f>'СВОД 2024'!J128+$H$1*1-'Июль 2024'!D128</f>
        <v>2200</v>
      </c>
      <c r="L128" s="105">
        <f>'СВОД 2024'!K128+$H$1*1-'Август 2024'!D128</f>
        <v>2200</v>
      </c>
      <c r="M128" s="105">
        <f>'СВОД 2024'!L128+$H$1*1-'Сентябрь 2024'!D128</f>
        <v>2200</v>
      </c>
      <c r="N128" s="105">
        <f>'СВОД 2024'!M128+$H$1*1-'Октябрь 2024'!D128</f>
        <v>2200</v>
      </c>
      <c r="O128" s="105">
        <f>'СВОД 2024'!N128+$H$1*1-'Ноябрь 2024'!D128</f>
        <v>2200</v>
      </c>
      <c r="P128" s="105">
        <f>'СВОД 2024'!O128+$H$1*1-'Декабрь 2024'!D128</f>
        <v>2200</v>
      </c>
      <c r="Q128" s="106">
        <f t="shared" si="2"/>
        <v>26400</v>
      </c>
      <c r="R128" s="106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435</v>
      </c>
      <c r="B129" s="2">
        <v>101</v>
      </c>
      <c r="C129" s="114"/>
      <c r="D129" s="133">
        <f>'СВОД 2023'!S129</f>
        <v>-58254.380000000005</v>
      </c>
      <c r="E129" s="105">
        <f>'СВОД 2024'!D129+$H$1*1-'Январь 2024'!D129</f>
        <v>-64854.380000000005</v>
      </c>
      <c r="F129" s="105">
        <f>'СВОД 2024'!E129+$H$1*1-'Февраль 2024'!D129</f>
        <v>-62654.380000000005</v>
      </c>
      <c r="G129" s="105">
        <f>'СВОД 2024'!F129+$H$1*1-'Март 2024'!D129</f>
        <v>-60454.380000000005</v>
      </c>
      <c r="H129" s="105">
        <f>'СВОД 2024'!G129+$H$1*1-'Апрель 2024'!D129</f>
        <v>-58254.380000000005</v>
      </c>
      <c r="I129" s="105">
        <f>'СВОД 2024'!H129+$H$1*1-'Май 2024'!D129</f>
        <v>-64854.380000000005</v>
      </c>
      <c r="J129" s="105">
        <f>'СВОД 2024'!I129+$H$1*1-'Июнь 2024'!D129</f>
        <v>-62654.380000000005</v>
      </c>
      <c r="K129" s="105">
        <f>'СВОД 2024'!J129+$H$1*1-'Июль 2024'!D129</f>
        <v>-60454.380000000005</v>
      </c>
      <c r="L129" s="105">
        <f>'СВОД 2024'!K129+$H$1*1-'Август 2024'!D129</f>
        <v>-58254.380000000005</v>
      </c>
      <c r="M129" s="105">
        <f>'СВОД 2024'!L129+$H$1*1-'Сентябрь 2024'!D129</f>
        <v>-64854.380000000005</v>
      </c>
      <c r="N129" s="105">
        <f>'СВОД 2024'!M129+$H$1*1-'Октябрь 2024'!D129</f>
        <v>-62654.380000000005</v>
      </c>
      <c r="O129" s="105">
        <f>'СВОД 2024'!N129+$H$1*1-'Ноябрь 2024'!D129</f>
        <v>-60454.380000000005</v>
      </c>
      <c r="P129" s="105">
        <f>'СВОД 2024'!O129+$H$1*1-'Декабрь 2024'!D129</f>
        <v>-58254.380000000005</v>
      </c>
      <c r="Q129" s="106">
        <f t="shared" si="2"/>
        <v>26400</v>
      </c>
      <c r="R129" s="106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142</v>
      </c>
      <c r="B130" s="2">
        <v>101</v>
      </c>
      <c r="C130" s="20" t="s">
        <v>21</v>
      </c>
      <c r="D130" s="133">
        <f>'СВОД 2023'!S130</f>
        <v>15400</v>
      </c>
      <c r="E130" s="105">
        <f>'СВОД 2024'!D130+$H$1*1-'Январь 2024'!D130</f>
        <v>-3400</v>
      </c>
      <c r="F130" s="105">
        <f>'СВОД 2024'!E130+$H$1*1-'Февраль 2024'!D130</f>
        <v>-1200</v>
      </c>
      <c r="G130" s="105">
        <f>'СВОД 2024'!F130+$H$1*1-'Март 2024'!D130</f>
        <v>1000</v>
      </c>
      <c r="H130" s="105">
        <f>'СВОД 2024'!G130+$H$1*1-'Апрель 2024'!D130</f>
        <v>3200</v>
      </c>
      <c r="I130" s="105">
        <f>'СВОД 2024'!H130+$H$1*1-'Май 2024'!D130</f>
        <v>5400</v>
      </c>
      <c r="J130" s="105">
        <f>'СВОД 2024'!I130+$H$1*1-'Июнь 2024'!D130</f>
        <v>7600</v>
      </c>
      <c r="K130" s="105">
        <f>'СВОД 2024'!J130+$H$1*1-'Июль 2024'!D130</f>
        <v>9800</v>
      </c>
      <c r="L130" s="105">
        <f>'СВОД 2024'!K130+$H$1*1-'Август 2024'!D130</f>
        <v>12000</v>
      </c>
      <c r="M130" s="105">
        <f>'СВОД 2024'!L130+$H$1*1-'Сентябрь 2024'!D130</f>
        <v>-15800</v>
      </c>
      <c r="N130" s="105">
        <f>'СВОД 2024'!M130+$H$1*1-'Октябрь 2024'!D130</f>
        <v>-13600</v>
      </c>
      <c r="O130" s="105">
        <f>'СВОД 2024'!N130+$H$1*1-'Ноябрь 2024'!D130</f>
        <v>-11400</v>
      </c>
      <c r="P130" s="105">
        <f>'СВОД 2024'!O130+$H$1*1-'Декабрь 2024'!D130</f>
        <v>-9200</v>
      </c>
      <c r="Q130" s="106">
        <f t="shared" si="2"/>
        <v>26400</v>
      </c>
      <c r="R130" s="106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51000</v>
      </c>
      <c r="S130" s="106">
        <f t="shared" si="3"/>
        <v>-9200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2023'!S131</f>
        <v>0</v>
      </c>
      <c r="E131" s="105">
        <f>'СВОД 2024'!D131+$H$1*1-'Январь 2024'!D131</f>
        <v>2200</v>
      </c>
      <c r="F131" s="105">
        <f>'СВОД 2024'!E131+$H$1*1-'Февраль 2024'!D131</f>
        <v>4400</v>
      </c>
      <c r="G131" s="105">
        <f>'СВОД 2024'!F131+$H$1*1-'Март 2024'!D131</f>
        <v>6600</v>
      </c>
      <c r="H131" s="105">
        <f>'СВОД 2024'!G131+$H$1*1-'Апрель 2024'!D131</f>
        <v>8800</v>
      </c>
      <c r="I131" s="105">
        <f>'СВОД 2024'!H131+$H$1*1-'Май 2024'!D131</f>
        <v>11000</v>
      </c>
      <c r="J131" s="105">
        <f>'СВОД 2024'!I131+$H$1*1-'Июнь 2024'!D131</f>
        <v>6600</v>
      </c>
      <c r="K131" s="105">
        <f>'СВОД 2024'!J131+$H$1*1-'Июль 2024'!D131</f>
        <v>8800</v>
      </c>
      <c r="L131" s="105">
        <f>'СВОД 2024'!K131+$H$1*1-'Август 2024'!D131</f>
        <v>11000</v>
      </c>
      <c r="M131" s="105">
        <f>'СВОД 2024'!L131+$H$1*1-'Сентябрь 2024'!D131</f>
        <v>13200</v>
      </c>
      <c r="N131" s="105">
        <f>'СВОД 2024'!M131+$H$1*1-'Октябрь 2024'!D131</f>
        <v>15400</v>
      </c>
      <c r="O131" s="105">
        <f>'СВОД 2024'!N131+$H$1*1-'Ноябрь 2024'!D131</f>
        <v>4400</v>
      </c>
      <c r="P131" s="105">
        <f>'СВОД 2024'!O131+$H$1*1-'Декабрь 2024'!D131</f>
        <v>6600</v>
      </c>
      <c r="Q131" s="106">
        <f t="shared" si="2"/>
        <v>26400</v>
      </c>
      <c r="R131" s="106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19800</v>
      </c>
      <c r="S131" s="106">
        <f t="shared" si="3"/>
        <v>6600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2023'!S132</f>
        <v>0</v>
      </c>
      <c r="E132" s="105">
        <f>'СВОД 2024'!D132+$H$1*1-'Январь 2024'!D132</f>
        <v>0</v>
      </c>
      <c r="F132" s="105">
        <f>'СВОД 2024'!E132+$H$1*1-'Февраль 2024'!D132</f>
        <v>0</v>
      </c>
      <c r="G132" s="105">
        <f>'СВОД 2024'!F132+$H$1*1-'Март 2024'!D132</f>
        <v>0</v>
      </c>
      <c r="H132" s="105">
        <f>'СВОД 2024'!G132+$H$1*1-'Апрель 2024'!D132</f>
        <v>0</v>
      </c>
      <c r="I132" s="105">
        <f>'СВОД 2024'!H132+$H$1*1-'Май 2024'!D132</f>
        <v>0</v>
      </c>
      <c r="J132" s="105">
        <f>'СВОД 2024'!I132+$H$1*1-'Июнь 2024'!D132</f>
        <v>0</v>
      </c>
      <c r="K132" s="105">
        <f>'СВОД 2024'!J132+$H$1*1-'Июль 2024'!D132</f>
        <v>0</v>
      </c>
      <c r="L132" s="105">
        <f>'СВОД 2024'!K132+$H$1*1-'Август 2024'!D132</f>
        <v>0</v>
      </c>
      <c r="M132" s="105">
        <f>'СВОД 2024'!L132+$H$1*1-'Сентябрь 2024'!D132</f>
        <v>0</v>
      </c>
      <c r="N132" s="105">
        <f>'СВОД 2024'!M132+$H$1*1-'Октябрь 2024'!D132</f>
        <v>0</v>
      </c>
      <c r="O132" s="105">
        <f>'СВОД 2024'!N132+$H$1*1-'Ноябрь 2024'!D132</f>
        <v>0</v>
      </c>
      <c r="P132" s="105">
        <f>'СВОД 2024'!O132+$H$1*1-'Декабрь 2024'!D132</f>
        <v>0</v>
      </c>
      <c r="Q132" s="106">
        <f t="shared" ref="Q132:Q195" si="4">2200*12</f>
        <v>26400</v>
      </c>
      <c r="R132" s="106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26400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2023'!S133</f>
        <v>2200</v>
      </c>
      <c r="E133" s="105">
        <f>'СВОД 2024'!D133+$H$1*1-'Январь 2024'!D133</f>
        <v>0</v>
      </c>
      <c r="F133" s="105">
        <f>'СВОД 2024'!E133+$H$1*1-'Февраль 2024'!D133</f>
        <v>2200</v>
      </c>
      <c r="G133" s="105">
        <f>'СВОД 2024'!F133+$H$1*1-'Март 2024'!D133</f>
        <v>4400</v>
      </c>
      <c r="H133" s="105">
        <f>'СВОД 2024'!G133+$H$1*1-'Апрель 2024'!D133</f>
        <v>0</v>
      </c>
      <c r="I133" s="105">
        <f>'СВОД 2024'!H133+$H$1*1-'Май 2024'!D133</f>
        <v>2200</v>
      </c>
      <c r="J133" s="105">
        <f>'СВОД 2024'!I133+$H$1*1-'Июнь 2024'!D133</f>
        <v>0</v>
      </c>
      <c r="K133" s="105">
        <f>'СВОД 2024'!J133+$H$1*1-'Июль 2024'!D133</f>
        <v>2200</v>
      </c>
      <c r="L133" s="105">
        <f>'СВОД 2024'!K133+$H$1*1-'Август 2024'!D133</f>
        <v>0</v>
      </c>
      <c r="M133" s="105">
        <f>'СВОД 2024'!L133+$H$1*1-'Сентябрь 2024'!D133</f>
        <v>2200</v>
      </c>
      <c r="N133" s="105">
        <f>'СВОД 2024'!M133+$H$1*1-'Октябрь 2024'!D133</f>
        <v>0</v>
      </c>
      <c r="O133" s="105">
        <f>'СВОД 2024'!N133+$H$1*1-'Ноябрь 2024'!D133</f>
        <v>2200</v>
      </c>
      <c r="P133" s="105">
        <f>'СВОД 2024'!O133+$H$1*1-'Декабрь 2024'!D133</f>
        <v>0</v>
      </c>
      <c r="Q133" s="106">
        <f t="shared" si="4"/>
        <v>26400</v>
      </c>
      <c r="R133" s="106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28600</v>
      </c>
      <c r="S133" s="106">
        <f t="shared" si="3"/>
        <v>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2023'!S134</f>
        <v>-2200</v>
      </c>
      <c r="E134" s="105">
        <f>'СВОД 2024'!D134+$H$1*1-'Январь 2024'!D134</f>
        <v>0</v>
      </c>
      <c r="F134" s="105">
        <f>'СВОД 2024'!E134+$H$1*1-'Февраль 2024'!D134</f>
        <v>-2200</v>
      </c>
      <c r="G134" s="105">
        <f>'СВОД 2024'!F134+$H$1*1-'Март 2024'!D134</f>
        <v>-2200</v>
      </c>
      <c r="H134" s="105">
        <f>'СВОД 2024'!G134+$H$1*1-'Апрель 2024'!D134</f>
        <v>-4400</v>
      </c>
      <c r="I134" s="105">
        <f>'СВОД 2024'!H134+$H$1*1-'Май 2024'!D134</f>
        <v>-2200</v>
      </c>
      <c r="J134" s="105">
        <f>'СВОД 2024'!I134+$H$1*1-'Июнь 2024'!D134</f>
        <v>0</v>
      </c>
      <c r="K134" s="105">
        <f>'СВОД 2024'!J134+$H$1*1-'Июль 2024'!D134</f>
        <v>2200</v>
      </c>
      <c r="L134" s="105">
        <f>'СВОД 2024'!K134+$H$1*1-'Август 2024'!D134</f>
        <v>-6600</v>
      </c>
      <c r="M134" s="105">
        <f>'СВОД 2024'!L134+$H$1*1-'Сентябрь 2024'!D134</f>
        <v>-4400</v>
      </c>
      <c r="N134" s="105">
        <f>'СВОД 2024'!M134+$H$1*1-'Октябрь 2024'!D134</f>
        <v>-2200</v>
      </c>
      <c r="O134" s="105">
        <f>'СВОД 2024'!N134+$H$1*1-'Ноябрь 2024'!D134</f>
        <v>-11000</v>
      </c>
      <c r="P134" s="105">
        <f>'СВОД 2024'!O134+$H$1*1-'Декабрь 2024'!D134</f>
        <v>-8800</v>
      </c>
      <c r="Q134" s="106">
        <f t="shared" si="4"/>
        <v>26400</v>
      </c>
      <c r="R134" s="106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33000</v>
      </c>
      <c r="S134" s="106">
        <f t="shared" si="3"/>
        <v>-8800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2023'!S135</f>
        <v>-0.41000000000349246</v>
      </c>
      <c r="E135" s="105">
        <f>'СВОД 2024'!D135+$H$1*1-'Январь 2024'!D135</f>
        <v>2199.5899999999965</v>
      </c>
      <c r="F135" s="105">
        <f>'СВОД 2024'!E135+$H$1*1-'Февраль 2024'!D135</f>
        <v>4399.5899999999965</v>
      </c>
      <c r="G135" s="105">
        <f>'СВОД 2024'!F135+$H$1*1-'Март 2024'!D135</f>
        <v>6599.5899999999965</v>
      </c>
      <c r="H135" s="105">
        <f>'СВОД 2024'!G135+$H$1*1-'Апрель 2024'!D135</f>
        <v>8799.5899999999965</v>
      </c>
      <c r="I135" s="105">
        <f>'СВОД 2024'!H135+$H$1*1-'Май 2024'!D135</f>
        <v>10999.589999999997</v>
      </c>
      <c r="J135" s="105">
        <f>'СВОД 2024'!I135+$H$1*1-'Июнь 2024'!D135</f>
        <v>13199.589999999997</v>
      </c>
      <c r="K135" s="105">
        <f>'СВОД 2024'!J135+$H$1*1-'Июль 2024'!D135</f>
        <v>-4400.4100000000035</v>
      </c>
      <c r="L135" s="105">
        <f>'СВОД 2024'!K135+$H$1*1-'Август 2024'!D135</f>
        <v>-2200.4100000000035</v>
      </c>
      <c r="M135" s="105">
        <f>'СВОД 2024'!L135+$H$1*1-'Сентябрь 2024'!D135</f>
        <v>-0.41000000000349246</v>
      </c>
      <c r="N135" s="105">
        <f>'СВОД 2024'!M135+$H$1*1-'Октябрь 2024'!D135</f>
        <v>2199.5899999999965</v>
      </c>
      <c r="O135" s="105">
        <f>'СВОД 2024'!N135+$H$1*1-'Ноябрь 2024'!D135</f>
        <v>4399.5899999999965</v>
      </c>
      <c r="P135" s="105">
        <f>'СВОД 2024'!O135+$H$1*1-'Декабрь 2024'!D135</f>
        <v>6599.5899999999965</v>
      </c>
      <c r="Q135" s="106">
        <f t="shared" si="4"/>
        <v>26400</v>
      </c>
      <c r="R135" s="106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19800</v>
      </c>
      <c r="S135" s="106">
        <f t="shared" ref="S135:S198" si="5">Q135+D135-R135</f>
        <v>6599.5899999999965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2023'!S136</f>
        <v>0</v>
      </c>
      <c r="E136" s="105">
        <f>'СВОД 2024'!D136+$H$1*1-'Январь 2024'!D136</f>
        <v>0</v>
      </c>
      <c r="F136" s="105">
        <f>'СВОД 2024'!E136+$H$1*1-'Февраль 2024'!D136</f>
        <v>0</v>
      </c>
      <c r="G136" s="105">
        <f>'СВОД 2024'!F136+$H$1*1-'Март 2024'!D136</f>
        <v>0</v>
      </c>
      <c r="H136" s="105">
        <f>'СВОД 2024'!G136+$H$1*1-'Апрель 2024'!D136</f>
        <v>0</v>
      </c>
      <c r="I136" s="105">
        <f>'СВОД 2024'!H136+$H$1*1-'Май 2024'!D136</f>
        <v>0</v>
      </c>
      <c r="J136" s="105">
        <f>'СВОД 2024'!I136+$H$1*1-'Июнь 2024'!D136</f>
        <v>0</v>
      </c>
      <c r="K136" s="105">
        <f>'СВОД 2024'!J136+$H$1*1-'Июль 2024'!D136</f>
        <v>-2200</v>
      </c>
      <c r="L136" s="105">
        <f>'СВОД 2024'!K136+$H$1*1-'Август 2024'!D136</f>
        <v>-2200</v>
      </c>
      <c r="M136" s="105">
        <f>'СВОД 2024'!L136+$H$1*1-'Сентябрь 2024'!D136</f>
        <v>0</v>
      </c>
      <c r="N136" s="105">
        <f>'СВОД 2024'!M136+$H$1*1-'Октябрь 2024'!D136</f>
        <v>0</v>
      </c>
      <c r="O136" s="105">
        <f>'СВОД 2024'!N136+$H$1*1-'Ноябрь 2024'!D136</f>
        <v>0</v>
      </c>
      <c r="P136" s="105">
        <f>'СВОД 2024'!O136+$H$1*1-'Декабрь 2024'!D136</f>
        <v>0</v>
      </c>
      <c r="Q136" s="106">
        <f t="shared" si="4"/>
        <v>26400</v>
      </c>
      <c r="R136" s="106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2023'!S137</f>
        <v>-8800</v>
      </c>
      <c r="E137" s="105">
        <f>'СВОД 2024'!D137+$H$1*1-'Январь 2024'!D137</f>
        <v>-11000</v>
      </c>
      <c r="F137" s="105">
        <f>'СВОД 2024'!E137+$H$1*1-'Февраль 2024'!D137</f>
        <v>-8800</v>
      </c>
      <c r="G137" s="105">
        <f>'СВОД 2024'!F137+$H$1*1-'Март 2024'!D137</f>
        <v>-11000</v>
      </c>
      <c r="H137" s="105">
        <f>'СВОД 2024'!G137+$H$1*1-'Апрель 2024'!D137</f>
        <v>-8800</v>
      </c>
      <c r="I137" s="105">
        <f>'СВОД 2024'!H137+$H$1*1-'Май 2024'!D137</f>
        <v>-6600</v>
      </c>
      <c r="J137" s="105">
        <f>'СВОД 2024'!I137+$H$1*1-'Июнь 2024'!D137</f>
        <v>-4400</v>
      </c>
      <c r="K137" s="105">
        <f>'СВОД 2024'!J137+$H$1*1-'Июль 2024'!D137</f>
        <v>-2200</v>
      </c>
      <c r="L137" s="105">
        <f>'СВОД 2024'!K137+$H$1*1-'Август 2024'!D137</f>
        <v>-2200</v>
      </c>
      <c r="M137" s="105">
        <f>'СВОД 2024'!L137+$H$1*1-'Сентябрь 2024'!D137</f>
        <v>0</v>
      </c>
      <c r="N137" s="105">
        <f>'СВОД 2024'!M137+$H$1*1-'Октябрь 2024'!D137</f>
        <v>-2200</v>
      </c>
      <c r="O137" s="105">
        <f>'СВОД 2024'!N137+$H$1*1-'Ноябрь 2024'!D137</f>
        <v>0</v>
      </c>
      <c r="P137" s="105">
        <f>'СВОД 2024'!O137+$H$1*1-'Декабрь 2024'!D137</f>
        <v>-2200</v>
      </c>
      <c r="Q137" s="106">
        <f t="shared" si="4"/>
        <v>26400</v>
      </c>
      <c r="R137" s="106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19800</v>
      </c>
      <c r="S137" s="106">
        <f t="shared" si="5"/>
        <v>-2200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2023'!S138</f>
        <v>898</v>
      </c>
      <c r="E138" s="105">
        <f>'СВОД 2024'!D138+$H$1*1-'Январь 2024'!D138</f>
        <v>3098</v>
      </c>
      <c r="F138" s="105">
        <f>'СВОД 2024'!E138+$H$1*1-'Февраль 2024'!D138</f>
        <v>-1302</v>
      </c>
      <c r="G138" s="105">
        <f>'СВОД 2024'!F138+$H$1*1-'Март 2024'!D138</f>
        <v>898</v>
      </c>
      <c r="H138" s="105">
        <f>'СВОД 2024'!G138+$H$1*1-'Апрель 2024'!D138</f>
        <v>3098</v>
      </c>
      <c r="I138" s="105">
        <f>'СВОД 2024'!H138+$H$1*1-'Май 2024'!D138</f>
        <v>5298</v>
      </c>
      <c r="J138" s="105">
        <f>'СВОД 2024'!I138+$H$1*1-'Июнь 2024'!D138</f>
        <v>898</v>
      </c>
      <c r="K138" s="105">
        <f>'СВОД 2024'!J138+$H$1*1-'Июль 2024'!D138</f>
        <v>3098</v>
      </c>
      <c r="L138" s="105">
        <f>'СВОД 2024'!K138+$H$1*1-'Август 2024'!D138</f>
        <v>-7902</v>
      </c>
      <c r="M138" s="105">
        <f>'СВОД 2024'!L138+$H$1*1-'Сентябрь 2024'!D138</f>
        <v>-5702</v>
      </c>
      <c r="N138" s="105">
        <f>'СВОД 2024'!M138+$H$1*1-'Октябрь 2024'!D138</f>
        <v>-3502</v>
      </c>
      <c r="O138" s="105">
        <f>'СВОД 2024'!N138+$H$1*1-'Ноябрь 2024'!D138</f>
        <v>-1302</v>
      </c>
      <c r="P138" s="105">
        <f>'СВОД 2024'!O138+$H$1*1-'Декабрь 2024'!D138</f>
        <v>898</v>
      </c>
      <c r="Q138" s="106">
        <f t="shared" si="4"/>
        <v>26400</v>
      </c>
      <c r="R138" s="106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2023'!S139</f>
        <v>-21089.64</v>
      </c>
      <c r="E139" s="105">
        <f>'СВОД 2024'!D139+$H$1*1-'Январь 2024'!D139</f>
        <v>-18889.64</v>
      </c>
      <c r="F139" s="105">
        <f>'СВОД 2024'!E139+$H$1*1-'Февраль 2024'!D139</f>
        <v>-18889.64</v>
      </c>
      <c r="G139" s="105">
        <f>'СВОД 2024'!F139+$H$1*1-'Март 2024'!D139</f>
        <v>-18889.64</v>
      </c>
      <c r="H139" s="105">
        <f>'СВОД 2024'!G139+$H$1*1-'Апрель 2024'!D139</f>
        <v>-18889.64</v>
      </c>
      <c r="I139" s="105">
        <f>'СВОД 2024'!H139+$H$1*1-'Май 2024'!D139</f>
        <v>-16689.64</v>
      </c>
      <c r="J139" s="105">
        <f>'СВОД 2024'!I139+$H$1*1-'Июнь 2024'!D139</f>
        <v>-14489.64</v>
      </c>
      <c r="K139" s="105">
        <f>'СВОД 2024'!J139+$H$1*1-'Июль 2024'!D139</f>
        <v>-16689.64</v>
      </c>
      <c r="L139" s="105">
        <f>'СВОД 2024'!K139+$H$1*1-'Август 2024'!D139</f>
        <v>-14489.64</v>
      </c>
      <c r="M139" s="105">
        <f>'СВОД 2024'!L139+$H$1*1-'Сентябрь 2024'!D139</f>
        <v>-14489.64</v>
      </c>
      <c r="N139" s="105">
        <f>'СВОД 2024'!M139+$H$1*1-'Октябрь 2024'!D139</f>
        <v>-14489.64</v>
      </c>
      <c r="O139" s="105">
        <f>'СВОД 2024'!N139+$H$1*1-'Ноябрь 2024'!D139</f>
        <v>-14489.64</v>
      </c>
      <c r="P139" s="105">
        <f>'СВОД 2024'!O139+$H$1*1-'Декабрь 2024'!D139</f>
        <v>-14489.64</v>
      </c>
      <c r="Q139" s="106">
        <f t="shared" si="4"/>
        <v>26400</v>
      </c>
      <c r="R139" s="106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19800</v>
      </c>
      <c r="S139" s="106">
        <f t="shared" si="5"/>
        <v>-14489.64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2023'!S140</f>
        <v>-4760</v>
      </c>
      <c r="E140" s="105">
        <f>'СВОД 2024'!D140+$H$1*1-'Январь 2024'!D140</f>
        <v>-2560</v>
      </c>
      <c r="F140" s="105">
        <f>'СВОД 2024'!E140+$H$1*1-'Февраль 2024'!D140</f>
        <v>-2560</v>
      </c>
      <c r="G140" s="105">
        <f>'СВОД 2024'!F140+$H$1*1-'Март 2024'!D140</f>
        <v>-2560</v>
      </c>
      <c r="H140" s="105">
        <f>'СВОД 2024'!G140+$H$1*1-'Апрель 2024'!D140</f>
        <v>-360</v>
      </c>
      <c r="I140" s="105">
        <f>'СВОД 2024'!H140+$H$1*1-'Май 2024'!D140</f>
        <v>1840</v>
      </c>
      <c r="J140" s="105">
        <f>'СВОД 2024'!I140+$H$1*1-'Июнь 2024'!D140</f>
        <v>-2560</v>
      </c>
      <c r="K140" s="105">
        <f>'СВОД 2024'!J140+$H$1*1-'Июль 2024'!D140</f>
        <v>-360</v>
      </c>
      <c r="L140" s="105">
        <f>'СВОД 2024'!K140+$H$1*1-'Август 2024'!D140</f>
        <v>-360</v>
      </c>
      <c r="M140" s="105">
        <f>'СВОД 2024'!L140+$H$1*1-'Сентябрь 2024'!D140</f>
        <v>-360</v>
      </c>
      <c r="N140" s="105">
        <f>'СВОД 2024'!M140+$H$1*1-'Октябрь 2024'!D140</f>
        <v>-360</v>
      </c>
      <c r="O140" s="105">
        <f>'СВОД 2024'!N140+$H$1*1-'Ноябрь 2024'!D140</f>
        <v>-360</v>
      </c>
      <c r="P140" s="105">
        <f>'СВОД 2024'!O140+$H$1*1-'Декабрь 2024'!D140</f>
        <v>-360</v>
      </c>
      <c r="Q140" s="106">
        <f t="shared" si="4"/>
        <v>26400</v>
      </c>
      <c r="R140" s="106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22000</v>
      </c>
      <c r="S140" s="106">
        <f t="shared" si="5"/>
        <v>-360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2023'!S141</f>
        <v>49215.37999999999</v>
      </c>
      <c r="E141" s="105">
        <f>'СВОД 2024'!D141+$H$1*1-'Январь 2024'!D141</f>
        <v>51415.37999999999</v>
      </c>
      <c r="F141" s="105">
        <f>'СВОД 2024'!E141+$H$1*1-'Февраль 2024'!D141</f>
        <v>53615.37999999999</v>
      </c>
      <c r="G141" s="105">
        <f>'СВОД 2024'!F141+$H$1*1-'Март 2024'!D141</f>
        <v>55815.37999999999</v>
      </c>
      <c r="H141" s="105">
        <f>'СВОД 2024'!G141+$H$1*1-'Апрель 2024'!D141</f>
        <v>58015.37999999999</v>
      </c>
      <c r="I141" s="105">
        <f>'СВОД 2024'!H141+$H$1*1-'Май 2024'!D141</f>
        <v>60215.37999999999</v>
      </c>
      <c r="J141" s="105">
        <f>'СВОД 2024'!I141+$H$1*1-'Июнь 2024'!D141</f>
        <v>62415.37999999999</v>
      </c>
      <c r="K141" s="105">
        <f>'СВОД 2024'!J141+$H$1*1-'Июль 2024'!D141</f>
        <v>64615.37999999999</v>
      </c>
      <c r="L141" s="105">
        <f>'СВОД 2024'!K141+$H$1*1-'Август 2024'!D141</f>
        <v>66815.37999999999</v>
      </c>
      <c r="M141" s="105">
        <f>'СВОД 2024'!L141+$H$1*1-'Сентябрь 2024'!D141</f>
        <v>69015.37999999999</v>
      </c>
      <c r="N141" s="105">
        <f>'СВОД 2024'!M141+$H$1*1-'Октябрь 2024'!D141</f>
        <v>71215.37999999999</v>
      </c>
      <c r="O141" s="105">
        <f>'СВОД 2024'!N141+$H$1*1-'Ноябрь 2024'!D141</f>
        <v>73415.37999999999</v>
      </c>
      <c r="P141" s="105">
        <f>'СВОД 2024'!O141+$H$1*1-'Декабрь 2024'!D141</f>
        <v>75615.37999999999</v>
      </c>
      <c r="Q141" s="106">
        <f t="shared" si="4"/>
        <v>26400</v>
      </c>
      <c r="R141" s="106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06">
        <f t="shared" si="5"/>
        <v>75615.37999999999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2023'!S142</f>
        <v>-2487.6899999999951</v>
      </c>
      <c r="E142" s="105">
        <f>'СВОД 2024'!D142+$H$1*1-'Январь 2024'!D142</f>
        <v>-2487.6899999999951</v>
      </c>
      <c r="F142" s="105">
        <f>'СВОД 2024'!E142+$H$1*1-'Февраль 2024'!D142</f>
        <v>-2487.6899999999951</v>
      </c>
      <c r="G142" s="105">
        <f>'СВОД 2024'!F142+$H$1*1-'Март 2024'!D142</f>
        <v>-2487.6899999999951</v>
      </c>
      <c r="H142" s="105">
        <f>'СВОД 2024'!G142+$H$1*1-'Апрель 2024'!D142</f>
        <v>-2487.6899999999951</v>
      </c>
      <c r="I142" s="105">
        <f>'СВОД 2024'!H142+$H$1*1-'Май 2024'!D142</f>
        <v>-2487.6899999999951</v>
      </c>
      <c r="J142" s="105">
        <f>'СВОД 2024'!I142+$H$1*1-'Июнь 2024'!D142</f>
        <v>-2487.6899999999951</v>
      </c>
      <c r="K142" s="105">
        <f>'СВОД 2024'!J142+$H$1*1-'Июль 2024'!D142</f>
        <v>-2487.6899999999951</v>
      </c>
      <c r="L142" s="105">
        <f>'СВОД 2024'!K142+$H$1*1-'Август 2024'!D142</f>
        <v>-2487.6899999999951</v>
      </c>
      <c r="M142" s="105">
        <f>'СВОД 2024'!L142+$H$1*1-'Сентябрь 2024'!D142</f>
        <v>-2487.6899999999951</v>
      </c>
      <c r="N142" s="105">
        <f>'СВОД 2024'!M142+$H$1*1-'Октябрь 2024'!D142</f>
        <v>-2487.6899999999951</v>
      </c>
      <c r="O142" s="105">
        <f>'СВОД 2024'!N142+$H$1*1-'Ноябрь 2024'!D142</f>
        <v>-2487.6899999999951</v>
      </c>
      <c r="P142" s="105">
        <f>'СВОД 2024'!O142+$H$1*1-'Декабрь 2024'!D142</f>
        <v>-2487.6899999999951</v>
      </c>
      <c r="Q142" s="106">
        <f t="shared" si="4"/>
        <v>26400</v>
      </c>
      <c r="R142" s="106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26400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2023'!S143</f>
        <v>-313</v>
      </c>
      <c r="E143" s="105">
        <f>'СВОД 2024'!D143+$H$1*1-'Январь 2024'!D143</f>
        <v>-313</v>
      </c>
      <c r="F143" s="105">
        <f>'СВОД 2024'!E143+$H$1*1-'Февраль 2024'!D143</f>
        <v>-313</v>
      </c>
      <c r="G143" s="105">
        <f>'СВОД 2024'!F143+$H$1*1-'Март 2024'!D143</f>
        <v>-313</v>
      </c>
      <c r="H143" s="105">
        <f>'СВОД 2024'!G143+$H$1*1-'Апрель 2024'!D143</f>
        <v>-313</v>
      </c>
      <c r="I143" s="105">
        <f>'СВОД 2024'!H143+$H$1*1-'Май 2024'!D143</f>
        <v>-313</v>
      </c>
      <c r="J143" s="105">
        <f>'СВОД 2024'!I143+$H$1*1-'Июнь 2024'!D143</f>
        <v>-313</v>
      </c>
      <c r="K143" s="105">
        <f>'СВОД 2024'!J143+$H$1*1-'Июль 2024'!D143</f>
        <v>-313</v>
      </c>
      <c r="L143" s="105">
        <f>'СВОД 2024'!K143+$H$1*1-'Август 2024'!D143</f>
        <v>1887</v>
      </c>
      <c r="M143" s="105">
        <f>'СВОД 2024'!L143+$H$1*1-'Сентябрь 2024'!D143</f>
        <v>1887</v>
      </c>
      <c r="N143" s="105">
        <f>'СВОД 2024'!M143+$H$1*1-'Октябрь 2024'!D143</f>
        <v>1887</v>
      </c>
      <c r="O143" s="105">
        <f>'СВОД 2024'!N143+$H$1*1-'Ноябрь 2024'!D143</f>
        <v>1887</v>
      </c>
      <c r="P143" s="105">
        <f>'СВОД 2024'!O143+$H$1*1-'Декабрь 2024'!D143</f>
        <v>1887</v>
      </c>
      <c r="Q143" s="106">
        <f t="shared" si="4"/>
        <v>26400</v>
      </c>
      <c r="R143" s="106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24200</v>
      </c>
      <c r="S143" s="106">
        <f t="shared" si="5"/>
        <v>1887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2023'!S144</f>
        <v>47290.009999999995</v>
      </c>
      <c r="E144" s="105">
        <f>'СВОД 2024'!D144+$H$1*1-'Январь 2024'!D144</f>
        <v>49490.009999999995</v>
      </c>
      <c r="F144" s="105">
        <f>'СВОД 2024'!E144+$H$1*1-'Февраль 2024'!D144</f>
        <v>21690.009999999995</v>
      </c>
      <c r="G144" s="105">
        <f>'СВОД 2024'!F144+$H$1*1-'Март 2024'!D144</f>
        <v>23890.009999999995</v>
      </c>
      <c r="H144" s="105">
        <f>'СВОД 2024'!G144+$H$1*1-'Апрель 2024'!D144</f>
        <v>21090.009999999995</v>
      </c>
      <c r="I144" s="105">
        <f>'СВОД 2024'!H144+$H$1*1-'Май 2024'!D144</f>
        <v>23290.009999999995</v>
      </c>
      <c r="J144" s="105">
        <f>'СВОД 2024'!I144+$H$1*1-'Июнь 2024'!D144</f>
        <v>25490.009999999995</v>
      </c>
      <c r="K144" s="105">
        <f>'СВОД 2024'!J144+$H$1*1-'Июль 2024'!D144</f>
        <v>27690.009999999995</v>
      </c>
      <c r="L144" s="105">
        <f>'СВОД 2024'!K144+$H$1*1-'Август 2024'!D144</f>
        <v>29890.009999999995</v>
      </c>
      <c r="M144" s="105">
        <f>'СВОД 2024'!L144+$H$1*1-'Сентябрь 2024'!D144</f>
        <v>32090.009999999995</v>
      </c>
      <c r="N144" s="105">
        <f>'СВОД 2024'!M144+$H$1*1-'Октябрь 2024'!D144</f>
        <v>9290.0099999999948</v>
      </c>
      <c r="O144" s="105">
        <f>'СВОД 2024'!N144+$H$1*1-'Ноябрь 2024'!D144</f>
        <v>11490.009999999995</v>
      </c>
      <c r="P144" s="105">
        <f>'СВОД 2024'!O144+$H$1*1-'Декабрь 2024'!D144</f>
        <v>13690.009999999995</v>
      </c>
      <c r="Q144" s="106">
        <f t="shared" si="4"/>
        <v>26400</v>
      </c>
      <c r="R144" s="106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60000</v>
      </c>
      <c r="S144" s="106">
        <f t="shared" si="5"/>
        <v>13690.009999999995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2023'!S145</f>
        <v>0</v>
      </c>
      <c r="E145" s="105">
        <f>'СВОД 2024'!D145+$H$1*1-'Январь 2024'!D145</f>
        <v>2200</v>
      </c>
      <c r="F145" s="105">
        <f>'СВОД 2024'!E145+$H$1*1-'Февраль 2024'!D145</f>
        <v>4400</v>
      </c>
      <c r="G145" s="105">
        <f>'СВОД 2024'!F145+$H$1*1-'Март 2024'!D145</f>
        <v>6600</v>
      </c>
      <c r="H145" s="105">
        <f>'СВОД 2024'!G145+$H$1*1-'Апрель 2024'!D145</f>
        <v>8800</v>
      </c>
      <c r="I145" s="105">
        <f>'СВОД 2024'!H145+$H$1*1-'Май 2024'!D145</f>
        <v>-2200</v>
      </c>
      <c r="J145" s="105">
        <f>'СВОД 2024'!I145+$H$1*1-'Июнь 2024'!D145</f>
        <v>0</v>
      </c>
      <c r="K145" s="105">
        <f>'СВОД 2024'!J145+$H$1*1-'Июль 2024'!D145</f>
        <v>2200</v>
      </c>
      <c r="L145" s="105">
        <f>'СВОД 2024'!K145+$H$1*1-'Август 2024'!D145</f>
        <v>4400</v>
      </c>
      <c r="M145" s="105">
        <f>'СВОД 2024'!L145+$H$1*1-'Сентябрь 2024'!D145</f>
        <v>6600</v>
      </c>
      <c r="N145" s="105">
        <f>'СВОД 2024'!M145+$H$1*1-'Октябрь 2024'!D145</f>
        <v>-4400</v>
      </c>
      <c r="O145" s="105">
        <f>'СВОД 2024'!N145+$H$1*1-'Ноябрь 2024'!D145</f>
        <v>-2200</v>
      </c>
      <c r="P145" s="105">
        <f>'СВОД 2024'!O145+$H$1*1-'Декабрь 2024'!D145</f>
        <v>0</v>
      </c>
      <c r="Q145" s="106">
        <f t="shared" si="4"/>
        <v>26400</v>
      </c>
      <c r="R145" s="106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2023'!S146</f>
        <v>0</v>
      </c>
      <c r="E146" s="105">
        <f>'СВОД 2024'!D146+$H$1*1-'Январь 2024'!D146</f>
        <v>0</v>
      </c>
      <c r="F146" s="105">
        <f>'СВОД 2024'!E146+$H$1*1-'Февраль 2024'!D146</f>
        <v>0</v>
      </c>
      <c r="G146" s="105">
        <f>'СВОД 2024'!F146+$H$1*1-'Март 2024'!D146</f>
        <v>0</v>
      </c>
      <c r="H146" s="105">
        <f>'СВОД 2024'!G146+$H$1*1-'Апрель 2024'!D146</f>
        <v>0</v>
      </c>
      <c r="I146" s="105">
        <f>'СВОД 2024'!H146+$H$1*1-'Май 2024'!D146</f>
        <v>-2200</v>
      </c>
      <c r="J146" s="105">
        <f>'СВОД 2024'!I146+$H$1*1-'Июнь 2024'!D146</f>
        <v>-2200</v>
      </c>
      <c r="K146" s="105">
        <f>'СВОД 2024'!J146+$H$1*1-'Июль 2024'!D146</f>
        <v>0</v>
      </c>
      <c r="L146" s="105">
        <f>'СВОД 2024'!K146+$H$1*1-'Август 2024'!D146</f>
        <v>-2200</v>
      </c>
      <c r="M146" s="105">
        <f>'СВОД 2024'!L146+$H$1*1-'Сентябрь 2024'!D146</f>
        <v>0</v>
      </c>
      <c r="N146" s="105">
        <f>'СВОД 2024'!M146+$H$1*1-'Октябрь 2024'!D146</f>
        <v>0</v>
      </c>
      <c r="O146" s="105">
        <f>'СВОД 2024'!N146+$H$1*1-'Ноябрь 2024'!D146</f>
        <v>0</v>
      </c>
      <c r="P146" s="105">
        <f>'СВОД 2024'!O146+$H$1*1-'Декабрь 2024'!D146</f>
        <v>0</v>
      </c>
      <c r="Q146" s="106">
        <f t="shared" si="4"/>
        <v>26400</v>
      </c>
      <c r="R146" s="106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26400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2023'!S147</f>
        <v>1600</v>
      </c>
      <c r="E147" s="105">
        <f>'СВОД 2024'!D147+$H$1*1-'Январь 2024'!D147</f>
        <v>3800</v>
      </c>
      <c r="F147" s="105">
        <f>'СВОД 2024'!E147+$H$1*1-'Февраль 2024'!D147</f>
        <v>3000</v>
      </c>
      <c r="G147" s="105">
        <f>'СВОД 2024'!F147+$H$1*1-'Март 2024'!D147</f>
        <v>2200</v>
      </c>
      <c r="H147" s="105">
        <f>'СВОД 2024'!G147+$H$1*1-'Апрель 2024'!D147</f>
        <v>4400</v>
      </c>
      <c r="I147" s="105">
        <f>'СВОД 2024'!H147+$H$1*1-'Май 2024'!D147</f>
        <v>2200</v>
      </c>
      <c r="J147" s="105">
        <f>'СВОД 2024'!I147+$H$1*1-'Июнь 2024'!D147</f>
        <v>2200</v>
      </c>
      <c r="K147" s="105">
        <f>'СВОД 2024'!J147+$H$1*1-'Июль 2024'!D147</f>
        <v>2200</v>
      </c>
      <c r="L147" s="105">
        <f>'СВОД 2024'!K147+$H$1*1-'Август 2024'!D147</f>
        <v>2200</v>
      </c>
      <c r="M147" s="105">
        <f>'СВОД 2024'!L147+$H$1*1-'Сентябрь 2024'!D147</f>
        <v>2200</v>
      </c>
      <c r="N147" s="105">
        <f>'СВОД 2024'!M147+$H$1*1-'Октябрь 2024'!D147</f>
        <v>4400</v>
      </c>
      <c r="O147" s="105">
        <f>'СВОД 2024'!N147+$H$1*1-'Ноябрь 2024'!D147</f>
        <v>2200</v>
      </c>
      <c r="P147" s="105">
        <f>'СВОД 2024'!O147+$H$1*1-'Декабрь 2024'!D147</f>
        <v>0</v>
      </c>
      <c r="Q147" s="106">
        <f t="shared" si="4"/>
        <v>26400</v>
      </c>
      <c r="R147" s="106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28000</v>
      </c>
      <c r="S147" s="106">
        <f t="shared" si="5"/>
        <v>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2023'!S148</f>
        <v>102814.32</v>
      </c>
      <c r="E148" s="105">
        <f>'СВОД 2024'!D148+$H$1*1-'Январь 2024'!D148</f>
        <v>105014.32</v>
      </c>
      <c r="F148" s="105">
        <f>'СВОД 2024'!E148+$H$1*1-'Февраль 2024'!D148</f>
        <v>107214.32</v>
      </c>
      <c r="G148" s="105">
        <f>'СВОД 2024'!F148+$H$1*1-'Март 2024'!D148</f>
        <v>109414.32</v>
      </c>
      <c r="H148" s="105">
        <f>'СВОД 2024'!G148+$H$1*1-'Апрель 2024'!D148</f>
        <v>111614.32</v>
      </c>
      <c r="I148" s="105">
        <f>'СВОД 2024'!H148+$H$1*1-'Май 2024'!D148</f>
        <v>113814.32</v>
      </c>
      <c r="J148" s="105">
        <f>'СВОД 2024'!I148+$H$1*1-'Июнь 2024'!D148</f>
        <v>116014.32</v>
      </c>
      <c r="K148" s="105">
        <f>'СВОД 2024'!J148+$H$1*1-'Июль 2024'!D148</f>
        <v>118214.32</v>
      </c>
      <c r="L148" s="105">
        <f>'СВОД 2024'!K148+$H$1*1-'Август 2024'!D148</f>
        <v>120414.32</v>
      </c>
      <c r="M148" s="105">
        <f>'СВОД 2024'!L148+$H$1*1-'Сентябрь 2024'!D148</f>
        <v>122614.32</v>
      </c>
      <c r="N148" s="105">
        <f>'СВОД 2024'!M148+$H$1*1-'Октябрь 2024'!D148</f>
        <v>124814.32</v>
      </c>
      <c r="O148" s="105">
        <f>'СВОД 2024'!N148+$H$1*1-'Ноябрь 2024'!D148</f>
        <v>127014.32</v>
      </c>
      <c r="P148" s="105">
        <f>'СВОД 2024'!O148+$H$1*1-'Декабрь 2024'!D148</f>
        <v>129214.32</v>
      </c>
      <c r="Q148" s="106">
        <f t="shared" si="4"/>
        <v>26400</v>
      </c>
      <c r="R148" s="106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06">
        <f t="shared" si="5"/>
        <v>129214.32</v>
      </c>
      <c r="T148" s="116"/>
    </row>
    <row r="149" spans="1:20" ht="15.95" customHeight="1" x14ac:dyDescent="0.25">
      <c r="A149" s="20" t="s">
        <v>436</v>
      </c>
      <c r="B149" s="2">
        <v>117</v>
      </c>
      <c r="C149" s="114"/>
      <c r="D149" s="133">
        <f>'СВОД 2023'!S149</f>
        <v>-1926.5199999999895</v>
      </c>
      <c r="E149" s="105">
        <f>'СВОД 2024'!D149+$H$1*1-'Январь 2024'!D149</f>
        <v>273.48000000001048</v>
      </c>
      <c r="F149" s="105">
        <f>'СВОД 2024'!E149+$H$1*1-'Февраль 2024'!D149</f>
        <v>2473.4800000000105</v>
      </c>
      <c r="G149" s="105">
        <f>'СВОД 2024'!F149+$H$1*1-'Март 2024'!D149</f>
        <v>-326.51999999998952</v>
      </c>
      <c r="H149" s="105">
        <f>'СВОД 2024'!G149+$H$1*1-'Апрель 2024'!D149</f>
        <v>-626.51999999998952</v>
      </c>
      <c r="I149" s="105">
        <f>'СВОД 2024'!H149+$H$1*1-'Май 2024'!D149</f>
        <v>1573.4800000000105</v>
      </c>
      <c r="J149" s="105">
        <f>'СВОД 2024'!I149+$H$1*1-'Июнь 2024'!D149</f>
        <v>1273.4800000000105</v>
      </c>
      <c r="K149" s="105">
        <f>'СВОД 2024'!J149+$H$1*1-'Июль 2024'!D149</f>
        <v>3473.4800000000105</v>
      </c>
      <c r="L149" s="105">
        <f>'СВОД 2024'!K149+$H$1*1-'Август 2024'!D149</f>
        <v>5673.4800000000105</v>
      </c>
      <c r="M149" s="105">
        <f>'СВОД 2024'!L149+$H$1*1-'Сентябрь 2024'!D149</f>
        <v>2873.4800000000105</v>
      </c>
      <c r="N149" s="105">
        <f>'СВОД 2024'!M149+$H$1*1-'Октябрь 2024'!D149</f>
        <v>5073.4800000000105</v>
      </c>
      <c r="O149" s="105">
        <f>'СВОД 2024'!N149+$H$1*1-'Ноябрь 2024'!D149</f>
        <v>7273.4800000000105</v>
      </c>
      <c r="P149" s="105">
        <f>'СВОД 2024'!O149+$H$1*1-'Декабрь 2024'!D149</f>
        <v>2873.4800000000105</v>
      </c>
      <c r="Q149" s="106">
        <f t="shared" si="4"/>
        <v>26400</v>
      </c>
      <c r="R149" s="106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21600</v>
      </c>
      <c r="S149" s="106">
        <f t="shared" si="5"/>
        <v>2873.4800000000105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2023'!S150</f>
        <v>52295.929999999993</v>
      </c>
      <c r="E150" s="105">
        <f>'СВОД 2024'!D150+$H$1*1-'Январь 2024'!D150</f>
        <v>52295.929999999993</v>
      </c>
      <c r="F150" s="105">
        <f>'СВОД 2024'!E150+$H$1*1-'Февраль 2024'!D150</f>
        <v>52295.929999999993</v>
      </c>
      <c r="G150" s="105">
        <f>'СВОД 2024'!F150+$H$1*1-'Март 2024'!D150</f>
        <v>52295.929999999993</v>
      </c>
      <c r="H150" s="105">
        <f>'СВОД 2024'!G150+$H$1*1-'Апрель 2024'!D150</f>
        <v>52295.929999999993</v>
      </c>
      <c r="I150" s="105">
        <f>'СВОД 2024'!H150+$H$1*1-'Май 2024'!D150</f>
        <v>52295.929999999993</v>
      </c>
      <c r="J150" s="105">
        <f>'СВОД 2024'!I150+$H$1*1-'Июнь 2024'!D150</f>
        <v>52295.929999999993</v>
      </c>
      <c r="K150" s="105">
        <f>'СВОД 2024'!J150+$H$1*1-'Июль 2024'!D150</f>
        <v>52295.929999999993</v>
      </c>
      <c r="L150" s="105">
        <f>'СВОД 2024'!K150+$H$1*1-'Август 2024'!D150</f>
        <v>52295.929999999993</v>
      </c>
      <c r="M150" s="105">
        <f>'СВОД 2024'!L150+$H$1*1-'Сентябрь 2024'!D150</f>
        <v>52295.929999999993</v>
      </c>
      <c r="N150" s="105">
        <f>'СВОД 2024'!M150+$H$1*1-'Октябрь 2024'!D150</f>
        <v>52295.929999999993</v>
      </c>
      <c r="O150" s="105">
        <f>'СВОД 2024'!N150+$H$1*1-'Ноябрь 2024'!D150</f>
        <v>52295.929999999993</v>
      </c>
      <c r="P150" s="105">
        <f>'СВОД 2024'!O150+$H$1*1-'Декабрь 2024'!D150</f>
        <v>52295.929999999993</v>
      </c>
      <c r="Q150" s="106">
        <f t="shared" si="4"/>
        <v>26400</v>
      </c>
      <c r="R150" s="106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26400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2023'!S151</f>
        <v>-13200</v>
      </c>
      <c r="E151" s="105">
        <f>'СВОД 2024'!D151+$H$1*1-'Январь 2024'!D151</f>
        <v>-11000</v>
      </c>
      <c r="F151" s="105">
        <f>'СВОД 2024'!E151+$H$1*1-'Февраль 2024'!D151</f>
        <v>-8800</v>
      </c>
      <c r="G151" s="105">
        <f>'СВОД 2024'!F151+$H$1*1-'Март 2024'!D151</f>
        <v>-6600</v>
      </c>
      <c r="H151" s="105">
        <f>'СВОД 2024'!G151+$H$1*1-'Апрель 2024'!D151</f>
        <v>-4400</v>
      </c>
      <c r="I151" s="105">
        <f>'СВОД 2024'!H151+$H$1*1-'Май 2024'!D151</f>
        <v>-2200</v>
      </c>
      <c r="J151" s="105">
        <f>'СВОД 2024'!I151+$H$1*1-'Июнь 2024'!D151</f>
        <v>-13200</v>
      </c>
      <c r="K151" s="105">
        <f>'СВОД 2024'!J151+$H$1*1-'Июль 2024'!D151</f>
        <v>-11000</v>
      </c>
      <c r="L151" s="105">
        <f>'СВОД 2024'!K151+$H$1*1-'Август 2024'!D151</f>
        <v>-8800</v>
      </c>
      <c r="M151" s="105">
        <f>'СВОД 2024'!L151+$H$1*1-'Сентябрь 2024'!D151</f>
        <v>-6600</v>
      </c>
      <c r="N151" s="105">
        <f>'СВОД 2024'!M151+$H$1*1-'Октябрь 2024'!D151</f>
        <v>-4400</v>
      </c>
      <c r="O151" s="105">
        <f>'СВОД 2024'!N151+$H$1*1-'Ноябрь 2024'!D151</f>
        <v>-2200</v>
      </c>
      <c r="P151" s="105">
        <f>'СВОД 2024'!O151+$H$1*1-'Декабрь 2024'!D151</f>
        <v>-13200</v>
      </c>
      <c r="Q151" s="106">
        <f t="shared" si="4"/>
        <v>26400</v>
      </c>
      <c r="R151" s="106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2023'!S152</f>
        <v>-36061.490000000005</v>
      </c>
      <c r="E152" s="105">
        <f>'СВОД 2024'!D152+$H$1*1-'Январь 2024'!D152</f>
        <v>-33861.490000000005</v>
      </c>
      <c r="F152" s="105">
        <f>'СВОД 2024'!E152+$H$1*1-'Февраль 2024'!D152</f>
        <v>-31661.490000000005</v>
      </c>
      <c r="G152" s="105">
        <f>'СВОД 2024'!F152+$H$1*1-'Март 2024'!D152</f>
        <v>-29461.490000000005</v>
      </c>
      <c r="H152" s="105">
        <f>'СВОД 2024'!G152+$H$1*1-'Апрель 2024'!D152</f>
        <v>-27261.490000000005</v>
      </c>
      <c r="I152" s="105">
        <f>'СВОД 2024'!H152+$H$1*1-'Май 2024'!D152</f>
        <v>-25061.490000000005</v>
      </c>
      <c r="J152" s="105">
        <f>'СВОД 2024'!I152+$H$1*1-'Июнь 2024'!D152</f>
        <v>-22861.490000000005</v>
      </c>
      <c r="K152" s="105">
        <f>'СВОД 2024'!J152+$H$1*1-'Июль 2024'!D152</f>
        <v>-20661.490000000005</v>
      </c>
      <c r="L152" s="105">
        <f>'СВОД 2024'!K152+$H$1*1-'Август 2024'!D152</f>
        <v>-18461.490000000005</v>
      </c>
      <c r="M152" s="105">
        <f>'СВОД 2024'!L152+$H$1*1-'Сентябрь 2024'!D152</f>
        <v>-16261.490000000005</v>
      </c>
      <c r="N152" s="105">
        <f>'СВОД 2024'!M152+$H$1*1-'Октябрь 2024'!D152</f>
        <v>-14061.490000000005</v>
      </c>
      <c r="O152" s="105">
        <f>'СВОД 2024'!N152+$H$1*1-'Ноябрь 2024'!D152</f>
        <v>-11861.490000000005</v>
      </c>
      <c r="P152" s="105">
        <f>'СВОД 2024'!O152+$H$1*1-'Декабрь 2024'!D152</f>
        <v>-9661.4900000000052</v>
      </c>
      <c r="Q152" s="106">
        <f t="shared" si="4"/>
        <v>26400</v>
      </c>
      <c r="R152" s="106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06">
        <f t="shared" si="5"/>
        <v>-9661.4900000000052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2023'!S153</f>
        <v>60276.61</v>
      </c>
      <c r="E153" s="105">
        <f>'СВОД 2024'!D153+$H$1*1-'Январь 2024'!D153</f>
        <v>62476.61</v>
      </c>
      <c r="F153" s="105">
        <f>'СВОД 2024'!E153+$H$1*1-'Февраль 2024'!D153</f>
        <v>1676.6100000000006</v>
      </c>
      <c r="G153" s="105">
        <f>'СВОД 2024'!F153+$H$1*1-'Март 2024'!D153</f>
        <v>3876.6100000000006</v>
      </c>
      <c r="H153" s="105">
        <f>'СВОД 2024'!G153+$H$1*1-'Апрель 2024'!D153</f>
        <v>6076.6100000000006</v>
      </c>
      <c r="I153" s="105">
        <f>'СВОД 2024'!H153+$H$1*1-'Май 2024'!D153</f>
        <v>8276.61</v>
      </c>
      <c r="J153" s="105">
        <f>'СВОД 2024'!I153+$H$1*1-'Июнь 2024'!D153</f>
        <v>10476.61</v>
      </c>
      <c r="K153" s="105">
        <f>'СВОД 2024'!J153+$H$1*1-'Июль 2024'!D153</f>
        <v>12676.61</v>
      </c>
      <c r="L153" s="105">
        <f>'СВОД 2024'!K153+$H$1*1-'Август 2024'!D153</f>
        <v>14876.61</v>
      </c>
      <c r="M153" s="105">
        <f>'СВОД 2024'!L153+$H$1*1-'Сентябрь 2024'!D153</f>
        <v>17076.61</v>
      </c>
      <c r="N153" s="105">
        <f>'СВОД 2024'!M153+$H$1*1-'Октябрь 2024'!D153</f>
        <v>19276.61</v>
      </c>
      <c r="O153" s="105">
        <f>'СВОД 2024'!N153+$H$1*1-'Ноябрь 2024'!D153</f>
        <v>21476.61</v>
      </c>
      <c r="P153" s="105">
        <f>'СВОД 2024'!O153+$H$1*1-'Декабрь 2024'!D153</f>
        <v>23676.61</v>
      </c>
      <c r="Q153" s="106">
        <f t="shared" si="4"/>
        <v>26400</v>
      </c>
      <c r="R153" s="106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06">
        <f t="shared" si="5"/>
        <v>23676.61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2023'!S154</f>
        <v>2200</v>
      </c>
      <c r="E154" s="105">
        <f>'СВОД 2024'!D154+$H$1*1-'Январь 2024'!D154</f>
        <v>2200</v>
      </c>
      <c r="F154" s="105">
        <f>'СВОД 2024'!E154+$H$1*1-'Февраль 2024'!D154</f>
        <v>2200</v>
      </c>
      <c r="G154" s="105">
        <f>'СВОД 2024'!F154+$H$1*1-'Март 2024'!D154</f>
        <v>2200</v>
      </c>
      <c r="H154" s="105">
        <f>'СВОД 2024'!G154+$H$1*1-'Апрель 2024'!D154</f>
        <v>2200</v>
      </c>
      <c r="I154" s="105">
        <f>'СВОД 2024'!H154+$H$1*1-'Май 2024'!D154</f>
        <v>2200</v>
      </c>
      <c r="J154" s="105">
        <f>'СВОД 2024'!I154+$H$1*1-'Июнь 2024'!D154</f>
        <v>2200</v>
      </c>
      <c r="K154" s="105">
        <f>'СВОД 2024'!J154+$H$1*1-'Июль 2024'!D154</f>
        <v>2200</v>
      </c>
      <c r="L154" s="105">
        <f>'СВОД 2024'!K154+$H$1*1-'Август 2024'!D154</f>
        <v>2200</v>
      </c>
      <c r="M154" s="105">
        <f>'СВОД 2024'!L154+$H$1*1-'Сентябрь 2024'!D154</f>
        <v>2200</v>
      </c>
      <c r="N154" s="105">
        <f>'СВОД 2024'!M154+$H$1*1-'Октябрь 2024'!D154</f>
        <v>2200</v>
      </c>
      <c r="O154" s="105">
        <f>'СВОД 2024'!N154+$H$1*1-'Ноябрь 2024'!D154</f>
        <v>2200</v>
      </c>
      <c r="P154" s="105">
        <f>'СВОД 2024'!O154+$H$1*1-'Декабрь 2024'!D154</f>
        <v>2200</v>
      </c>
      <c r="Q154" s="106">
        <f t="shared" si="4"/>
        <v>26400</v>
      </c>
      <c r="R154" s="106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2023'!S155</f>
        <v>-4400.119999999999</v>
      </c>
      <c r="E155" s="105">
        <f>'СВОД 2024'!D155+$H$1*1-'Январь 2024'!D155</f>
        <v>-2200.119999999999</v>
      </c>
      <c r="F155" s="105">
        <f>'СВОД 2024'!E155+$H$1*1-'Февраль 2024'!D155</f>
        <v>-0.11999999999898137</v>
      </c>
      <c r="G155" s="105">
        <f>'СВОД 2024'!F155+$H$1*1-'Март 2024'!D155</f>
        <v>-2200.119999999999</v>
      </c>
      <c r="H155" s="105">
        <f>'СВОД 2024'!G155+$H$1*1-'Апрель 2024'!D155</f>
        <v>-4400.119999999999</v>
      </c>
      <c r="I155" s="105">
        <f>'СВОД 2024'!H155+$H$1*1-'Май 2024'!D155</f>
        <v>-2200.119999999999</v>
      </c>
      <c r="J155" s="105">
        <f>'СВОД 2024'!I155+$H$1*1-'Июнь 2024'!D155</f>
        <v>-4400.119999999999</v>
      </c>
      <c r="K155" s="105">
        <f>'СВОД 2024'!J155+$H$1*1-'Июль 2024'!D155</f>
        <v>-2200.119999999999</v>
      </c>
      <c r="L155" s="105">
        <f>'СВОД 2024'!K155+$H$1*1-'Август 2024'!D155</f>
        <v>-4400.119999999999</v>
      </c>
      <c r="M155" s="105">
        <f>'СВОД 2024'!L155+$H$1*1-'Сентябрь 2024'!D155</f>
        <v>-2200.119999999999</v>
      </c>
      <c r="N155" s="105">
        <f>'СВОД 2024'!M155+$H$1*1-'Октябрь 2024'!D155</f>
        <v>-0.11999999999898137</v>
      </c>
      <c r="O155" s="105">
        <f>'СВОД 2024'!N155+$H$1*1-'Ноябрь 2024'!D155</f>
        <v>-2200.119999999999</v>
      </c>
      <c r="P155" s="105">
        <f>'СВОД 2024'!O155+$H$1*1-'Декабрь 2024'!D155</f>
        <v>-2200.119999999999</v>
      </c>
      <c r="Q155" s="106">
        <f t="shared" si="4"/>
        <v>26400</v>
      </c>
      <c r="R155" s="106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24200</v>
      </c>
      <c r="S155" s="106">
        <f t="shared" si="5"/>
        <v>-2200.119999999999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2023'!S156</f>
        <v>0</v>
      </c>
      <c r="E156" s="105">
        <f>'СВОД 2024'!D156+$H$1*1-'Январь 2024'!D156</f>
        <v>2200</v>
      </c>
      <c r="F156" s="105">
        <f>'СВОД 2024'!E156+$H$1*1-'Февраль 2024'!D156</f>
        <v>4400</v>
      </c>
      <c r="G156" s="105">
        <f>'СВОД 2024'!F156+$H$1*1-'Март 2024'!D156</f>
        <v>6600</v>
      </c>
      <c r="H156" s="105">
        <f>'СВОД 2024'!G156+$H$1*1-'Апрель 2024'!D156</f>
        <v>8800</v>
      </c>
      <c r="I156" s="105">
        <f>'СВОД 2024'!H156+$H$1*1-'Май 2024'!D156</f>
        <v>-2200</v>
      </c>
      <c r="J156" s="105">
        <f>'СВОД 2024'!I156+$H$1*1-'Июнь 2024'!D156</f>
        <v>0</v>
      </c>
      <c r="K156" s="105">
        <f>'СВОД 2024'!J156+$H$1*1-'Июль 2024'!D156</f>
        <v>2200</v>
      </c>
      <c r="L156" s="105">
        <f>'СВОД 2024'!K156+$H$1*1-'Август 2024'!D156</f>
        <v>4400</v>
      </c>
      <c r="M156" s="105">
        <f>'СВОД 2024'!L156+$H$1*1-'Сентябрь 2024'!D156</f>
        <v>6600</v>
      </c>
      <c r="N156" s="105">
        <f>'СВОД 2024'!M156+$H$1*1-'Октябрь 2024'!D156</f>
        <v>8800</v>
      </c>
      <c r="O156" s="105">
        <f>'СВОД 2024'!N156+$H$1*1-'Ноябрь 2024'!D156</f>
        <v>11000</v>
      </c>
      <c r="P156" s="105">
        <f>'СВОД 2024'!O156+$H$1*1-'Декабрь 2024'!D156</f>
        <v>13200</v>
      </c>
      <c r="Q156" s="106">
        <f t="shared" si="4"/>
        <v>26400</v>
      </c>
      <c r="R156" s="106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13200</v>
      </c>
      <c r="S156" s="106">
        <f t="shared" si="5"/>
        <v>13200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2023'!S157</f>
        <v>27600.760000000002</v>
      </c>
      <c r="E157" s="105">
        <f>'СВОД 2024'!D157+$H$1*1-'Январь 2024'!D157</f>
        <v>9800.760000000002</v>
      </c>
      <c r="F157" s="105">
        <f>'СВОД 2024'!E157+$H$1*1-'Февраль 2024'!D157</f>
        <v>12000.760000000002</v>
      </c>
      <c r="G157" s="105">
        <f>'СВОД 2024'!F157+$H$1*1-'Март 2024'!D157</f>
        <v>14200.760000000002</v>
      </c>
      <c r="H157" s="105">
        <f>'СВОД 2024'!G157+$H$1*1-'Апрель 2024'!D157</f>
        <v>16400.760000000002</v>
      </c>
      <c r="I157" s="105">
        <f>'СВОД 2024'!H157+$H$1*1-'Май 2024'!D157</f>
        <v>18600.760000000002</v>
      </c>
      <c r="J157" s="105">
        <f>'СВОД 2024'!I157+$H$1*1-'Июнь 2024'!D157</f>
        <v>20800.760000000002</v>
      </c>
      <c r="K157" s="105">
        <f>'СВОД 2024'!J157+$H$1*1-'Июль 2024'!D157</f>
        <v>23000.760000000002</v>
      </c>
      <c r="L157" s="105">
        <f>'СВОД 2024'!K157+$H$1*1-'Август 2024'!D157</f>
        <v>25200.760000000002</v>
      </c>
      <c r="M157" s="105">
        <f>'СВОД 2024'!L157+$H$1*1-'Сентябрь 2024'!D157</f>
        <v>27400.760000000002</v>
      </c>
      <c r="N157" s="105">
        <f>'СВОД 2024'!M157+$H$1*1-'Октябрь 2024'!D157</f>
        <v>29600.760000000002</v>
      </c>
      <c r="O157" s="105">
        <f>'СВОД 2024'!N157+$H$1*1-'Ноябрь 2024'!D157</f>
        <v>31800.760000000002</v>
      </c>
      <c r="P157" s="105">
        <f>'СВОД 2024'!O157+$H$1*1-'Декабрь 2024'!D157</f>
        <v>34000.76</v>
      </c>
      <c r="Q157" s="106">
        <f t="shared" si="4"/>
        <v>26400</v>
      </c>
      <c r="R157" s="106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06">
        <f t="shared" si="5"/>
        <v>34000.76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2023'!S158</f>
        <v>140800</v>
      </c>
      <c r="E158" s="105">
        <f>'СВОД 2024'!D158+$H$1*1-'Январь 2024'!D158</f>
        <v>143000</v>
      </c>
      <c r="F158" s="105">
        <f>'СВОД 2024'!E158+$H$1*1-'Февраль 2024'!D158</f>
        <v>145200</v>
      </c>
      <c r="G158" s="105">
        <f>'СВОД 2024'!F158+$H$1*1-'Март 2024'!D158</f>
        <v>147400</v>
      </c>
      <c r="H158" s="105">
        <f>'СВОД 2024'!G158+$H$1*1-'Апрель 2024'!D158</f>
        <v>149600</v>
      </c>
      <c r="I158" s="105">
        <f>'СВОД 2024'!H158+$H$1*1-'Май 2024'!D158</f>
        <v>151800</v>
      </c>
      <c r="J158" s="105">
        <f>'СВОД 2024'!I158+$H$1*1-'Июнь 2024'!D158</f>
        <v>154000</v>
      </c>
      <c r="K158" s="105">
        <f>'СВОД 2024'!J158+$H$1*1-'Июль 2024'!D158</f>
        <v>156200</v>
      </c>
      <c r="L158" s="105">
        <f>'СВОД 2024'!K158+$H$1*1-'Август 2024'!D158</f>
        <v>158400</v>
      </c>
      <c r="M158" s="105">
        <f>'СВОД 2024'!L158+$H$1*1-'Сентябрь 2024'!D158</f>
        <v>160600</v>
      </c>
      <c r="N158" s="105">
        <f>'СВОД 2024'!M158+$H$1*1-'Октябрь 2024'!D158</f>
        <v>162800</v>
      </c>
      <c r="O158" s="105">
        <f>'СВОД 2024'!N158+$H$1*1-'Ноябрь 2024'!D158</f>
        <v>165000</v>
      </c>
      <c r="P158" s="105">
        <f>'СВОД 2024'!O158+$H$1*1-'Декабрь 2024'!D158</f>
        <v>167200</v>
      </c>
      <c r="Q158" s="106">
        <f t="shared" si="4"/>
        <v>26400</v>
      </c>
      <c r="R158" s="106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06">
        <f t="shared" si="5"/>
        <v>167200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2023'!S159</f>
        <v>-2200</v>
      </c>
      <c r="E159" s="105">
        <f>'СВОД 2024'!D159+$H$1*1-'Январь 2024'!D159</f>
        <v>0</v>
      </c>
      <c r="F159" s="105">
        <f>'СВОД 2024'!E159+$H$1*1-'Февраль 2024'!D159</f>
        <v>-2200</v>
      </c>
      <c r="G159" s="105">
        <f>'СВОД 2024'!F159+$H$1*1-'Март 2024'!D159</f>
        <v>0</v>
      </c>
      <c r="H159" s="105">
        <f>'СВОД 2024'!G159+$H$1*1-'Апрель 2024'!D159</f>
        <v>0</v>
      </c>
      <c r="I159" s="105">
        <f>'СВОД 2024'!H159+$H$1*1-'Май 2024'!D159</f>
        <v>-2200</v>
      </c>
      <c r="J159" s="105">
        <f>'СВОД 2024'!I159+$H$1*1-'Июнь 2024'!D159</f>
        <v>0</v>
      </c>
      <c r="K159" s="105">
        <f>'СВОД 2024'!J159+$H$1*1-'Июль 2024'!D159</f>
        <v>0</v>
      </c>
      <c r="L159" s="105">
        <f>'СВОД 2024'!K159+$H$1*1-'Август 2024'!D159</f>
        <v>-4400</v>
      </c>
      <c r="M159" s="105">
        <f>'СВОД 2024'!L159+$H$1*1-'Сентябрь 2024'!D159</f>
        <v>-4400</v>
      </c>
      <c r="N159" s="105">
        <f>'СВОД 2024'!M159+$H$1*1-'Октябрь 2024'!D159</f>
        <v>-6600</v>
      </c>
      <c r="O159" s="105">
        <f>'СВОД 2024'!N159+$H$1*1-'Ноябрь 2024'!D159</f>
        <v>-4400</v>
      </c>
      <c r="P159" s="105">
        <f>'СВОД 2024'!O159+$H$1*1-'Декабрь 2024'!D159</f>
        <v>-4400</v>
      </c>
      <c r="Q159" s="106">
        <f t="shared" si="4"/>
        <v>26400</v>
      </c>
      <c r="R159" s="106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28600</v>
      </c>
      <c r="S159" s="106">
        <f t="shared" si="5"/>
        <v>-4400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2023'!S160</f>
        <v>2200</v>
      </c>
      <c r="E160" s="105">
        <f>'СВОД 2024'!D160+$H$1*1-'Январь 2024'!D160</f>
        <v>2100</v>
      </c>
      <c r="F160" s="105">
        <f>'СВОД 2024'!E160+$H$1*1-'Февраль 2024'!D160</f>
        <v>1700</v>
      </c>
      <c r="G160" s="105">
        <f>'СВОД 2024'!F160+$H$1*1-'Март 2024'!D160</f>
        <v>1300</v>
      </c>
      <c r="H160" s="105">
        <f>'СВОД 2024'!G160+$H$1*1-'Апрель 2024'!D160</f>
        <v>900</v>
      </c>
      <c r="I160" s="105">
        <f>'СВОД 2024'!H160+$H$1*1-'Май 2024'!D160</f>
        <v>1000</v>
      </c>
      <c r="J160" s="105">
        <f>'СВОД 2024'!I160+$H$1*1-'Июнь 2024'!D160</f>
        <v>1100</v>
      </c>
      <c r="K160" s="105">
        <f>'СВОД 2024'!J160+$H$1*1-'Июль 2024'!D160</f>
        <v>3300</v>
      </c>
      <c r="L160" s="105">
        <f>'СВОД 2024'!K160+$H$1*1-'Август 2024'!D160</f>
        <v>5500</v>
      </c>
      <c r="M160" s="105">
        <f>'СВОД 2024'!L160+$H$1*1-'Сентябрь 2024'!D160</f>
        <v>5600</v>
      </c>
      <c r="N160" s="105">
        <f>'СВОД 2024'!M160+$H$1*1-'Октябрь 2024'!D160</f>
        <v>5500</v>
      </c>
      <c r="O160" s="105">
        <f>'СВОД 2024'!N160+$H$1*1-'Ноябрь 2024'!D160</f>
        <v>7700</v>
      </c>
      <c r="P160" s="105">
        <f>'СВОД 2024'!O160+$H$1*1-'Декабрь 2024'!D160</f>
        <v>7500</v>
      </c>
      <c r="Q160" s="106">
        <f t="shared" si="4"/>
        <v>26400</v>
      </c>
      <c r="R160" s="106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21100</v>
      </c>
      <c r="S160" s="106">
        <f t="shared" si="5"/>
        <v>7500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2023'!S161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2023'!S162</f>
        <v>13200</v>
      </c>
      <c r="E162" s="105">
        <f>'СВОД 2024'!D162+$H$1*1-'Январь 2024'!D162</f>
        <v>15400</v>
      </c>
      <c r="F162" s="105">
        <f>'СВОД 2024'!E162+$H$1*1-'Февраль 2024'!D162</f>
        <v>17600</v>
      </c>
      <c r="G162" s="105">
        <f>'СВОД 2024'!F162+$H$1*1-'Март 2024'!D162</f>
        <v>6600</v>
      </c>
      <c r="H162" s="105">
        <f>'СВОД 2024'!G162+$H$1*1-'Апрель 2024'!D162</f>
        <v>8800</v>
      </c>
      <c r="I162" s="105">
        <f>'СВОД 2024'!H162+$H$1*1-'Май 2024'!D162</f>
        <v>11000</v>
      </c>
      <c r="J162" s="105">
        <f>'СВОД 2024'!I162+$H$1*1-'Июнь 2024'!D162</f>
        <v>13200</v>
      </c>
      <c r="K162" s="105">
        <f>'СВОД 2024'!J162+$H$1*1-'Июль 2024'!D162</f>
        <v>15400</v>
      </c>
      <c r="L162" s="105">
        <f>'СВОД 2024'!K162+$H$1*1-'Август 2024'!D162</f>
        <v>4400</v>
      </c>
      <c r="M162" s="105">
        <f>'СВОД 2024'!L162+$H$1*1-'Сентябрь 2024'!D162</f>
        <v>6600</v>
      </c>
      <c r="N162" s="105">
        <f>'СВОД 2024'!M162+$H$1*1-'Октябрь 2024'!D162</f>
        <v>8800</v>
      </c>
      <c r="O162" s="105">
        <f>'СВОД 2024'!N162+$H$1*1-'Ноябрь 2024'!D162</f>
        <v>11000</v>
      </c>
      <c r="P162" s="105">
        <f>'СВОД 2024'!O162+$H$1*1-'Декабрь 2024'!D162</f>
        <v>13200</v>
      </c>
      <c r="Q162" s="106">
        <f t="shared" si="4"/>
        <v>26400</v>
      </c>
      <c r="R162" s="106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2023'!S163</f>
        <v>31999.509999999995</v>
      </c>
      <c r="E163" s="105">
        <f>'СВОД 2024'!D163+$H$1*1-'Январь 2024'!D163</f>
        <v>34199.509999999995</v>
      </c>
      <c r="F163" s="105">
        <f>'СВОД 2024'!E163+$H$1*1-'Февраль 2024'!D163</f>
        <v>26399.509999999995</v>
      </c>
      <c r="G163" s="105">
        <f>'СВОД 2024'!F163+$H$1*1-'Март 2024'!D163</f>
        <v>28599.509999999995</v>
      </c>
      <c r="H163" s="105">
        <f>'СВОД 2024'!G163+$H$1*1-'Апрель 2024'!D163</f>
        <v>20799.509999999995</v>
      </c>
      <c r="I163" s="105">
        <f>'СВОД 2024'!H163+$H$1*1-'Май 2024'!D163</f>
        <v>22999.509999999995</v>
      </c>
      <c r="J163" s="105">
        <f>'СВОД 2024'!I163+$H$1*1-'Июнь 2024'!D163</f>
        <v>25199.509999999995</v>
      </c>
      <c r="K163" s="105">
        <f>'СВОД 2024'!J163+$H$1*1-'Июль 2024'!D163</f>
        <v>27399.509999999995</v>
      </c>
      <c r="L163" s="105">
        <f>'СВОД 2024'!K163+$H$1*1-'Август 2024'!D163</f>
        <v>29599.509999999995</v>
      </c>
      <c r="M163" s="105">
        <f>'СВОД 2024'!L163+$H$1*1-'Сентябрь 2024'!D163</f>
        <v>31799.509999999995</v>
      </c>
      <c r="N163" s="105">
        <f>'СВОД 2024'!M163+$H$1*1-'Октябрь 2024'!D163</f>
        <v>18999.509999999995</v>
      </c>
      <c r="O163" s="105">
        <f>'СВОД 2024'!N163+$H$1*1-'Ноябрь 2024'!D163</f>
        <v>21199.509999999995</v>
      </c>
      <c r="P163" s="105">
        <f>'СВОД 2024'!O163+$H$1*1-'Декабрь 2024'!D163</f>
        <v>23399.509999999995</v>
      </c>
      <c r="Q163" s="106">
        <f t="shared" si="4"/>
        <v>26400</v>
      </c>
      <c r="R163" s="106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35000</v>
      </c>
      <c r="S163" s="106">
        <f t="shared" si="5"/>
        <v>23399.509999999995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2023'!S164</f>
        <v>32018.21</v>
      </c>
      <c r="E164" s="105">
        <f>'СВОД 2024'!D164+$H$1*1-'Январь 2024'!D164</f>
        <v>34218.21</v>
      </c>
      <c r="F164" s="105">
        <f>'СВОД 2024'!E164+$H$1*1-'Февраль 2024'!D164</f>
        <v>26418.21</v>
      </c>
      <c r="G164" s="105">
        <f>'СВОД 2024'!F164+$H$1*1-'Март 2024'!D164</f>
        <v>28618.21</v>
      </c>
      <c r="H164" s="105">
        <f>'СВОД 2024'!G164+$H$1*1-'Апрель 2024'!D164</f>
        <v>20818.21</v>
      </c>
      <c r="I164" s="105">
        <f>'СВОД 2024'!H164+$H$1*1-'Май 2024'!D164</f>
        <v>23018.21</v>
      </c>
      <c r="J164" s="105">
        <f>'СВОД 2024'!I164+$H$1*1-'Июнь 2024'!D164</f>
        <v>25218.21</v>
      </c>
      <c r="K164" s="105">
        <f>'СВОД 2024'!J164+$H$1*1-'Июль 2024'!D164</f>
        <v>27418.21</v>
      </c>
      <c r="L164" s="105">
        <f>'СВОД 2024'!K164+$H$1*1-'Август 2024'!D164</f>
        <v>29618.21</v>
      </c>
      <c r="M164" s="105">
        <f>'СВОД 2024'!L164+$H$1*1-'Сентябрь 2024'!D164</f>
        <v>31818.21</v>
      </c>
      <c r="N164" s="105">
        <f>'СВОД 2024'!M164+$H$1*1-'Октябрь 2024'!D164</f>
        <v>19018.21</v>
      </c>
      <c r="O164" s="105">
        <f>'СВОД 2024'!N164+$H$1*1-'Ноябрь 2024'!D164</f>
        <v>21218.21</v>
      </c>
      <c r="P164" s="105">
        <f>'СВОД 2024'!O164+$H$1*1-'Декабрь 2024'!D164</f>
        <v>23418.21</v>
      </c>
      <c r="Q164" s="106">
        <f t="shared" si="4"/>
        <v>26400</v>
      </c>
      <c r="R164" s="106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35000</v>
      </c>
      <c r="S164" s="106">
        <f t="shared" si="5"/>
        <v>23418.21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2023'!S165</f>
        <v>51829.31</v>
      </c>
      <c r="E165" s="105">
        <f>'СВОД 2024'!D165+$H$1*1-'Январь 2024'!D165</f>
        <v>54029.31</v>
      </c>
      <c r="F165" s="105">
        <f>'СВОД 2024'!E165+$H$1*1-'Февраль 2024'!D165</f>
        <v>56229.31</v>
      </c>
      <c r="G165" s="105">
        <f>'СВОД 2024'!F165+$H$1*1-'Март 2024'!D165</f>
        <v>58429.31</v>
      </c>
      <c r="H165" s="105">
        <f>'СВОД 2024'!G165+$H$1*1-'Апрель 2024'!D165</f>
        <v>60629.31</v>
      </c>
      <c r="I165" s="105">
        <f>'СВОД 2024'!H165+$H$1*1-'Май 2024'!D165</f>
        <v>62829.31</v>
      </c>
      <c r="J165" s="105">
        <f>'СВОД 2024'!I165+$H$1*1-'Июнь 2024'!D165</f>
        <v>65029.31</v>
      </c>
      <c r="K165" s="105">
        <f>'СВОД 2024'!J165+$H$1*1-'Июль 2024'!D165</f>
        <v>67229.31</v>
      </c>
      <c r="L165" s="105">
        <f>'СВОД 2024'!K165+$H$1*1-'Август 2024'!D165</f>
        <v>69429.31</v>
      </c>
      <c r="M165" s="105">
        <f>'СВОД 2024'!L165+$H$1*1-'Сентябрь 2024'!D165</f>
        <v>71629.31</v>
      </c>
      <c r="N165" s="105">
        <f>'СВОД 2024'!M165+$H$1*1-'Октябрь 2024'!D165</f>
        <v>6599.3099999999977</v>
      </c>
      <c r="O165" s="105">
        <f>'СВОД 2024'!N165+$H$1*1-'Ноябрь 2024'!D165</f>
        <v>8799.3099999999977</v>
      </c>
      <c r="P165" s="105">
        <f>'СВОД 2024'!O165+$H$1*1-'Декабрь 2024'!D165</f>
        <v>10999.309999999998</v>
      </c>
      <c r="Q165" s="106">
        <f t="shared" si="4"/>
        <v>26400</v>
      </c>
      <c r="R165" s="106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67230</v>
      </c>
      <c r="S165" s="106">
        <f t="shared" si="5"/>
        <v>10999.309999999998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2023'!S166</f>
        <v>0</v>
      </c>
      <c r="E166" s="105">
        <f>'СВОД 2024'!D166+$H$1*1-'Январь 2024'!D166</f>
        <v>0</v>
      </c>
      <c r="F166" s="105">
        <f>'СВОД 2024'!E166+$H$1*1-'Февраль 2024'!D166</f>
        <v>0</v>
      </c>
      <c r="G166" s="105">
        <f>'СВОД 2024'!F166+$H$1*1-'Март 2024'!D166</f>
        <v>0</v>
      </c>
      <c r="H166" s="105">
        <f>'СВОД 2024'!G166+$H$1*1-'Апрель 2024'!D166</f>
        <v>0</v>
      </c>
      <c r="I166" s="105">
        <f>'СВОД 2024'!H166+$H$1*1-'Май 2024'!D166</f>
        <v>0</v>
      </c>
      <c r="J166" s="105">
        <f>'СВОД 2024'!I166+$H$1*1-'Июнь 2024'!D166</f>
        <v>0</v>
      </c>
      <c r="K166" s="105">
        <f>'СВОД 2024'!J166+$H$1*1-'Июль 2024'!D166</f>
        <v>2200</v>
      </c>
      <c r="L166" s="105">
        <f>'СВОД 2024'!K166+$H$1*1-'Август 2024'!D166</f>
        <v>0</v>
      </c>
      <c r="M166" s="105">
        <f>'СВОД 2024'!L166+$H$1*1-'Сентябрь 2024'!D166</f>
        <v>0</v>
      </c>
      <c r="N166" s="105">
        <f>'СВОД 2024'!M166+$H$1*1-'Октябрь 2024'!D166</f>
        <v>0</v>
      </c>
      <c r="O166" s="105">
        <f>'СВОД 2024'!N166+$H$1*1-'Ноябрь 2024'!D166</f>
        <v>0</v>
      </c>
      <c r="P166" s="105">
        <f>'СВОД 2024'!O166+$H$1*1-'Декабрь 2024'!D166</f>
        <v>0</v>
      </c>
      <c r="Q166" s="106">
        <f t="shared" si="4"/>
        <v>26400</v>
      </c>
      <c r="R166" s="106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2023'!S167</f>
        <v>0</v>
      </c>
      <c r="E167" s="105">
        <f>'СВОД 2024'!D167+$H$1*1-'Январь 2024'!D167</f>
        <v>2200</v>
      </c>
      <c r="F167" s="105">
        <f>'СВОД 2024'!E167+$H$1*1-'Февраль 2024'!D167</f>
        <v>-2200</v>
      </c>
      <c r="G167" s="105">
        <f>'СВОД 2024'!F167+$H$1*1-'Март 2024'!D167</f>
        <v>0</v>
      </c>
      <c r="H167" s="105">
        <f>'СВОД 2024'!G167+$H$1*1-'Апрель 2024'!D167</f>
        <v>2200</v>
      </c>
      <c r="I167" s="105">
        <f>'СВОД 2024'!H167+$H$1*1-'Май 2024'!D167</f>
        <v>4400</v>
      </c>
      <c r="J167" s="105">
        <f>'СВОД 2024'!I167+$H$1*1-'Июнь 2024'!D167</f>
        <v>6600</v>
      </c>
      <c r="K167" s="105">
        <f>'СВОД 2024'!J167+$H$1*1-'Июль 2024'!D167</f>
        <v>-4400</v>
      </c>
      <c r="L167" s="105">
        <f>'СВОД 2024'!K167+$H$1*1-'Август 2024'!D167</f>
        <v>-2200</v>
      </c>
      <c r="M167" s="105">
        <f>'СВОД 2024'!L167+$H$1*1-'Сентябрь 2024'!D167</f>
        <v>0</v>
      </c>
      <c r="N167" s="105">
        <f>'СВОД 2024'!M167+$H$1*1-'Октябрь 2024'!D167</f>
        <v>2200</v>
      </c>
      <c r="O167" s="105">
        <f>'СВОД 2024'!N167+$H$1*1-'Ноябрь 2024'!D167</f>
        <v>-4400</v>
      </c>
      <c r="P167" s="105">
        <f>'СВОД 2024'!O167+$H$1*1-'Декабрь 2024'!D167</f>
        <v>-2200</v>
      </c>
      <c r="Q167" s="106">
        <f t="shared" si="4"/>
        <v>26400</v>
      </c>
      <c r="R167" s="106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28600</v>
      </c>
      <c r="S167" s="106">
        <f t="shared" si="5"/>
        <v>-2200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2023'!S168</f>
        <v>8800</v>
      </c>
      <c r="E168" s="105">
        <f>'СВОД 2024'!D168+$H$1*1-'Январь 2024'!D168</f>
        <v>11000</v>
      </c>
      <c r="F168" s="105">
        <f>'СВОД 2024'!E168+$H$1*1-'Февраль 2024'!D168</f>
        <v>-2200</v>
      </c>
      <c r="G168" s="105">
        <f>'СВОД 2024'!F168+$H$1*1-'Март 2024'!D168</f>
        <v>0</v>
      </c>
      <c r="H168" s="105">
        <f>'СВОД 2024'!G168+$H$1*1-'Апрель 2024'!D168</f>
        <v>2200</v>
      </c>
      <c r="I168" s="105">
        <f>'СВОД 2024'!H168+$H$1*1-'Май 2024'!D168</f>
        <v>4400</v>
      </c>
      <c r="J168" s="105">
        <f>'СВОД 2024'!I168+$H$1*1-'Июнь 2024'!D168</f>
        <v>6600</v>
      </c>
      <c r="K168" s="105">
        <f>'СВОД 2024'!J168+$H$1*1-'Июль 2024'!D168</f>
        <v>8800</v>
      </c>
      <c r="L168" s="105">
        <f>'СВОД 2024'!K168+$H$1*1-'Август 2024'!D168</f>
        <v>-4400</v>
      </c>
      <c r="M168" s="105">
        <f>'СВОД 2024'!L168+$H$1*1-'Сентябрь 2024'!D168</f>
        <v>-2200</v>
      </c>
      <c r="N168" s="105">
        <f>'СВОД 2024'!M168+$H$1*1-'Октябрь 2024'!D168</f>
        <v>0</v>
      </c>
      <c r="O168" s="105">
        <f>'СВОД 2024'!N168+$H$1*1-'Ноябрь 2024'!D168</f>
        <v>2200</v>
      </c>
      <c r="P168" s="105">
        <f>'СВОД 2024'!O168+$H$1*1-'Декабрь 2024'!D168</f>
        <v>4400</v>
      </c>
      <c r="Q168" s="106">
        <f t="shared" si="4"/>
        <v>26400</v>
      </c>
      <c r="R168" s="106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30800</v>
      </c>
      <c r="S168" s="106">
        <f t="shared" si="5"/>
        <v>4400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2023'!S169</f>
        <v>0</v>
      </c>
      <c r="E169" s="105">
        <f>'СВОД 2024'!D169+$H$1*1-'Январь 2024'!D169</f>
        <v>2200</v>
      </c>
      <c r="F169" s="105">
        <f>'СВОД 2024'!E169+$H$1*1-'Февраль 2024'!D169</f>
        <v>4400</v>
      </c>
      <c r="G169" s="105">
        <f>'СВОД 2024'!F169+$H$1*1-'Март 2024'!D169</f>
        <v>2200</v>
      </c>
      <c r="H169" s="105">
        <f>'СВОД 2024'!G169+$H$1*1-'Апрель 2024'!D169</f>
        <v>4400</v>
      </c>
      <c r="I169" s="105">
        <f>'СВОД 2024'!H169+$H$1*1-'Май 2024'!D169</f>
        <v>2200</v>
      </c>
      <c r="J169" s="105">
        <f>'СВОД 2024'!I169+$H$1*1-'Июнь 2024'!D169</f>
        <v>4400</v>
      </c>
      <c r="K169" s="105">
        <f>'СВОД 2024'!J169+$H$1*1-'Июль 2024'!D169</f>
        <v>2200</v>
      </c>
      <c r="L169" s="105">
        <f>'СВОД 2024'!K169+$H$1*1-'Август 2024'!D169</f>
        <v>4400</v>
      </c>
      <c r="M169" s="105">
        <f>'СВОД 2024'!L169+$H$1*1-'Сентябрь 2024'!D169</f>
        <v>2200</v>
      </c>
      <c r="N169" s="105">
        <f>'СВОД 2024'!M169+$H$1*1-'Октябрь 2024'!D169</f>
        <v>4400</v>
      </c>
      <c r="O169" s="105">
        <f>'СВОД 2024'!N169+$H$1*1-'Ноябрь 2024'!D169</f>
        <v>6600</v>
      </c>
      <c r="P169" s="105">
        <f>'СВОД 2024'!O169+$H$1*1-'Декабрь 2024'!D169</f>
        <v>0</v>
      </c>
      <c r="Q169" s="106">
        <f t="shared" si="4"/>
        <v>26400</v>
      </c>
      <c r="R169" s="106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26400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2023'!S170</f>
        <v>-6600</v>
      </c>
      <c r="E170" s="105">
        <f>'СВОД 2024'!D170+$H$1*1-'Январь 2024'!D170</f>
        <v>-4400</v>
      </c>
      <c r="F170" s="105">
        <f>'СВОД 2024'!E170+$H$1*1-'Февраль 2024'!D170</f>
        <v>-2200</v>
      </c>
      <c r="G170" s="105">
        <f>'СВОД 2024'!F170+$H$1*1-'Март 2024'!D170</f>
        <v>0</v>
      </c>
      <c r="H170" s="105">
        <f>'СВОД 2024'!G170+$H$1*1-'Апрель 2024'!D170</f>
        <v>2200</v>
      </c>
      <c r="I170" s="105">
        <f>'СВОД 2024'!H170+$H$1*1-'Май 2024'!D170</f>
        <v>4400</v>
      </c>
      <c r="J170" s="105">
        <f>'СВОД 2024'!I170+$H$1*1-'Июнь 2024'!D170</f>
        <v>-13200</v>
      </c>
      <c r="K170" s="105">
        <f>'СВОД 2024'!J170+$H$1*1-'Июль 2024'!D170</f>
        <v>-11000</v>
      </c>
      <c r="L170" s="105">
        <f>'СВОД 2024'!K170+$H$1*1-'Август 2024'!D170</f>
        <v>-8800</v>
      </c>
      <c r="M170" s="105">
        <f>'СВОД 2024'!L170+$H$1*1-'Сентябрь 2024'!D170</f>
        <v>-6600</v>
      </c>
      <c r="N170" s="105">
        <f>'СВОД 2024'!M170+$H$1*1-'Октябрь 2024'!D170</f>
        <v>-4400</v>
      </c>
      <c r="O170" s="105">
        <f>'СВОД 2024'!N170+$H$1*1-'Ноябрь 2024'!D170</f>
        <v>-2200</v>
      </c>
      <c r="P170" s="105">
        <f>'СВОД 2024'!O170+$H$1*1-'Декабрь 2024'!D170</f>
        <v>0</v>
      </c>
      <c r="Q170" s="106">
        <f t="shared" si="4"/>
        <v>26400</v>
      </c>
      <c r="R170" s="106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19800</v>
      </c>
      <c r="S170" s="106">
        <f t="shared" si="5"/>
        <v>0</v>
      </c>
      <c r="T170" s="116"/>
    </row>
    <row r="171" spans="1:20" ht="15.95" customHeight="1" x14ac:dyDescent="0.25">
      <c r="A171" s="20" t="s">
        <v>412</v>
      </c>
      <c r="B171" s="2">
        <v>138</v>
      </c>
      <c r="C171" s="114"/>
      <c r="D171" s="133">
        <f>'СВОД 2023'!S171</f>
        <v>13200</v>
      </c>
      <c r="E171" s="105">
        <f>'СВОД 2024'!D171+$H$1*1-'Январь 2024'!D171</f>
        <v>15400</v>
      </c>
      <c r="F171" s="105">
        <f>'СВОД 2024'!E171+$H$1*1-'Февраль 2024'!D171</f>
        <v>-2200</v>
      </c>
      <c r="G171" s="105">
        <f>'СВОД 2024'!F171+$H$1*1-'Март 2024'!D171</f>
        <v>0</v>
      </c>
      <c r="H171" s="105">
        <f>'СВОД 2024'!G171+$H$1*1-'Апрель 2024'!D171</f>
        <v>2200</v>
      </c>
      <c r="I171" s="105">
        <f>'СВОД 2024'!H171+$H$1*1-'Май 2024'!D171</f>
        <v>4400</v>
      </c>
      <c r="J171" s="105">
        <f>'СВОД 2024'!I171+$H$1*1-'Июнь 2024'!D171</f>
        <v>6600</v>
      </c>
      <c r="K171" s="105">
        <f>'СВОД 2024'!J171+$H$1*1-'Июль 2024'!D171</f>
        <v>8800</v>
      </c>
      <c r="L171" s="105">
        <f>'СВОД 2024'!K171+$H$1*1-'Август 2024'!D171</f>
        <v>-2200</v>
      </c>
      <c r="M171" s="105">
        <f>'СВОД 2024'!L171+$H$1*1-'Сентябрь 2024'!D171</f>
        <v>0</v>
      </c>
      <c r="N171" s="105">
        <f>'СВОД 2024'!M171+$H$1*1-'Октябрь 2024'!D171</f>
        <v>2200</v>
      </c>
      <c r="O171" s="105">
        <f>'СВОД 2024'!N171+$H$1*1-'Ноябрь 2024'!D171</f>
        <v>4400</v>
      </c>
      <c r="P171" s="105">
        <f>'СВОД 2024'!O171+$H$1*1-'Декабрь 2024'!D171</f>
        <v>6600</v>
      </c>
      <c r="Q171" s="106">
        <f t="shared" si="4"/>
        <v>26400</v>
      </c>
      <c r="R171" s="106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33000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2023'!S172</f>
        <v>-2200.0000000000036</v>
      </c>
      <c r="E172" s="105">
        <f>'СВОД 2024'!D172+$H$1*1-'Январь 2024'!D172</f>
        <v>-3.637978807091713E-12</v>
      </c>
      <c r="F172" s="105">
        <f>'СВОД 2024'!E172+$H$1*1-'Февраль 2024'!D172</f>
        <v>-3.637978807091713E-12</v>
      </c>
      <c r="G172" s="105">
        <f>'СВОД 2024'!F172+$H$1*1-'Март 2024'!D172</f>
        <v>-3.637978807091713E-12</v>
      </c>
      <c r="H172" s="105">
        <f>'СВОД 2024'!G172+$H$1*1-'Апрель 2024'!D172</f>
        <v>-3.637978807091713E-12</v>
      </c>
      <c r="I172" s="105">
        <f>'СВОД 2024'!H172+$H$1*1-'Май 2024'!D172</f>
        <v>-3.637978807091713E-12</v>
      </c>
      <c r="J172" s="105">
        <f>'СВОД 2024'!I172+$H$1*1-'Июнь 2024'!D172</f>
        <v>-3.637978807091713E-12</v>
      </c>
      <c r="K172" s="105">
        <f>'СВОД 2024'!J172+$H$1*1-'Июль 2024'!D172</f>
        <v>-3.637978807091713E-12</v>
      </c>
      <c r="L172" s="105">
        <f>'СВОД 2024'!K172+$H$1*1-'Август 2024'!D172</f>
        <v>-3.637978807091713E-12</v>
      </c>
      <c r="M172" s="105">
        <f>'СВОД 2024'!L172+$H$1*1-'Сентябрь 2024'!D172</f>
        <v>-3.637978807091713E-12</v>
      </c>
      <c r="N172" s="105">
        <f>'СВОД 2024'!M172+$H$1*1-'Октябрь 2024'!D172</f>
        <v>-3.637978807091713E-12</v>
      </c>
      <c r="O172" s="105">
        <f>'СВОД 2024'!N172+$H$1*1-'Ноябрь 2024'!D172</f>
        <v>-3.637978807091713E-12</v>
      </c>
      <c r="P172" s="105">
        <f>'СВОД 2024'!O172+$H$1*1-'Декабрь 2024'!D172</f>
        <v>-2200.0000000000036</v>
      </c>
      <c r="Q172" s="106">
        <f t="shared" si="4"/>
        <v>26400</v>
      </c>
      <c r="R172" s="106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2023'!S173</f>
        <v>0</v>
      </c>
      <c r="E173" s="105">
        <f>'СВОД 2024'!D173+$H$1*1-'Январь 2024'!D173</f>
        <v>-24200</v>
      </c>
      <c r="F173" s="105">
        <f>'СВОД 2024'!E173+$H$1*1-'Февраль 2024'!D173</f>
        <v>-22000</v>
      </c>
      <c r="G173" s="105">
        <f>'СВОД 2024'!F173+$H$1*1-'Март 2024'!D173</f>
        <v>-19800</v>
      </c>
      <c r="H173" s="105">
        <f>'СВОД 2024'!G173+$H$1*1-'Апрель 2024'!D173</f>
        <v>-17600</v>
      </c>
      <c r="I173" s="105">
        <f>'СВОД 2024'!H173+$H$1*1-'Май 2024'!D173</f>
        <v>-15400</v>
      </c>
      <c r="J173" s="105">
        <f>'СВОД 2024'!I173+$H$1*1-'Июнь 2024'!D173</f>
        <v>-13200</v>
      </c>
      <c r="K173" s="105">
        <f>'СВОД 2024'!J173+$H$1*1-'Июль 2024'!D173</f>
        <v>-11000</v>
      </c>
      <c r="L173" s="105">
        <f>'СВОД 2024'!K173+$H$1*1-'Август 2024'!D173</f>
        <v>-8800</v>
      </c>
      <c r="M173" s="105">
        <f>'СВОД 2024'!L173+$H$1*1-'Сентябрь 2024'!D173</f>
        <v>-6600</v>
      </c>
      <c r="N173" s="105">
        <f>'СВОД 2024'!M173+$H$1*1-'Октябрь 2024'!D173</f>
        <v>-4400</v>
      </c>
      <c r="O173" s="105">
        <f>'СВОД 2024'!N173+$H$1*1-'Ноябрь 2024'!D173</f>
        <v>-2200</v>
      </c>
      <c r="P173" s="105">
        <f>'СВОД 2024'!O173+$H$1*1-'Декабрь 2024'!D173</f>
        <v>0</v>
      </c>
      <c r="Q173" s="106">
        <f t="shared" si="4"/>
        <v>26400</v>
      </c>
      <c r="R173" s="106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2023'!S174</f>
        <v>0</v>
      </c>
      <c r="E174" s="105">
        <f>'СВОД 2024'!D174+$H$1*1-'Январь 2024'!D174</f>
        <v>2200</v>
      </c>
      <c r="F174" s="105">
        <f>'СВОД 2024'!E174+$H$1*1-'Февраль 2024'!D174</f>
        <v>4400</v>
      </c>
      <c r="G174" s="105">
        <f>'СВОД 2024'!F174+$H$1*1-'Март 2024'!D174</f>
        <v>0</v>
      </c>
      <c r="H174" s="105">
        <f>'СВОД 2024'!G174+$H$1*1-'Апрель 2024'!D174</f>
        <v>2200</v>
      </c>
      <c r="I174" s="105">
        <f>'СВОД 2024'!H174+$H$1*1-'Май 2024'!D174</f>
        <v>4400</v>
      </c>
      <c r="J174" s="105">
        <f>'СВОД 2024'!I174+$H$1*1-'Июнь 2024'!D174</f>
        <v>0</v>
      </c>
      <c r="K174" s="105">
        <f>'СВОД 2024'!J174+$H$1*1-'Июль 2024'!D174</f>
        <v>2200</v>
      </c>
      <c r="L174" s="105">
        <f>'СВОД 2024'!K174+$H$1*1-'Август 2024'!D174</f>
        <v>4400</v>
      </c>
      <c r="M174" s="105">
        <f>'СВОД 2024'!L174+$H$1*1-'Сентябрь 2024'!D174</f>
        <v>6600</v>
      </c>
      <c r="N174" s="105">
        <f>'СВОД 2024'!M174+$H$1*1-'Октябрь 2024'!D174</f>
        <v>8800</v>
      </c>
      <c r="O174" s="105">
        <f>'СВОД 2024'!N174+$H$1*1-'Ноябрь 2024'!D174</f>
        <v>0</v>
      </c>
      <c r="P174" s="105">
        <f>'СВОД 2024'!O174+$H$1*1-'Декабрь 2024'!D174</f>
        <v>2200</v>
      </c>
      <c r="Q174" s="106">
        <f t="shared" si="4"/>
        <v>26400</v>
      </c>
      <c r="R174" s="106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24200</v>
      </c>
      <c r="S174" s="106">
        <f t="shared" si="5"/>
        <v>2200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2023'!S175</f>
        <v>66000</v>
      </c>
      <c r="E175" s="105">
        <f>'СВОД 2024'!D175+$H$1*1-'Январь 2024'!D175</f>
        <v>63800</v>
      </c>
      <c r="F175" s="105">
        <f>'СВОД 2024'!E175+$H$1*1-'Февраль 2024'!D175</f>
        <v>57200</v>
      </c>
      <c r="G175" s="105">
        <f>'СВОД 2024'!F175+$H$1*1-'Март 2024'!D175</f>
        <v>55000</v>
      </c>
      <c r="H175" s="105">
        <f>'СВОД 2024'!G175+$H$1*1-'Апрель 2024'!D175</f>
        <v>55000</v>
      </c>
      <c r="I175" s="105">
        <f>'СВОД 2024'!H175+$H$1*1-'Май 2024'!D175</f>
        <v>55000</v>
      </c>
      <c r="J175" s="105">
        <f>'СВОД 2024'!I175+$H$1*1-'Июнь 2024'!D175</f>
        <v>52800</v>
      </c>
      <c r="K175" s="105">
        <f>'СВОД 2024'!J175+$H$1*1-'Июль 2024'!D175</f>
        <v>52800</v>
      </c>
      <c r="L175" s="105">
        <f>'СВОД 2024'!K175+$H$1*1-'Август 2024'!D175</f>
        <v>50600</v>
      </c>
      <c r="M175" s="105">
        <f>'СВОД 2024'!L175+$H$1*1-'Сентябрь 2024'!D175</f>
        <v>48400</v>
      </c>
      <c r="N175" s="105">
        <f>'СВОД 2024'!M175+$H$1*1-'Октябрь 2024'!D175</f>
        <v>50600</v>
      </c>
      <c r="O175" s="105">
        <f>'СВОД 2024'!N175+$H$1*1-'Ноябрь 2024'!D175</f>
        <v>50600</v>
      </c>
      <c r="P175" s="105">
        <f>'СВОД 2024'!O175+$H$1*1-'Декабрь 2024'!D175</f>
        <v>48400</v>
      </c>
      <c r="Q175" s="106">
        <f t="shared" si="4"/>
        <v>26400</v>
      </c>
      <c r="R175" s="106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44000</v>
      </c>
      <c r="S175" s="106">
        <f t="shared" si="5"/>
        <v>48400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2023'!S176</f>
        <v>-6.9999999999708962E-2</v>
      </c>
      <c r="E176" s="105">
        <f>'СВОД 2024'!D176+$H$1*1-'Январь 2024'!D176</f>
        <v>2199.9300000000003</v>
      </c>
      <c r="F176" s="105">
        <f>'СВОД 2024'!E176+$H$1*1-'Февраль 2024'!D176</f>
        <v>4399.93</v>
      </c>
      <c r="G176" s="105">
        <f>'СВОД 2024'!F176+$H$1*1-'Март 2024'!D176</f>
        <v>-6.9999999999708962E-2</v>
      </c>
      <c r="H176" s="105">
        <f>'СВОД 2024'!G176+$H$1*1-'Апрель 2024'!D176</f>
        <v>2199.9300000000003</v>
      </c>
      <c r="I176" s="105">
        <f>'СВОД 2024'!H176+$H$1*1-'Май 2024'!D176</f>
        <v>-2200.0699999999997</v>
      </c>
      <c r="J176" s="105">
        <f>'СВОД 2024'!I176+$H$1*1-'Июнь 2024'!D176</f>
        <v>-6600.07</v>
      </c>
      <c r="K176" s="105">
        <f>'СВОД 2024'!J176+$H$1*1-'Июль 2024'!D176</f>
        <v>-4400.07</v>
      </c>
      <c r="L176" s="105">
        <f>'СВОД 2024'!K176+$H$1*1-'Август 2024'!D176</f>
        <v>-2200.0699999999997</v>
      </c>
      <c r="M176" s="105">
        <f>'СВОД 2024'!L176+$H$1*1-'Сентябрь 2024'!D176</f>
        <v>-6.9999999999708962E-2</v>
      </c>
      <c r="N176" s="105">
        <f>'СВОД 2024'!M176+$H$1*1-'Октябрь 2024'!D176</f>
        <v>-4400.07</v>
      </c>
      <c r="O176" s="105">
        <f>'СВОД 2024'!N176+$H$1*1-'Ноябрь 2024'!D176</f>
        <v>-2200.0699999999997</v>
      </c>
      <c r="P176" s="105">
        <f>'СВОД 2024'!O176+$H$1*1-'Декабрь 2024'!D176</f>
        <v>-6.9999999999708962E-2</v>
      </c>
      <c r="Q176" s="106">
        <f t="shared" si="4"/>
        <v>26400</v>
      </c>
      <c r="R176" s="106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26400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2023'!S177</f>
        <v>77208.22</v>
      </c>
      <c r="E177" s="105">
        <f>'СВОД 2024'!D177+$H$1*1-'Январь 2024'!D177</f>
        <v>79408.22</v>
      </c>
      <c r="F177" s="105">
        <f>'СВОД 2024'!E177+$H$1*1-'Февраль 2024'!D177</f>
        <v>81608.22</v>
      </c>
      <c r="G177" s="105">
        <f>'СВОД 2024'!F177+$H$1*1-'Март 2024'!D177</f>
        <v>83808.22</v>
      </c>
      <c r="H177" s="105">
        <f>'СВОД 2024'!G177+$H$1*1-'Апрель 2024'!D177</f>
        <v>86008.22</v>
      </c>
      <c r="I177" s="105">
        <f>'СВОД 2024'!H177+$H$1*1-'Май 2024'!D177</f>
        <v>88208.22</v>
      </c>
      <c r="J177" s="105">
        <f>'СВОД 2024'!I177+$H$1*1-'Июнь 2024'!D177</f>
        <v>90408.22</v>
      </c>
      <c r="K177" s="105">
        <f>'СВОД 2024'!J177+$H$1*1-'Июль 2024'!D177</f>
        <v>92608.22</v>
      </c>
      <c r="L177" s="105">
        <f>'СВОД 2024'!K177+$H$1*1-'Август 2024'!D177</f>
        <v>94808.22</v>
      </c>
      <c r="M177" s="105">
        <f>'СВОД 2024'!L177+$H$1*1-'Сентябрь 2024'!D177</f>
        <v>97008.22</v>
      </c>
      <c r="N177" s="105">
        <f>'СВОД 2024'!M177+$H$1*1-'Октябрь 2024'!D177</f>
        <v>99208.22</v>
      </c>
      <c r="O177" s="105">
        <f>'СВОД 2024'!N177+$H$1*1-'Ноябрь 2024'!D177</f>
        <v>101408.22</v>
      </c>
      <c r="P177" s="105">
        <f>'СВОД 2024'!O177+$H$1*1-'Декабрь 2024'!D177</f>
        <v>103608.22</v>
      </c>
      <c r="Q177" s="106">
        <f t="shared" si="4"/>
        <v>26400</v>
      </c>
      <c r="R177" s="106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06">
        <f t="shared" si="5"/>
        <v>103608.22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2023'!S178</f>
        <v>216.77000000000044</v>
      </c>
      <c r="E178" s="105">
        <f>'СВОД 2024'!D178+$H$1*1-'Январь 2024'!D178</f>
        <v>216.77000000000044</v>
      </c>
      <c r="F178" s="105">
        <f>'СВОД 2024'!E178+$H$1*1-'Февраль 2024'!D178</f>
        <v>216.77000000000044</v>
      </c>
      <c r="G178" s="105">
        <f>'СВОД 2024'!F178+$H$1*1-'Март 2024'!D178</f>
        <v>216.77000000000044</v>
      </c>
      <c r="H178" s="105">
        <f>'СВОД 2024'!G178+$H$1*1-'Апрель 2024'!D178</f>
        <v>216.77000000000044</v>
      </c>
      <c r="I178" s="105">
        <f>'СВОД 2024'!H178+$H$1*1-'Май 2024'!D178</f>
        <v>216.77000000000044</v>
      </c>
      <c r="J178" s="105">
        <f>'СВОД 2024'!I178+$H$1*1-'Июнь 2024'!D178</f>
        <v>216.77000000000044</v>
      </c>
      <c r="K178" s="105">
        <f>'СВОД 2024'!J178+$H$1*1-'Июль 2024'!D178</f>
        <v>2416.7700000000004</v>
      </c>
      <c r="L178" s="105">
        <f>'СВОД 2024'!K178+$H$1*1-'Август 2024'!D178</f>
        <v>4616.7700000000004</v>
      </c>
      <c r="M178" s="105">
        <f>'СВОД 2024'!L178+$H$1*1-'Сентябрь 2024'!D178</f>
        <v>4616.7700000000004</v>
      </c>
      <c r="N178" s="105">
        <f>'СВОД 2024'!M178+$H$1*1-'Октябрь 2024'!D178</f>
        <v>6816.77</v>
      </c>
      <c r="O178" s="105">
        <f>'СВОД 2024'!N178+$H$1*1-'Ноябрь 2024'!D178</f>
        <v>4616.7700000000004</v>
      </c>
      <c r="P178" s="105">
        <f>'СВОД 2024'!O178+$H$1*1-'Декабрь 2024'!D178</f>
        <v>2416.7700000000004</v>
      </c>
      <c r="Q178" s="106">
        <f t="shared" si="4"/>
        <v>26400</v>
      </c>
      <c r="R178" s="106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24200</v>
      </c>
      <c r="S178" s="106">
        <f t="shared" si="5"/>
        <v>2416.7700000000004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2023'!S179</f>
        <v>2200</v>
      </c>
      <c r="E179" s="105">
        <f>'СВОД 2024'!D179+$H$1*1-'Январь 2024'!D179</f>
        <v>2200</v>
      </c>
      <c r="F179" s="105">
        <f>'СВОД 2024'!E179+$H$1*1-'Февраль 2024'!D179</f>
        <v>2200</v>
      </c>
      <c r="G179" s="105">
        <f>'СВОД 2024'!F179+$H$1*1-'Март 2024'!D179</f>
        <v>2200</v>
      </c>
      <c r="H179" s="105">
        <f>'СВОД 2024'!G179+$H$1*1-'Апрель 2024'!D179</f>
        <v>2200</v>
      </c>
      <c r="I179" s="105">
        <f>'СВОД 2024'!H179+$H$1*1-'Май 2024'!D179</f>
        <v>2200</v>
      </c>
      <c r="J179" s="105">
        <f>'СВОД 2024'!I179+$H$1*1-'Июнь 2024'!D179</f>
        <v>2200</v>
      </c>
      <c r="K179" s="105">
        <f>'СВОД 2024'!J179+$H$1*1-'Июль 2024'!D179</f>
        <v>2200</v>
      </c>
      <c r="L179" s="105">
        <f>'СВОД 2024'!K179+$H$1*1-'Август 2024'!D179</f>
        <v>2200</v>
      </c>
      <c r="M179" s="105">
        <f>'СВОД 2024'!L179+$H$1*1-'Сентябрь 2024'!D179</f>
        <v>2200</v>
      </c>
      <c r="N179" s="105">
        <f>'СВОД 2024'!M179+$H$1*1-'Октябрь 2024'!D179</f>
        <v>2200</v>
      </c>
      <c r="O179" s="105">
        <f>'СВОД 2024'!N179+$H$1*1-'Ноябрь 2024'!D179</f>
        <v>2200</v>
      </c>
      <c r="P179" s="105">
        <f>'СВОД 2024'!O179+$H$1*1-'Декабрь 2024'!D179</f>
        <v>2200</v>
      </c>
      <c r="Q179" s="106">
        <f t="shared" si="4"/>
        <v>26400</v>
      </c>
      <c r="R179" s="106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2023'!S180</f>
        <v>100</v>
      </c>
      <c r="E180" s="105">
        <f>'СВОД 2024'!D180+$H$1*1-'Январь 2024'!D180</f>
        <v>2300</v>
      </c>
      <c r="F180" s="105">
        <f>'СВОД 2024'!E180+$H$1*1-'Февраль 2024'!D180</f>
        <v>-2100</v>
      </c>
      <c r="G180" s="105">
        <f>'СВОД 2024'!F180+$H$1*1-'Март 2024'!D180</f>
        <v>100</v>
      </c>
      <c r="H180" s="105">
        <f>'СВОД 2024'!G180+$H$1*1-'Апрель 2024'!D180</f>
        <v>-2100</v>
      </c>
      <c r="I180" s="105">
        <f>'СВОД 2024'!H180+$H$1*1-'Май 2024'!D180</f>
        <v>100</v>
      </c>
      <c r="J180" s="105">
        <f>'СВОД 2024'!I180+$H$1*1-'Июнь 2024'!D180</f>
        <v>-2100</v>
      </c>
      <c r="K180" s="105">
        <f>'СВОД 2024'!J180+$H$1*1-'Июль 2024'!D180</f>
        <v>100</v>
      </c>
      <c r="L180" s="105">
        <f>'СВОД 2024'!K180+$H$1*1-'Август 2024'!D180</f>
        <v>2300</v>
      </c>
      <c r="M180" s="105">
        <f>'СВОД 2024'!L180+$H$1*1-'Сентябрь 2024'!D180</f>
        <v>-2100</v>
      </c>
      <c r="N180" s="105">
        <f>'СВОД 2024'!M180+$H$1*1-'Октябрь 2024'!D180</f>
        <v>100</v>
      </c>
      <c r="O180" s="105">
        <f>'СВОД 2024'!N180+$H$1*1-'Ноябрь 2024'!D180</f>
        <v>-2100</v>
      </c>
      <c r="P180" s="105">
        <f>'СВОД 2024'!O180+$H$1*1-'Декабрь 2024'!D180</f>
        <v>100</v>
      </c>
      <c r="Q180" s="106">
        <f t="shared" si="4"/>
        <v>26400</v>
      </c>
      <c r="R180" s="106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26400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2023'!S181</f>
        <v>2200</v>
      </c>
      <c r="E181" s="105">
        <f>'СВОД 2024'!D181+$H$1*1-'Январь 2024'!D181</f>
        <v>2200</v>
      </c>
      <c r="F181" s="105">
        <f>'СВОД 2024'!E181+$H$1*1-'Февраль 2024'!D181</f>
        <v>4400</v>
      </c>
      <c r="G181" s="105">
        <f>'СВОД 2024'!F181+$H$1*1-'Март 2024'!D181</f>
        <v>6600</v>
      </c>
      <c r="H181" s="105">
        <f>'СВОД 2024'!G181+$H$1*1-'Апрель 2024'!D181</f>
        <v>2200</v>
      </c>
      <c r="I181" s="105">
        <f>'СВОД 2024'!H181+$H$1*1-'Май 2024'!D181</f>
        <v>2200</v>
      </c>
      <c r="J181" s="105">
        <f>'СВОД 2024'!I181+$H$1*1-'Июнь 2024'!D181</f>
        <v>4400</v>
      </c>
      <c r="K181" s="105">
        <f>'СВОД 2024'!J181+$H$1*1-'Июль 2024'!D181</f>
        <v>4400</v>
      </c>
      <c r="L181" s="105">
        <f>'СВОД 2024'!K181+$H$1*1-'Август 2024'!D181</f>
        <v>4400</v>
      </c>
      <c r="M181" s="105">
        <f>'СВОД 2024'!L181+$H$1*1-'Сентябрь 2024'!D181</f>
        <v>2200</v>
      </c>
      <c r="N181" s="105">
        <f>'СВОД 2024'!M181+$H$1*1-'Октябрь 2024'!D181</f>
        <v>4400</v>
      </c>
      <c r="O181" s="105">
        <f>'СВОД 2024'!N181+$H$1*1-'Ноябрь 2024'!D181</f>
        <v>2200</v>
      </c>
      <c r="P181" s="105">
        <f>'СВОД 2024'!O181+$H$1*1-'Декабрь 2024'!D181</f>
        <v>2200</v>
      </c>
      <c r="Q181" s="106">
        <f t="shared" si="4"/>
        <v>26400</v>
      </c>
      <c r="R181" s="106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2023'!S182</f>
        <v>2191.3799999999974</v>
      </c>
      <c r="E182" s="105">
        <f>'СВОД 2024'!D182+$H$1*1-'Январь 2024'!D182</f>
        <v>-8.6200000000026193</v>
      </c>
      <c r="F182" s="105">
        <f>'СВОД 2024'!E182+$H$1*1-'Февраль 2024'!D182</f>
        <v>2191.3799999999974</v>
      </c>
      <c r="G182" s="105">
        <f>'СВОД 2024'!F182+$H$1*1-'Март 2024'!D182</f>
        <v>2191.3799999999974</v>
      </c>
      <c r="H182" s="105">
        <f>'СВОД 2024'!G182+$H$1*1-'Апрель 2024'!D182</f>
        <v>2191.3799999999974</v>
      </c>
      <c r="I182" s="105">
        <f>'СВОД 2024'!H182+$H$1*1-'Май 2024'!D182</f>
        <v>4391.3799999999974</v>
      </c>
      <c r="J182" s="105">
        <f>'СВОД 2024'!I182+$H$1*1-'Июнь 2024'!D182</f>
        <v>6591.3799999999974</v>
      </c>
      <c r="K182" s="105">
        <f>'СВОД 2024'!J182+$H$1*1-'Июль 2024'!D182</f>
        <v>8791.3799999999974</v>
      </c>
      <c r="L182" s="105">
        <f>'СВОД 2024'!K182+$H$1*1-'Август 2024'!D182</f>
        <v>10991.379999999997</v>
      </c>
      <c r="M182" s="105">
        <f>'СВОД 2024'!L182+$H$1*1-'Сентябрь 2024'!D182</f>
        <v>2191.3799999999974</v>
      </c>
      <c r="N182" s="105">
        <f>'СВОД 2024'!M182+$H$1*1-'Октябрь 2024'!D182</f>
        <v>4391.3799999999974</v>
      </c>
      <c r="O182" s="105">
        <f>'СВОД 2024'!N182+$H$1*1-'Ноябрь 2024'!D182</f>
        <v>6591.3799999999974</v>
      </c>
      <c r="P182" s="105">
        <f>'СВОД 2024'!O182+$H$1*1-'Декабрь 2024'!D182</f>
        <v>8791.3799999999974</v>
      </c>
      <c r="Q182" s="106">
        <f t="shared" si="4"/>
        <v>26400</v>
      </c>
      <c r="R182" s="106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19800</v>
      </c>
      <c r="S182" s="106">
        <f t="shared" si="5"/>
        <v>8791.3799999999974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2023'!S183</f>
        <v>-2200.0000000000073</v>
      </c>
      <c r="E183" s="105">
        <f>'СВОД 2024'!D183+$H$1*1-'Январь 2024'!D183</f>
        <v>-7.2759576141834259E-12</v>
      </c>
      <c r="F183" s="105">
        <f>'СВОД 2024'!E183+$H$1*1-'Февраль 2024'!D183</f>
        <v>2199.9999999999927</v>
      </c>
      <c r="G183" s="105">
        <f>'СВОД 2024'!F183+$H$1*1-'Март 2024'!D183</f>
        <v>4399.9999999999927</v>
      </c>
      <c r="H183" s="105">
        <f>'СВОД 2024'!G183+$H$1*1-'Апрель 2024'!D183</f>
        <v>-4400.0000000000073</v>
      </c>
      <c r="I183" s="105">
        <f>'СВОД 2024'!H183+$H$1*1-'Май 2024'!D183</f>
        <v>-2200.0000000000073</v>
      </c>
      <c r="J183" s="105">
        <f>'СВОД 2024'!I183+$H$1*1-'Июнь 2024'!D183</f>
        <v>-7.2759576141834259E-12</v>
      </c>
      <c r="K183" s="105">
        <f>'СВОД 2024'!J183+$H$1*1-'Июль 2024'!D183</f>
        <v>-4400.0000000000073</v>
      </c>
      <c r="L183" s="105">
        <f>'СВОД 2024'!K183+$H$1*1-'Август 2024'!D183</f>
        <v>-2200.0000000000073</v>
      </c>
      <c r="M183" s="105">
        <f>'СВОД 2024'!L183+$H$1*1-'Сентябрь 2024'!D183</f>
        <v>-6600.0000000000073</v>
      </c>
      <c r="N183" s="105">
        <f>'СВОД 2024'!M183+$H$1*1-'Октябрь 2024'!D183</f>
        <v>-4400.0000000000073</v>
      </c>
      <c r="O183" s="105">
        <f>'СВОД 2024'!N183+$H$1*1-'Ноябрь 2024'!D183</f>
        <v>-2200.0000000000073</v>
      </c>
      <c r="P183" s="105">
        <f>'СВОД 2024'!O183+$H$1*1-'Декабрь 2024'!D183</f>
        <v>-7.2759576141834259E-12</v>
      </c>
      <c r="Q183" s="106">
        <f t="shared" si="4"/>
        <v>26400</v>
      </c>
      <c r="R183" s="106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24200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2023'!S184</f>
        <v>136500</v>
      </c>
      <c r="E184" s="105">
        <f>'СВОД 2024'!D184+$H$1*1-'Январь 2024'!D184</f>
        <v>138700</v>
      </c>
      <c r="F184" s="105">
        <f>'СВОД 2024'!E184+$H$1*1-'Февраль 2024'!D184</f>
        <v>140900</v>
      </c>
      <c r="G184" s="105">
        <f>'СВОД 2024'!F184+$H$1*1-'Март 2024'!D184</f>
        <v>143100</v>
      </c>
      <c r="H184" s="105">
        <f>'СВОД 2024'!G184+$H$1*1-'Апрель 2024'!D184</f>
        <v>145300</v>
      </c>
      <c r="I184" s="105">
        <f>'СВОД 2024'!H184+$H$1*1-'Май 2024'!D184</f>
        <v>147500</v>
      </c>
      <c r="J184" s="105">
        <f>'СВОД 2024'!I184+$H$1*1-'Июнь 2024'!D184</f>
        <v>149700</v>
      </c>
      <c r="K184" s="105">
        <f>'СВОД 2024'!J184+$H$1*1-'Июль 2024'!D184</f>
        <v>151900</v>
      </c>
      <c r="L184" s="105">
        <f>'СВОД 2024'!K184+$H$1*1-'Август 2024'!D184</f>
        <v>154100</v>
      </c>
      <c r="M184" s="105">
        <f>'СВОД 2024'!L184+$H$1*1-'Сентябрь 2024'!D184</f>
        <v>156300</v>
      </c>
      <c r="N184" s="105">
        <f>'СВОД 2024'!M184+$H$1*1-'Октябрь 2024'!D184</f>
        <v>158500</v>
      </c>
      <c r="O184" s="105">
        <f>'СВОД 2024'!N184+$H$1*1-'Ноябрь 2024'!D184</f>
        <v>160700</v>
      </c>
      <c r="P184" s="105">
        <f>'СВОД 2024'!O184+$H$1*1-'Декабрь 2024'!D184</f>
        <v>162900</v>
      </c>
      <c r="Q184" s="106">
        <f t="shared" si="4"/>
        <v>26400</v>
      </c>
      <c r="R184" s="106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06">
        <f t="shared" si="5"/>
        <v>162900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2023'!S185</f>
        <v>14132.759999999995</v>
      </c>
      <c r="E185" s="105">
        <f>'СВОД 2024'!D185+$H$1*1-'Январь 2024'!D185</f>
        <v>16332.759999999995</v>
      </c>
      <c r="F185" s="105">
        <f>'СВОД 2024'!E185+$H$1*1-'Февраль 2024'!D185</f>
        <v>18532.759999999995</v>
      </c>
      <c r="G185" s="105">
        <f>'СВОД 2024'!F185+$H$1*1-'Март 2024'!D185</f>
        <v>20732.759999999995</v>
      </c>
      <c r="H185" s="105">
        <f>'СВОД 2024'!G185+$H$1*1-'Апрель 2024'!D185</f>
        <v>22932.759999999995</v>
      </c>
      <c r="I185" s="105">
        <f>'СВОД 2024'!H185+$H$1*1-'Май 2024'!D185</f>
        <v>25132.759999999995</v>
      </c>
      <c r="J185" s="105">
        <f>'СВОД 2024'!I185+$H$1*1-'Июнь 2024'!D185</f>
        <v>27332.759999999995</v>
      </c>
      <c r="K185" s="105">
        <f>'СВОД 2024'!J185+$H$1*1-'Июль 2024'!D185</f>
        <v>19532.759999999995</v>
      </c>
      <c r="L185" s="105">
        <f>'СВОД 2024'!K185+$H$1*1-'Август 2024'!D185</f>
        <v>14732.759999999995</v>
      </c>
      <c r="M185" s="105">
        <f>'СВОД 2024'!L185+$H$1*1-'Сентябрь 2024'!D185</f>
        <v>16932.759999999995</v>
      </c>
      <c r="N185" s="105">
        <f>'СВОД 2024'!M185+$H$1*1-'Октябрь 2024'!D185</f>
        <v>19132.759999999995</v>
      </c>
      <c r="O185" s="105">
        <f>'СВОД 2024'!N185+$H$1*1-'Ноябрь 2024'!D185</f>
        <v>21332.759999999995</v>
      </c>
      <c r="P185" s="105">
        <f>'СВОД 2024'!O185+$H$1*1-'Декабрь 2024'!D185</f>
        <v>23532.759999999995</v>
      </c>
      <c r="Q185" s="106">
        <f t="shared" si="4"/>
        <v>26400</v>
      </c>
      <c r="R185" s="106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17000</v>
      </c>
      <c r="S185" s="106">
        <f t="shared" si="5"/>
        <v>23532.759999999995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2023'!S186</f>
        <v>0</v>
      </c>
      <c r="E186" s="105">
        <f>'СВОД 2024'!D186+$H$1*1-'Январь 2024'!D186</f>
        <v>2200</v>
      </c>
      <c r="F186" s="105">
        <f>'СВОД 2024'!E186+$H$1*1-'Февраль 2024'!D186</f>
        <v>4400</v>
      </c>
      <c r="G186" s="105">
        <f>'СВОД 2024'!F186+$H$1*1-'Март 2024'!D186</f>
        <v>6600</v>
      </c>
      <c r="H186" s="105">
        <f>'СВОД 2024'!G186+$H$1*1-'Апрель 2024'!D186</f>
        <v>8800</v>
      </c>
      <c r="I186" s="105">
        <f>'СВОД 2024'!H186+$H$1*1-'Май 2024'!D186</f>
        <v>4400</v>
      </c>
      <c r="J186" s="105">
        <f>'СВОД 2024'!I186+$H$1*1-'Июнь 2024'!D186</f>
        <v>6600</v>
      </c>
      <c r="K186" s="105">
        <f>'СВОД 2024'!J186+$H$1*1-'Июль 2024'!D186</f>
        <v>8800</v>
      </c>
      <c r="L186" s="105">
        <f>'СВОД 2024'!K186+$H$1*1-'Август 2024'!D186</f>
        <v>11000</v>
      </c>
      <c r="M186" s="105">
        <f>'СВОД 2024'!L186+$H$1*1-'Сентябрь 2024'!D186</f>
        <v>13200</v>
      </c>
      <c r="N186" s="105">
        <f>'СВОД 2024'!M186+$H$1*1-'Октябрь 2024'!D186</f>
        <v>8800</v>
      </c>
      <c r="O186" s="105">
        <f>'СВОД 2024'!N186+$H$1*1-'Ноябрь 2024'!D186</f>
        <v>11000</v>
      </c>
      <c r="P186" s="105">
        <f>'СВОД 2024'!O186+$H$1*1-'Декабрь 2024'!D186</f>
        <v>13200</v>
      </c>
      <c r="Q186" s="106">
        <f t="shared" si="4"/>
        <v>26400</v>
      </c>
      <c r="R186" s="106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13200</v>
      </c>
      <c r="S186" s="106">
        <f t="shared" si="5"/>
        <v>13200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2023'!S187</f>
        <v>0.25999999999839929</v>
      </c>
      <c r="E187" s="105">
        <f>'СВОД 2024'!D187+$H$1*1-'Январь 2024'!D187</f>
        <v>0.25999999999839929</v>
      </c>
      <c r="F187" s="105">
        <f>'СВОД 2024'!E187+$H$1*1-'Февраль 2024'!D187</f>
        <v>0.25999999999839929</v>
      </c>
      <c r="G187" s="105">
        <f>'СВОД 2024'!F187+$H$1*1-'Март 2024'!D187</f>
        <v>0.25999999999839929</v>
      </c>
      <c r="H187" s="105">
        <f>'СВОД 2024'!G187+$H$1*1-'Апрель 2024'!D187</f>
        <v>0.25999999999839929</v>
      </c>
      <c r="I187" s="105">
        <f>'СВОД 2024'!H187+$H$1*1-'Май 2024'!D187</f>
        <v>0.25999999999839929</v>
      </c>
      <c r="J187" s="105">
        <f>'СВОД 2024'!I187+$H$1*1-'Июнь 2024'!D187</f>
        <v>0.25999999999839929</v>
      </c>
      <c r="K187" s="105">
        <f>'СВОД 2024'!J187+$H$1*1-'Июль 2024'!D187</f>
        <v>0.25999999999839929</v>
      </c>
      <c r="L187" s="105">
        <f>'СВОД 2024'!K187+$H$1*1-'Август 2024'!D187</f>
        <v>0.25999999999839929</v>
      </c>
      <c r="M187" s="105">
        <f>'СВОД 2024'!L187+$H$1*1-'Сентябрь 2024'!D187</f>
        <v>0.25999999999839929</v>
      </c>
      <c r="N187" s="105">
        <f>'СВОД 2024'!M187+$H$1*1-'Октябрь 2024'!D187</f>
        <v>0.25999999999839929</v>
      </c>
      <c r="O187" s="105">
        <f>'СВОД 2024'!N187+$H$1*1-'Ноябрь 2024'!D187</f>
        <v>0.25999999999839929</v>
      </c>
      <c r="P187" s="105">
        <f>'СВОД 2024'!O187+$H$1*1-'Декабрь 2024'!D187</f>
        <v>0.25999999999839929</v>
      </c>
      <c r="Q187" s="106">
        <f t="shared" si="4"/>
        <v>26400</v>
      </c>
      <c r="R187" s="106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437</v>
      </c>
      <c r="B188" s="2">
        <v>153</v>
      </c>
      <c r="C188" s="20" t="s">
        <v>21</v>
      </c>
      <c r="D188" s="133">
        <f>'СВОД 2023'!S188</f>
        <v>0</v>
      </c>
      <c r="E188" s="105">
        <f>'СВОД 2024'!D188+$H$1*1-'Январь 2024'!D188</f>
        <v>2200</v>
      </c>
      <c r="F188" s="105">
        <f>'СВОД 2024'!E188+$H$1*1-'Февраль 2024'!D188</f>
        <v>4400</v>
      </c>
      <c r="G188" s="105">
        <f>'СВОД 2024'!F188+$H$1*1-'Март 2024'!D188</f>
        <v>6600</v>
      </c>
      <c r="H188" s="105">
        <f>'СВОД 2024'!G188+$H$1*1-'Апрель 2024'!D188</f>
        <v>2200</v>
      </c>
      <c r="I188" s="105">
        <f>'СВОД 2024'!H188+$H$1*1-'Май 2024'!D188</f>
        <v>4400</v>
      </c>
      <c r="J188" s="105">
        <f>'СВОД 2024'!I188+$H$1*1-'Июнь 2024'!D188</f>
        <v>0</v>
      </c>
      <c r="K188" s="105">
        <f>'СВОД 2024'!J188+$H$1*1-'Июль 2024'!D188</f>
        <v>2200</v>
      </c>
      <c r="L188" s="105">
        <f>'СВОД 2024'!K188+$H$1*1-'Август 2024'!D188</f>
        <v>4400</v>
      </c>
      <c r="M188" s="105">
        <f>'СВОД 2024'!L188+$H$1*1-'Сентябрь 2024'!D188</f>
        <v>6600</v>
      </c>
      <c r="N188" s="105">
        <f>'СВОД 2024'!M188+$H$1*1-'Октябрь 2024'!D188</f>
        <v>2200</v>
      </c>
      <c r="O188" s="105">
        <f>'СВОД 2024'!N188+$H$1*1-'Ноябрь 2024'!D188</f>
        <v>4400</v>
      </c>
      <c r="P188" s="105">
        <f>'СВОД 2024'!O188+$H$1*1-'Декабрь 2024'!D188</f>
        <v>0</v>
      </c>
      <c r="Q188" s="106">
        <f t="shared" si="4"/>
        <v>26400</v>
      </c>
      <c r="R188" s="106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2023'!S189</f>
        <v>4400</v>
      </c>
      <c r="E189" s="105">
        <f>'СВОД 2024'!D189+$H$1*1-'Январь 2024'!D189</f>
        <v>6600</v>
      </c>
      <c r="F189" s="105">
        <f>'СВОД 2024'!E189+$H$1*1-'Февраль 2024'!D189</f>
        <v>8800</v>
      </c>
      <c r="G189" s="105">
        <f>'СВОД 2024'!F189+$H$1*1-'Март 2024'!D189</f>
        <v>11000</v>
      </c>
      <c r="H189" s="105">
        <f>'СВОД 2024'!G189+$H$1*1-'Апрель 2024'!D189</f>
        <v>13200</v>
      </c>
      <c r="I189" s="105">
        <f>'СВОД 2024'!H189+$H$1*1-'Май 2024'!D189</f>
        <v>15400</v>
      </c>
      <c r="J189" s="105">
        <f>'СВОД 2024'!I189+$H$1*1-'Июнь 2024'!D189</f>
        <v>17600</v>
      </c>
      <c r="K189" s="105">
        <f>'СВОД 2024'!J189+$H$1*1-'Июль 2024'!D189</f>
        <v>19800</v>
      </c>
      <c r="L189" s="105">
        <f>'СВОД 2024'!K189+$H$1*1-'Август 2024'!D189</f>
        <v>22000</v>
      </c>
      <c r="M189" s="105">
        <f>'СВОД 2024'!L189+$H$1*1-'Сентябрь 2024'!D189</f>
        <v>24200</v>
      </c>
      <c r="N189" s="105">
        <f>'СВОД 2024'!M189+$H$1*1-'Октябрь 2024'!D189</f>
        <v>22000</v>
      </c>
      <c r="O189" s="105">
        <f>'СВОД 2024'!N189+$H$1*1-'Ноябрь 2024'!D189</f>
        <v>14200</v>
      </c>
      <c r="P189" s="105">
        <f>'СВОД 2024'!O189+$H$1*1-'Декабрь 2024'!D189</f>
        <v>0</v>
      </c>
      <c r="Q189" s="106">
        <f t="shared" si="4"/>
        <v>26400</v>
      </c>
      <c r="R189" s="106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30800</v>
      </c>
      <c r="S189" s="106">
        <f t="shared" si="5"/>
        <v>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2023'!S190</f>
        <v>0</v>
      </c>
      <c r="E190" s="105">
        <f>'СВОД 2024'!D190+$H$1*1-'Январь 2024'!D190</f>
        <v>2200</v>
      </c>
      <c r="F190" s="105">
        <f>'СВОД 2024'!E190+$H$1*1-'Февраль 2024'!D190</f>
        <v>4400</v>
      </c>
      <c r="G190" s="105">
        <f>'СВОД 2024'!F190+$H$1*1-'Март 2024'!D190</f>
        <v>6600</v>
      </c>
      <c r="H190" s="105">
        <f>'СВОД 2024'!G190+$H$1*1-'Апрель 2024'!D190</f>
        <v>8800</v>
      </c>
      <c r="I190" s="105">
        <f>'СВОД 2024'!H190+$H$1*1-'Май 2024'!D190</f>
        <v>-2200</v>
      </c>
      <c r="J190" s="105">
        <f>'СВОД 2024'!I190+$H$1*1-'Июнь 2024'!D190</f>
        <v>0</v>
      </c>
      <c r="K190" s="105">
        <f>'СВОД 2024'!J190+$H$1*1-'Июль 2024'!D190</f>
        <v>2200</v>
      </c>
      <c r="L190" s="105">
        <f>'СВОД 2024'!K190+$H$1*1-'Август 2024'!D190</f>
        <v>4400</v>
      </c>
      <c r="M190" s="105">
        <f>'СВОД 2024'!L190+$H$1*1-'Сентябрь 2024'!D190</f>
        <v>6600</v>
      </c>
      <c r="N190" s="105">
        <f>'СВОД 2024'!M190+$H$1*1-'Октябрь 2024'!D190</f>
        <v>8800</v>
      </c>
      <c r="O190" s="105">
        <f>'СВОД 2024'!N190+$H$1*1-'Ноябрь 2024'!D190</f>
        <v>11000</v>
      </c>
      <c r="P190" s="105">
        <f>'СВОД 2024'!O190+$H$1*1-'Декабрь 2024'!D190</f>
        <v>13200</v>
      </c>
      <c r="Q190" s="106">
        <f t="shared" si="4"/>
        <v>26400</v>
      </c>
      <c r="R190" s="106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13200</v>
      </c>
      <c r="S190" s="106">
        <f t="shared" si="5"/>
        <v>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2023'!S191</f>
        <v>18759.459999999992</v>
      </c>
      <c r="E191" s="105">
        <f>'СВОД 2024'!D191+$H$1*1-'Январь 2024'!D191</f>
        <v>18759.459999999992</v>
      </c>
      <c r="F191" s="105">
        <f>'СВОД 2024'!E191+$H$1*1-'Февраль 2024'!D191</f>
        <v>20959.459999999992</v>
      </c>
      <c r="G191" s="105">
        <f>'СВОД 2024'!F191+$H$1*1-'Март 2024'!D191</f>
        <v>18759.459999999992</v>
      </c>
      <c r="H191" s="105">
        <f>'СВОД 2024'!G191+$H$1*1-'Апрель 2024'!D191</f>
        <v>18759.459999999992</v>
      </c>
      <c r="I191" s="105">
        <f>'СВОД 2024'!H191+$H$1*1-'Май 2024'!D191</f>
        <v>20959.459999999992</v>
      </c>
      <c r="J191" s="105">
        <f>'СВОД 2024'!I191+$H$1*1-'Июнь 2024'!D191</f>
        <v>18759.459999999992</v>
      </c>
      <c r="K191" s="105">
        <f>'СВОД 2024'!J191+$H$1*1-'Июль 2024'!D191</f>
        <v>20959.459999999992</v>
      </c>
      <c r="L191" s="105">
        <f>'СВОД 2024'!K191+$H$1*1-'Август 2024'!D191</f>
        <v>20959.459999999992</v>
      </c>
      <c r="M191" s="105">
        <f>'СВОД 2024'!L191+$H$1*1-'Сентябрь 2024'!D191</f>
        <v>20959.459999999992</v>
      </c>
      <c r="N191" s="105">
        <f>'СВОД 2024'!M191+$H$1*1-'Октябрь 2024'!D191</f>
        <v>20959.459999999992</v>
      </c>
      <c r="O191" s="105">
        <f>'СВОД 2024'!N191+$H$1*1-'Ноябрь 2024'!D191</f>
        <v>20959.459999999992</v>
      </c>
      <c r="P191" s="105">
        <f>'СВОД 2024'!O191+$H$1*1-'Декабрь 2024'!D191</f>
        <v>20959.459999999992</v>
      </c>
      <c r="Q191" s="106">
        <f t="shared" si="4"/>
        <v>26400</v>
      </c>
      <c r="R191" s="106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24200</v>
      </c>
      <c r="S191" s="106">
        <f t="shared" si="5"/>
        <v>20959.459999999992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2023'!S192</f>
        <v>8471.5099999999948</v>
      </c>
      <c r="E192" s="105">
        <f>'СВОД 2024'!D192+$H$1*1-'Январь 2024'!D192</f>
        <v>10671.509999999995</v>
      </c>
      <c r="F192" s="105">
        <f>'СВОД 2024'!E192+$H$1*1-'Февраль 2024'!D192</f>
        <v>12871.509999999995</v>
      </c>
      <c r="G192" s="105">
        <f>'СВОД 2024'!F192+$H$1*1-'Март 2024'!D192</f>
        <v>15071.509999999995</v>
      </c>
      <c r="H192" s="105">
        <f>'СВОД 2024'!G192+$H$1*1-'Апрель 2024'!D192</f>
        <v>17271.509999999995</v>
      </c>
      <c r="I192" s="105">
        <f>'СВОД 2024'!H192+$H$1*1-'Май 2024'!D192</f>
        <v>19471.509999999995</v>
      </c>
      <c r="J192" s="105">
        <f>'СВОД 2024'!I192+$H$1*1-'Июнь 2024'!D192</f>
        <v>13671.509999999995</v>
      </c>
      <c r="K192" s="105">
        <f>'СВОД 2024'!J192+$H$1*1-'Июль 2024'!D192</f>
        <v>15871.509999999995</v>
      </c>
      <c r="L192" s="105">
        <f>'СВОД 2024'!K192+$H$1*1-'Август 2024'!D192</f>
        <v>7071.5099999999948</v>
      </c>
      <c r="M192" s="105">
        <f>'СВОД 2024'!L192+$H$1*1-'Сентябрь 2024'!D192</f>
        <v>9271.5099999999948</v>
      </c>
      <c r="N192" s="105">
        <f>'СВОД 2024'!M192+$H$1*1-'Октябрь 2024'!D192</f>
        <v>11471.509999999995</v>
      </c>
      <c r="O192" s="105">
        <f>'СВОД 2024'!N192+$H$1*1-'Ноябрь 2024'!D192</f>
        <v>13671.509999999995</v>
      </c>
      <c r="P192" s="105">
        <f>'СВОД 2024'!O192+$H$1*1-'Декабрь 2024'!D192</f>
        <v>8871.5099999999948</v>
      </c>
      <c r="Q192" s="106">
        <f t="shared" si="4"/>
        <v>26400</v>
      </c>
      <c r="R192" s="106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26000</v>
      </c>
      <c r="S192" s="106">
        <f t="shared" si="5"/>
        <v>8871.5099999999948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2023'!S193</f>
        <v>-2200</v>
      </c>
      <c r="E193" s="105">
        <f>'СВОД 2024'!D193+$H$1*1-'Январь 2024'!D193</f>
        <v>-2200</v>
      </c>
      <c r="F193" s="105">
        <f>'СВОД 2024'!E193+$H$1*1-'Февраль 2024'!D193</f>
        <v>-2200</v>
      </c>
      <c r="G193" s="105">
        <f>'СВОД 2024'!F193+$H$1*1-'Март 2024'!D193</f>
        <v>-2200</v>
      </c>
      <c r="H193" s="105">
        <f>'СВОД 2024'!G193+$H$1*1-'Апрель 2024'!D193</f>
        <v>-2200</v>
      </c>
      <c r="I193" s="105">
        <f>'СВОД 2024'!H193+$H$1*1-'Май 2024'!D193</f>
        <v>0</v>
      </c>
      <c r="J193" s="105">
        <f>'СВОД 2024'!I193+$H$1*1-'Июнь 2024'!D193</f>
        <v>0</v>
      </c>
      <c r="K193" s="105">
        <f>'СВОД 2024'!J193+$H$1*1-'Июль 2024'!D193</f>
        <v>2200</v>
      </c>
      <c r="L193" s="105">
        <f>'СВОД 2024'!K193+$H$1*1-'Август 2024'!D193</f>
        <v>2200</v>
      </c>
      <c r="M193" s="105">
        <f>'СВОД 2024'!L193+$H$1*1-'Сентябрь 2024'!D193</f>
        <v>2200</v>
      </c>
      <c r="N193" s="105">
        <f>'СВОД 2024'!M193+$H$1*1-'Октябрь 2024'!D193</f>
        <v>2200</v>
      </c>
      <c r="O193" s="105">
        <f>'СВОД 2024'!N193+$H$1*1-'Ноябрь 2024'!D193</f>
        <v>2200</v>
      </c>
      <c r="P193" s="105">
        <f>'СВОД 2024'!O193+$H$1*1-'Декабрь 2024'!D193</f>
        <v>2200</v>
      </c>
      <c r="Q193" s="106">
        <f t="shared" si="4"/>
        <v>26400</v>
      </c>
      <c r="R193" s="106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22000</v>
      </c>
      <c r="S193" s="106">
        <f t="shared" si="5"/>
        <v>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2023'!S194</f>
        <v>8800</v>
      </c>
      <c r="E194" s="105">
        <f>'СВОД 2024'!D194+$H$1*1-'Январь 2024'!D194</f>
        <v>11000</v>
      </c>
      <c r="F194" s="105">
        <f>'СВОД 2024'!E194+$H$1*1-'Февраль 2024'!D194</f>
        <v>4400</v>
      </c>
      <c r="G194" s="105">
        <f>'СВОД 2024'!F194+$H$1*1-'Март 2024'!D194</f>
        <v>6600</v>
      </c>
      <c r="H194" s="105">
        <f>'СВОД 2024'!G194+$H$1*1-'Апрель 2024'!D194</f>
        <v>8800</v>
      </c>
      <c r="I194" s="105">
        <f>'СВОД 2024'!H194+$H$1*1-'Май 2024'!D194</f>
        <v>11000</v>
      </c>
      <c r="J194" s="105">
        <f>'СВОД 2024'!I194+$H$1*1-'Июнь 2024'!D194</f>
        <v>13200</v>
      </c>
      <c r="K194" s="105">
        <f>'СВОД 2024'!J194+$H$1*1-'Июль 2024'!D194</f>
        <v>15400</v>
      </c>
      <c r="L194" s="105">
        <f>'СВОД 2024'!K194+$H$1*1-'Август 2024'!D194</f>
        <v>17600</v>
      </c>
      <c r="M194" s="105">
        <f>'СВОД 2024'!L194+$H$1*1-'Сентябрь 2024'!D194</f>
        <v>19800</v>
      </c>
      <c r="N194" s="105">
        <f>'СВОД 2024'!M194+$H$1*1-'Октябрь 2024'!D194</f>
        <v>22000</v>
      </c>
      <c r="O194" s="105">
        <f>'СВОД 2024'!N194+$H$1*1-'Ноябрь 2024'!D194</f>
        <v>5800</v>
      </c>
      <c r="P194" s="105">
        <f>'СВОД 2024'!O194+$H$1*1-'Декабрь 2024'!D194</f>
        <v>8000</v>
      </c>
      <c r="Q194" s="106">
        <f t="shared" si="4"/>
        <v>26400</v>
      </c>
      <c r="R194" s="106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27200</v>
      </c>
      <c r="S194" s="106">
        <f t="shared" si="5"/>
        <v>8000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2023'!S195</f>
        <v>13200</v>
      </c>
      <c r="E195" s="105">
        <f>'СВОД 2024'!D195+$H$1*1-'Январь 2024'!D195</f>
        <v>2200</v>
      </c>
      <c r="F195" s="105">
        <f>'СВОД 2024'!E195+$H$1*1-'Февраль 2024'!D195</f>
        <v>4400</v>
      </c>
      <c r="G195" s="105">
        <f>'СВОД 2024'!F195+$H$1*1-'Март 2024'!D195</f>
        <v>6600</v>
      </c>
      <c r="H195" s="105">
        <f>'СВОД 2024'!G195+$H$1*1-'Апрель 2024'!D195</f>
        <v>8800</v>
      </c>
      <c r="I195" s="105">
        <f>'СВОД 2024'!H195+$H$1*1-'Май 2024'!D195</f>
        <v>4400</v>
      </c>
      <c r="J195" s="105">
        <f>'СВОД 2024'!I195+$H$1*1-'Июнь 2024'!D195</f>
        <v>6600</v>
      </c>
      <c r="K195" s="105">
        <f>'СВОД 2024'!J195+$H$1*1-'Июль 2024'!D195</f>
        <v>8800</v>
      </c>
      <c r="L195" s="105">
        <f>'СВОД 2024'!K195+$H$1*1-'Август 2024'!D195</f>
        <v>11000</v>
      </c>
      <c r="M195" s="105">
        <f>'СВОД 2024'!L195+$H$1*1-'Сентябрь 2024'!D195</f>
        <v>13200</v>
      </c>
      <c r="N195" s="105">
        <f>'СВОД 2024'!M195+$H$1*1-'Октябрь 2024'!D195</f>
        <v>2200</v>
      </c>
      <c r="O195" s="105">
        <f>'СВОД 2024'!N195+$H$1*1-'Ноябрь 2024'!D195</f>
        <v>4400</v>
      </c>
      <c r="P195" s="105">
        <f>'СВОД 2024'!O195+$H$1*1-'Декабрь 2024'!D195</f>
        <v>6600</v>
      </c>
      <c r="Q195" s="106">
        <f t="shared" si="4"/>
        <v>26400</v>
      </c>
      <c r="R195" s="106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33000</v>
      </c>
      <c r="S195" s="106">
        <f t="shared" si="5"/>
        <v>6600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2023'!S196</f>
        <v>51096.869999999995</v>
      </c>
      <c r="E196" s="105">
        <f>'СВОД 2024'!D196+$H$1*1-'Январь 2024'!D196</f>
        <v>53296.869999999995</v>
      </c>
      <c r="F196" s="105">
        <f>'СВОД 2024'!E196+$H$1*1-'Февраль 2024'!D196</f>
        <v>55496.869999999995</v>
      </c>
      <c r="G196" s="105">
        <f>'СВОД 2024'!F196+$H$1*1-'Март 2024'!D196</f>
        <v>57696.869999999995</v>
      </c>
      <c r="H196" s="105">
        <f>'СВОД 2024'!G196+$H$1*1-'Апрель 2024'!D196</f>
        <v>59896.869999999995</v>
      </c>
      <c r="I196" s="105">
        <f>'СВОД 2024'!H196+$H$1*1-'Май 2024'!D196</f>
        <v>62096.869999999995</v>
      </c>
      <c r="J196" s="105">
        <f>'СВОД 2024'!I196+$H$1*1-'Июнь 2024'!D196</f>
        <v>64296.869999999995</v>
      </c>
      <c r="K196" s="105">
        <f>'СВОД 2024'!J196+$H$1*1-'Июль 2024'!D196</f>
        <v>66496.87</v>
      </c>
      <c r="L196" s="105">
        <f>'СВОД 2024'!K196+$H$1*1-'Август 2024'!D196</f>
        <v>68696.87</v>
      </c>
      <c r="M196" s="105">
        <f>'СВОД 2024'!L196+$H$1*1-'Сентябрь 2024'!D196</f>
        <v>70896.87</v>
      </c>
      <c r="N196" s="105">
        <f>'СВОД 2024'!M196+$H$1*1-'Октябрь 2024'!D196</f>
        <v>73096.87</v>
      </c>
      <c r="O196" s="105">
        <f>'СВОД 2024'!N196+$H$1*1-'Ноябрь 2024'!D196</f>
        <v>75296.87</v>
      </c>
      <c r="P196" s="105">
        <f>'СВОД 2024'!O196+$H$1*1-'Декабрь 2024'!D196</f>
        <v>77496.87</v>
      </c>
      <c r="Q196" s="106">
        <f t="shared" ref="Q196:Q217" si="6">2200*12</f>
        <v>26400</v>
      </c>
      <c r="R196" s="106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06">
        <f t="shared" si="5"/>
        <v>77496.87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2023'!S197</f>
        <v>114836.75000000006</v>
      </c>
      <c r="E197" s="105">
        <f>'СВОД 2024'!D197+$H$1*1-'Январь 2024'!D197</f>
        <v>117036.75000000006</v>
      </c>
      <c r="F197" s="105">
        <f>'СВОД 2024'!E197+$H$1*1-'Февраль 2024'!D197</f>
        <v>119236.75000000006</v>
      </c>
      <c r="G197" s="105">
        <f>'СВОД 2024'!F197+$H$1*1-'Март 2024'!D197</f>
        <v>121436.75000000006</v>
      </c>
      <c r="H197" s="105">
        <f>'СВОД 2024'!G197+$H$1*1-'Апрель 2024'!D197</f>
        <v>123636.75000000006</v>
      </c>
      <c r="I197" s="105">
        <f>'СВОД 2024'!H197+$H$1*1-'Май 2024'!D197</f>
        <v>125836.75000000006</v>
      </c>
      <c r="J197" s="105">
        <f>'СВОД 2024'!I197+$H$1*1-'Июнь 2024'!D197</f>
        <v>114836.75000000006</v>
      </c>
      <c r="K197" s="105">
        <f>'СВОД 2024'!J197+$H$1*1-'Июль 2024'!D197</f>
        <v>117036.75000000006</v>
      </c>
      <c r="L197" s="105">
        <f>'СВОД 2024'!K197+$H$1*1-'Август 2024'!D197</f>
        <v>119236.75000000006</v>
      </c>
      <c r="M197" s="105">
        <f>'СВОД 2024'!L197+$H$1*1-'Сентябрь 2024'!D197</f>
        <v>121436.75000000006</v>
      </c>
      <c r="N197" s="105">
        <f>'СВОД 2024'!M197+$H$1*1-'Октябрь 2024'!D197</f>
        <v>123636.75000000006</v>
      </c>
      <c r="O197" s="105">
        <f>'СВОД 2024'!N197+$H$1*1-'Ноябрь 2024'!D197</f>
        <v>125836.75000000006</v>
      </c>
      <c r="P197" s="105">
        <f>'СВОД 2024'!O197+$H$1*1-'Декабрь 2024'!D197</f>
        <v>128036.75000000006</v>
      </c>
      <c r="Q197" s="106">
        <f t="shared" si="6"/>
        <v>26400</v>
      </c>
      <c r="R197" s="106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13200</v>
      </c>
      <c r="S197" s="106">
        <f t="shared" si="5"/>
        <v>128036.75000000006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2023'!S198</f>
        <v>-171.72000000000116</v>
      </c>
      <c r="E198" s="105">
        <f>'СВОД 2024'!D198+$H$1*1-'Январь 2024'!D198</f>
        <v>-171.72000000000116</v>
      </c>
      <c r="F198" s="105">
        <f>'СВОД 2024'!E198+$H$1*1-'Февраль 2024'!D198</f>
        <v>-171.72000000000116</v>
      </c>
      <c r="G198" s="105">
        <f>'СВОД 2024'!F198+$H$1*1-'Март 2024'!D198</f>
        <v>-171.72000000000116</v>
      </c>
      <c r="H198" s="105">
        <f>'СВОД 2024'!G198+$H$1*1-'Апрель 2024'!D198</f>
        <v>-171.72000000000116</v>
      </c>
      <c r="I198" s="105">
        <f>'СВОД 2024'!H198+$H$1*1-'Май 2024'!D198</f>
        <v>-171.72000000000116</v>
      </c>
      <c r="J198" s="105">
        <f>'СВОД 2024'!I198+$H$1*1-'Июнь 2024'!D198</f>
        <v>-171.72000000000116</v>
      </c>
      <c r="K198" s="105">
        <f>'СВОД 2024'!J198+$H$1*1-'Июль 2024'!D198</f>
        <v>-171.72000000000116</v>
      </c>
      <c r="L198" s="105">
        <f>'СВОД 2024'!K198+$H$1*1-'Август 2024'!D198</f>
        <v>-171.72000000000116</v>
      </c>
      <c r="M198" s="105">
        <f>'СВОД 2024'!L198+$H$1*1-'Сентябрь 2024'!D198</f>
        <v>-171.72000000000116</v>
      </c>
      <c r="N198" s="105">
        <f>'СВОД 2024'!M198+$H$1*1-'Октябрь 2024'!D198</f>
        <v>-171.72000000000116</v>
      </c>
      <c r="O198" s="105">
        <f>'СВОД 2024'!N198+$H$1*1-'Ноябрь 2024'!D198</f>
        <v>-171.72000000000116</v>
      </c>
      <c r="P198" s="105">
        <f>'СВОД 2024'!O198+$H$1*1-'Декабрь 2024'!D198</f>
        <v>-171.72000000000116</v>
      </c>
      <c r="Q198" s="106">
        <f t="shared" si="6"/>
        <v>26400</v>
      </c>
      <c r="R198" s="106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2023'!S199</f>
        <v>-2200</v>
      </c>
      <c r="E199" s="105">
        <f>'СВОД 2024'!D199+$H$1*1-'Январь 2024'!D199</f>
        <v>0</v>
      </c>
      <c r="F199" s="105">
        <f>'СВОД 2024'!E199+$H$1*1-'Февраль 2024'!D199</f>
        <v>0</v>
      </c>
      <c r="G199" s="105">
        <f>'СВОД 2024'!F199+$H$1*1-'Март 2024'!D199</f>
        <v>0</v>
      </c>
      <c r="H199" s="105">
        <f>'СВОД 2024'!G199+$H$1*1-'Апрель 2024'!D199</f>
        <v>0</v>
      </c>
      <c r="I199" s="105">
        <f>'СВОД 2024'!H199+$H$1*1-'Май 2024'!D199</f>
        <v>0</v>
      </c>
      <c r="J199" s="105">
        <f>'СВОД 2024'!I199+$H$1*1-'Июнь 2024'!D199</f>
        <v>0</v>
      </c>
      <c r="K199" s="105">
        <f>'СВОД 2024'!J199+$H$1*1-'Июль 2024'!D199</f>
        <v>0</v>
      </c>
      <c r="L199" s="105">
        <f>'СВОД 2024'!K199+$H$1*1-'Август 2024'!D199</f>
        <v>0</v>
      </c>
      <c r="M199" s="105">
        <f>'СВОД 2024'!L199+$H$1*1-'Сентябрь 2024'!D199</f>
        <v>0</v>
      </c>
      <c r="N199" s="105">
        <f>'СВОД 2024'!M199+$H$1*1-'Октябрь 2024'!D199</f>
        <v>0</v>
      </c>
      <c r="O199" s="105">
        <f>'СВОД 2024'!N199+$H$1*1-'Ноябрь 2024'!D199</f>
        <v>0</v>
      </c>
      <c r="P199" s="105">
        <f>'СВОД 2024'!O199+$H$1*1-'Декабрь 2024'!D199</f>
        <v>0</v>
      </c>
      <c r="Q199" s="106">
        <f t="shared" si="6"/>
        <v>26400</v>
      </c>
      <c r="R199" s="106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24200</v>
      </c>
      <c r="S199" s="106">
        <f t="shared" ref="S199:S217" si="7">Q199+D199-R199</f>
        <v>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2023'!S200</f>
        <v>0</v>
      </c>
      <c r="E200" s="105">
        <f>'СВОД 2024'!D200+$H$1*1-'Январь 2024'!D200</f>
        <v>-2200</v>
      </c>
      <c r="F200" s="105">
        <f>'СВОД 2024'!E200+$H$1*1-'Февраль 2024'!D200</f>
        <v>-2200</v>
      </c>
      <c r="G200" s="105">
        <f>'СВОД 2024'!F200+$H$1*1-'Март 2024'!D200</f>
        <v>-2200</v>
      </c>
      <c r="H200" s="105">
        <f>'СВОД 2024'!G200+$H$1*1-'Апрель 2024'!D200</f>
        <v>-2200</v>
      </c>
      <c r="I200" s="105">
        <f>'СВОД 2024'!H200+$H$1*1-'Май 2024'!D200</f>
        <v>-2200</v>
      </c>
      <c r="J200" s="105">
        <f>'СВОД 2024'!I200+$H$1*1-'Июнь 2024'!D200</f>
        <v>-2200</v>
      </c>
      <c r="K200" s="105">
        <f>'СВОД 2024'!J200+$H$1*1-'Июль 2024'!D200</f>
        <v>0</v>
      </c>
      <c r="L200" s="105">
        <f>'СВОД 2024'!K200+$H$1*1-'Август 2024'!D200</f>
        <v>0</v>
      </c>
      <c r="M200" s="105">
        <f>'СВОД 2024'!L200+$H$1*1-'Сентябрь 2024'!D200</f>
        <v>0</v>
      </c>
      <c r="N200" s="105">
        <f>'СВОД 2024'!M200+$H$1*1-'Октябрь 2024'!D200</f>
        <v>0</v>
      </c>
      <c r="O200" s="105">
        <f>'СВОД 2024'!N200+$H$1*1-'Ноябрь 2024'!D200</f>
        <v>0</v>
      </c>
      <c r="P200" s="105">
        <f>'СВОД 2024'!O200+$H$1*1-'Декабрь 2024'!D200</f>
        <v>0</v>
      </c>
      <c r="Q200" s="106">
        <f t="shared" si="6"/>
        <v>26400</v>
      </c>
      <c r="R200" s="106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26400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2023'!S201</f>
        <v>18141.71</v>
      </c>
      <c r="E201" s="105">
        <f>'СВОД 2024'!D201+$H$1*1-'Январь 2024'!D201</f>
        <v>20341.71</v>
      </c>
      <c r="F201" s="105">
        <f>'СВОД 2024'!E201+$H$1*1-'Февраль 2024'!D201</f>
        <v>22541.71</v>
      </c>
      <c r="G201" s="105">
        <f>'СВОД 2024'!F201+$H$1*1-'Март 2024'!D201</f>
        <v>5741.7099999999991</v>
      </c>
      <c r="H201" s="105">
        <f>'СВОД 2024'!G201+$H$1*1-'Апрель 2024'!D201</f>
        <v>7941.7099999999991</v>
      </c>
      <c r="I201" s="105">
        <f>'СВОД 2024'!H201+$H$1*1-'Май 2024'!D201</f>
        <v>10141.709999999999</v>
      </c>
      <c r="J201" s="105">
        <f>'СВОД 2024'!I201+$H$1*1-'Июнь 2024'!D201</f>
        <v>12341.71</v>
      </c>
      <c r="K201" s="105">
        <f>'СВОД 2024'!J201+$H$1*1-'Июль 2024'!D201</f>
        <v>14541.71</v>
      </c>
      <c r="L201" s="105">
        <f>'СВОД 2024'!K201+$H$1*1-'Август 2024'!D201</f>
        <v>16741.71</v>
      </c>
      <c r="M201" s="105">
        <f>'СВОД 2024'!L201+$H$1*1-'Сентябрь 2024'!D201</f>
        <v>18941.71</v>
      </c>
      <c r="N201" s="105">
        <f>'СВОД 2024'!M201+$H$1*1-'Октябрь 2024'!D201</f>
        <v>21141.71</v>
      </c>
      <c r="O201" s="105">
        <f>'СВОД 2024'!N201+$H$1*1-'Ноябрь 2024'!D201</f>
        <v>23341.71</v>
      </c>
      <c r="P201" s="105">
        <f>'СВОД 2024'!O201+$H$1*1-'Декабрь 2024'!D201</f>
        <v>25541.71</v>
      </c>
      <c r="Q201" s="106">
        <f t="shared" si="6"/>
        <v>26400</v>
      </c>
      <c r="R201" s="106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06">
        <f t="shared" si="7"/>
        <v>25541.71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2023'!S202</f>
        <v>8800</v>
      </c>
      <c r="E202" s="105">
        <f>'СВОД 2024'!D202+$H$1*1-'Январь 2024'!D202</f>
        <v>11000</v>
      </c>
      <c r="F202" s="105">
        <f>'СВОД 2024'!E202+$H$1*1-'Февраль 2024'!D202</f>
        <v>-22000</v>
      </c>
      <c r="G202" s="105">
        <f>'СВОД 2024'!F202+$H$1*1-'Март 2024'!D202</f>
        <v>-19800</v>
      </c>
      <c r="H202" s="105">
        <f>'СВОД 2024'!G202+$H$1*1-'Апрель 2024'!D202</f>
        <v>-17600</v>
      </c>
      <c r="I202" s="105">
        <f>'СВОД 2024'!H202+$H$1*1-'Май 2024'!D202</f>
        <v>-15400</v>
      </c>
      <c r="J202" s="105">
        <f>'СВОД 2024'!I202+$H$1*1-'Июнь 2024'!D202</f>
        <v>-13200</v>
      </c>
      <c r="K202" s="105">
        <f>'СВОД 2024'!J202+$H$1*1-'Июль 2024'!D202</f>
        <v>-11000</v>
      </c>
      <c r="L202" s="105">
        <f>'СВОД 2024'!K202+$H$1*1-'Август 2024'!D202</f>
        <v>-8800</v>
      </c>
      <c r="M202" s="105">
        <f>'СВОД 2024'!L202+$H$1*1-'Сентябрь 2024'!D202</f>
        <v>-6600</v>
      </c>
      <c r="N202" s="105">
        <f>'СВОД 2024'!M202+$H$1*1-'Октябрь 2024'!D202</f>
        <v>-4400</v>
      </c>
      <c r="O202" s="105">
        <f>'СВОД 2024'!N202+$H$1*1-'Ноябрь 2024'!D202</f>
        <v>-2200</v>
      </c>
      <c r="P202" s="105">
        <f>'СВОД 2024'!O202+$H$1*1-'Декабрь 2024'!D202</f>
        <v>0</v>
      </c>
      <c r="Q202" s="106">
        <f t="shared" si="6"/>
        <v>26400</v>
      </c>
      <c r="R202" s="106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2023'!S203</f>
        <v>6600</v>
      </c>
      <c r="E203" s="105">
        <f>'СВОД 2024'!D203+$H$1*1-'Январь 2024'!D203</f>
        <v>2200</v>
      </c>
      <c r="F203" s="105">
        <f>'СВОД 2024'!E203+$H$1*1-'Февраль 2024'!D203</f>
        <v>4400</v>
      </c>
      <c r="G203" s="105">
        <f>'СВОД 2024'!F203+$H$1*1-'Март 2024'!D203</f>
        <v>6600</v>
      </c>
      <c r="H203" s="105">
        <f>'СВОД 2024'!G203+$H$1*1-'Апрель 2024'!D203</f>
        <v>8800</v>
      </c>
      <c r="I203" s="105">
        <f>'СВОД 2024'!H203+$H$1*1-'Май 2024'!D203</f>
        <v>2200</v>
      </c>
      <c r="J203" s="105">
        <f>'СВОД 2024'!I203+$H$1*1-'Июнь 2024'!D203</f>
        <v>4400</v>
      </c>
      <c r="K203" s="105">
        <f>'СВОД 2024'!J203+$H$1*1-'Июль 2024'!D203</f>
        <v>1600</v>
      </c>
      <c r="L203" s="105">
        <f>'СВОД 2024'!K203+$H$1*1-'Август 2024'!D203</f>
        <v>3800</v>
      </c>
      <c r="M203" s="105">
        <f>'СВОД 2024'!L203+$H$1*1-'Сентябрь 2024'!D203</f>
        <v>6000</v>
      </c>
      <c r="N203" s="105">
        <f>'СВОД 2024'!M203+$H$1*1-'Октябрь 2024'!D203</f>
        <v>8200</v>
      </c>
      <c r="O203" s="105">
        <f>'СВОД 2024'!N203+$H$1*1-'Ноябрь 2024'!D203</f>
        <v>400</v>
      </c>
      <c r="P203" s="105">
        <f>'СВОД 2024'!O203+$H$1*1-'Декабрь 2024'!D203</f>
        <v>2600</v>
      </c>
      <c r="Q203" s="106">
        <f t="shared" si="6"/>
        <v>26400</v>
      </c>
      <c r="R203" s="106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30400</v>
      </c>
      <c r="S203" s="106">
        <f t="shared" si="7"/>
        <v>2600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2023'!S204</f>
        <v>6596.7099999999991</v>
      </c>
      <c r="E204" s="105">
        <f>'СВОД 2024'!D204+$H$1*1-'Январь 2024'!D204</f>
        <v>6596.7099999999991</v>
      </c>
      <c r="F204" s="105">
        <f>'СВОД 2024'!E204+$H$1*1-'Февраль 2024'!D204</f>
        <v>6596.7099999999991</v>
      </c>
      <c r="G204" s="105">
        <f>'СВОД 2024'!F204+$H$1*1-'Март 2024'!D204</f>
        <v>6596.7099999999991</v>
      </c>
      <c r="H204" s="105">
        <f>'СВОД 2024'!G204+$H$1*1-'Апрель 2024'!D204</f>
        <v>5796.7099999999991</v>
      </c>
      <c r="I204" s="105">
        <f>'СВОД 2024'!H204+$H$1*1-'Май 2024'!D204</f>
        <v>4996.7099999999991</v>
      </c>
      <c r="J204" s="105">
        <f>'СВОД 2024'!I204+$H$1*1-'Июнь 2024'!D204</f>
        <v>4196.7099999999991</v>
      </c>
      <c r="K204" s="105">
        <f>'СВОД 2024'!J204+$H$1*1-'Июль 2024'!D204</f>
        <v>3396.7099999999991</v>
      </c>
      <c r="L204" s="105">
        <f>'СВОД 2024'!K204+$H$1*1-'Август 2024'!D204</f>
        <v>2596.7099999999991</v>
      </c>
      <c r="M204" s="105">
        <f>'СВОД 2024'!L204+$H$1*1-'Сентябрь 2024'!D204</f>
        <v>1796.7099999999991</v>
      </c>
      <c r="N204" s="105">
        <f>'СВОД 2024'!M204+$H$1*1-'Октябрь 2024'!D204</f>
        <v>1496.7099999999991</v>
      </c>
      <c r="O204" s="105">
        <f>'СВОД 2024'!N204+$H$1*1-'Ноябрь 2024'!D204</f>
        <v>1196.7099999999991</v>
      </c>
      <c r="P204" s="105">
        <f>'СВОД 2024'!O204+$H$1*1-'Декабрь 2024'!D204</f>
        <v>896.70999999999913</v>
      </c>
      <c r="Q204" s="106">
        <f t="shared" si="6"/>
        <v>26400</v>
      </c>
      <c r="R204" s="106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32100</v>
      </c>
      <c r="S204" s="106">
        <f t="shared" si="7"/>
        <v>896.70999999999913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2023'!S205</f>
        <v>-10326.010000000002</v>
      </c>
      <c r="E205" s="105">
        <f>'СВОД 2024'!D205+$H$1*1-'Январь 2024'!D205</f>
        <v>-24206.010000000002</v>
      </c>
      <c r="F205" s="105">
        <f>'СВОД 2024'!E205+$H$1*1-'Февраль 2024'!D205</f>
        <v>-22006.010000000002</v>
      </c>
      <c r="G205" s="105">
        <f>'СВОД 2024'!F205+$H$1*1-'Март 2024'!D205</f>
        <v>-19806.010000000002</v>
      </c>
      <c r="H205" s="105">
        <f>'СВОД 2024'!G205+$H$1*1-'Апрель 2024'!D205</f>
        <v>-17606.010000000002</v>
      </c>
      <c r="I205" s="105">
        <f>'СВОД 2024'!H205+$H$1*1-'Май 2024'!D205</f>
        <v>-15406.010000000002</v>
      </c>
      <c r="J205" s="105">
        <f>'СВОД 2024'!I205+$H$1*1-'Июнь 2024'!D205</f>
        <v>-13206.010000000002</v>
      </c>
      <c r="K205" s="105">
        <f>'СВОД 2024'!J205+$H$1*1-'Июль 2024'!D205</f>
        <v>-11006.010000000002</v>
      </c>
      <c r="L205" s="105">
        <f>'СВОД 2024'!K205+$H$1*1-'Август 2024'!D205</f>
        <v>-8806.010000000002</v>
      </c>
      <c r="M205" s="105">
        <f>'СВОД 2024'!L205+$H$1*1-'Сентябрь 2024'!D205</f>
        <v>-6606.010000000002</v>
      </c>
      <c r="N205" s="105">
        <f>'СВОД 2024'!M205+$H$1*1-'Октябрь 2024'!D205</f>
        <v>-4406.010000000002</v>
      </c>
      <c r="O205" s="105">
        <f>'СВОД 2024'!N205+$H$1*1-'Ноябрь 2024'!D205</f>
        <v>-2206.010000000002</v>
      </c>
      <c r="P205" s="105">
        <f>'СВОД 2024'!O205+$H$1*1-'Декабрь 2024'!D205</f>
        <v>-6.0100000000020373</v>
      </c>
      <c r="Q205" s="106">
        <f t="shared" si="6"/>
        <v>26400</v>
      </c>
      <c r="R205" s="106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06">
        <f t="shared" si="7"/>
        <v>-6.0100000000020373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2023'!S206</f>
        <v>0</v>
      </c>
      <c r="E206" s="105">
        <f>'СВОД 2024'!D206+$H$1*1-'Январь 2024'!D206</f>
        <v>0</v>
      </c>
      <c r="F206" s="105">
        <f>'СВОД 2024'!E206+$H$1*1-'Февраль 2024'!D206</f>
        <v>0</v>
      </c>
      <c r="G206" s="105">
        <f>'СВОД 2024'!F206+$H$1*1-'Март 2024'!D206</f>
        <v>2200</v>
      </c>
      <c r="H206" s="105">
        <f>'СВОД 2024'!G206+$H$1*1-'Апрель 2024'!D206</f>
        <v>2200</v>
      </c>
      <c r="I206" s="105">
        <f>'СВОД 2024'!H206+$H$1*1-'Май 2024'!D206</f>
        <v>2200</v>
      </c>
      <c r="J206" s="105">
        <f>'СВОД 2024'!I206+$H$1*1-'Июнь 2024'!D206</f>
        <v>2200</v>
      </c>
      <c r="K206" s="105">
        <f>'СВОД 2024'!J206+$H$1*1-'Июль 2024'!D206</f>
        <v>4400</v>
      </c>
      <c r="L206" s="105">
        <f>'СВОД 2024'!K206+$H$1*1-'Август 2024'!D206</f>
        <v>4400</v>
      </c>
      <c r="M206" s="105">
        <f>'СВОД 2024'!L206+$H$1*1-'Сентябрь 2024'!D206</f>
        <v>4400</v>
      </c>
      <c r="N206" s="105">
        <f>'СВОД 2024'!M206+$H$1*1-'Октябрь 2024'!D206</f>
        <v>2200</v>
      </c>
      <c r="O206" s="105">
        <f>'СВОД 2024'!N206+$H$1*1-'Ноябрь 2024'!D206</f>
        <v>0</v>
      </c>
      <c r="P206" s="105">
        <f>'СВОД 2024'!O206+$H$1*1-'Декабрь 2024'!D206</f>
        <v>0</v>
      </c>
      <c r="Q206" s="106">
        <f t="shared" si="6"/>
        <v>26400</v>
      </c>
      <c r="R206" s="106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2023'!S207</f>
        <v>2159.2900000000009</v>
      </c>
      <c r="E207" s="105">
        <f>'СВОД 2024'!D207+$H$1*1-'Январь 2024'!D207</f>
        <v>2159.2900000000009</v>
      </c>
      <c r="F207" s="105">
        <f>'СВОД 2024'!E207+$H$1*1-'Февраль 2024'!D207</f>
        <v>2159.2900000000009</v>
      </c>
      <c r="G207" s="105">
        <f>'СВОД 2024'!F207+$H$1*1-'Март 2024'!D207</f>
        <v>2159.2900000000009</v>
      </c>
      <c r="H207" s="105">
        <f>'СВОД 2024'!G207+$H$1*1-'Апрель 2024'!D207</f>
        <v>2159.2900000000009</v>
      </c>
      <c r="I207" s="105">
        <f>'СВОД 2024'!H207+$H$1*1-'Май 2024'!D207</f>
        <v>2159.2900000000009</v>
      </c>
      <c r="J207" s="105">
        <f>'СВОД 2024'!I207+$H$1*1-'Июнь 2024'!D207</f>
        <v>2159.2900000000009</v>
      </c>
      <c r="K207" s="105">
        <f>'СВОД 2024'!J207+$H$1*1-'Июль 2024'!D207</f>
        <v>2159.2900000000009</v>
      </c>
      <c r="L207" s="105">
        <f>'СВОД 2024'!K207+$H$1*1-'Август 2024'!D207</f>
        <v>2159.2900000000009</v>
      </c>
      <c r="M207" s="105">
        <f>'СВОД 2024'!L207+$H$1*1-'Сентябрь 2024'!D207</f>
        <v>2159.2900000000009</v>
      </c>
      <c r="N207" s="105">
        <f>'СВОД 2024'!M207+$H$1*1-'Октябрь 2024'!D207</f>
        <v>2159.2900000000009</v>
      </c>
      <c r="O207" s="105">
        <f>'СВОД 2024'!N207+$H$1*1-'Ноябрь 2024'!D207</f>
        <v>2159.2900000000009</v>
      </c>
      <c r="P207" s="105">
        <f>'СВОД 2024'!O207+$H$1*1-'Декабрь 2024'!D207</f>
        <v>2159.2900000000009</v>
      </c>
      <c r="Q207" s="106">
        <f t="shared" si="6"/>
        <v>26400</v>
      </c>
      <c r="R207" s="106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26400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2023'!S208</f>
        <v>6068.3900000000031</v>
      </c>
      <c r="E208" s="105">
        <f>'СВОД 2024'!D208+$H$1*1-'Январь 2024'!D208</f>
        <v>6068.3900000000031</v>
      </c>
      <c r="F208" s="105">
        <f>'СВОД 2024'!E208+$H$1*1-'Февраль 2024'!D208</f>
        <v>6068.3900000000031</v>
      </c>
      <c r="G208" s="105">
        <f>'СВОД 2024'!F208+$H$1*1-'Март 2024'!D208</f>
        <v>6068.3900000000031</v>
      </c>
      <c r="H208" s="105">
        <f>'СВОД 2024'!G208+$H$1*1-'Апрель 2024'!D208</f>
        <v>6068.3900000000031</v>
      </c>
      <c r="I208" s="105">
        <f>'СВОД 2024'!H208+$H$1*1-'Май 2024'!D208</f>
        <v>6068.3900000000031</v>
      </c>
      <c r="J208" s="105">
        <f>'СВОД 2024'!I208+$H$1*1-'Июнь 2024'!D208</f>
        <v>6068.3900000000031</v>
      </c>
      <c r="K208" s="105">
        <f>'СВОД 2024'!J208+$H$1*1-'Июль 2024'!D208</f>
        <v>6068.3900000000031</v>
      </c>
      <c r="L208" s="105">
        <f>'СВОД 2024'!K208+$H$1*1-'Август 2024'!D208</f>
        <v>6068.3900000000031</v>
      </c>
      <c r="M208" s="105">
        <f>'СВОД 2024'!L208+$H$1*1-'Сентябрь 2024'!D208</f>
        <v>6068.3900000000031</v>
      </c>
      <c r="N208" s="105">
        <f>'СВОД 2024'!M208+$H$1*1-'Октябрь 2024'!D208</f>
        <v>6068.3900000000031</v>
      </c>
      <c r="O208" s="105">
        <f>'СВОД 2024'!N208+$H$1*1-'Ноябрь 2024'!D208</f>
        <v>6068.3900000000031</v>
      </c>
      <c r="P208" s="105">
        <f>'СВОД 2024'!O208+$H$1*1-'Декабрь 2024'!D208</f>
        <v>6068.3900000000031</v>
      </c>
      <c r="Q208" s="106">
        <f t="shared" si="6"/>
        <v>26400</v>
      </c>
      <c r="R208" s="106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26400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2023'!S209</f>
        <v>13625.729999999996</v>
      </c>
      <c r="E209" s="105">
        <f>'СВОД 2024'!D209+$H$1*1-'Январь 2024'!D209</f>
        <v>15825.729999999996</v>
      </c>
      <c r="F209" s="105">
        <f>'СВОД 2024'!E209+$H$1*1-'Февраль 2024'!D209</f>
        <v>18025.729999999996</v>
      </c>
      <c r="G209" s="105">
        <f>'СВОД 2024'!F209+$H$1*1-'Март 2024'!D209</f>
        <v>10225.729999999996</v>
      </c>
      <c r="H209" s="105">
        <f>'СВОД 2024'!G209+$H$1*1-'Апрель 2024'!D209</f>
        <v>7425.7299999999959</v>
      </c>
      <c r="I209" s="105">
        <f>'СВОД 2024'!H209+$H$1*1-'Май 2024'!D209</f>
        <v>9625.7299999999959</v>
      </c>
      <c r="J209" s="105">
        <f>'СВОД 2024'!I209+$H$1*1-'Июнь 2024'!D209</f>
        <v>11825.729999999996</v>
      </c>
      <c r="K209" s="105">
        <f>'СВОД 2024'!J209+$H$1*1-'Июль 2024'!D209</f>
        <v>14025.729999999996</v>
      </c>
      <c r="L209" s="105">
        <f>'СВОД 2024'!K209+$H$1*1-'Август 2024'!D209</f>
        <v>16225.729999999996</v>
      </c>
      <c r="M209" s="105">
        <f>'СВОД 2024'!L209+$H$1*1-'Сентябрь 2024'!D209</f>
        <v>8425.7299999999959</v>
      </c>
      <c r="N209" s="105">
        <f>'СВОД 2024'!M209+$H$1*1-'Октябрь 2024'!D209</f>
        <v>625.72999999999593</v>
      </c>
      <c r="O209" s="105">
        <f>'СВОД 2024'!N209+$H$1*1-'Ноябрь 2024'!D209</f>
        <v>2825.7299999999959</v>
      </c>
      <c r="P209" s="105">
        <f>'СВОД 2024'!O209+$H$1*1-'Декабрь 2024'!D209</f>
        <v>-800.00000000000364</v>
      </c>
      <c r="Q209" s="106">
        <f t="shared" si="6"/>
        <v>26400</v>
      </c>
      <c r="R209" s="106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40825.729999999996</v>
      </c>
      <c r="S209" s="106">
        <f t="shared" si="7"/>
        <v>-800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2023'!S210</f>
        <v>-11195.450000000004</v>
      </c>
      <c r="E210" s="105">
        <f>'СВОД 2024'!D210+$H$1*1-'Январь 2024'!D210</f>
        <v>-11195.450000000004</v>
      </c>
      <c r="F210" s="105">
        <f>'СВОД 2024'!E210+$H$1*1-'Февраль 2024'!D210</f>
        <v>-11195.450000000004</v>
      </c>
      <c r="G210" s="105">
        <f>'СВОД 2024'!F210+$H$1*1-'Март 2024'!D210</f>
        <v>-11195.450000000004</v>
      </c>
      <c r="H210" s="105">
        <f>'СВОД 2024'!G210+$H$1*1-'Апрель 2024'!D210</f>
        <v>-11195.450000000004</v>
      </c>
      <c r="I210" s="105">
        <f>'СВОД 2024'!H210+$H$1*1-'Май 2024'!D210</f>
        <v>-11195.450000000004</v>
      </c>
      <c r="J210" s="105">
        <f>'СВОД 2024'!I210+$H$1*1-'Июнь 2024'!D210</f>
        <v>-11195.450000000004</v>
      </c>
      <c r="K210" s="105">
        <f>'СВОД 2024'!J210+$H$1*1-'Июль 2024'!D210</f>
        <v>-11195.450000000004</v>
      </c>
      <c r="L210" s="105">
        <f>'СВОД 2024'!K210+$H$1*1-'Август 2024'!D210</f>
        <v>-11195.450000000004</v>
      </c>
      <c r="M210" s="105">
        <f>'СВОД 2024'!L210+$H$1*1-'Сентябрь 2024'!D210</f>
        <v>-11195.450000000004</v>
      </c>
      <c r="N210" s="105">
        <f>'СВОД 2024'!M210+$H$1*1-'Октябрь 2024'!D210</f>
        <v>-11195.450000000004</v>
      </c>
      <c r="O210" s="105">
        <f>'СВОД 2024'!N210+$H$1*1-'Ноябрь 2024'!D210</f>
        <v>-11195.450000000004</v>
      </c>
      <c r="P210" s="105">
        <f>'СВОД 2024'!O210+$H$1*1-'Декабрь 2024'!D210</f>
        <v>-11195.450000000004</v>
      </c>
      <c r="Q210" s="106">
        <f t="shared" si="6"/>
        <v>26400</v>
      </c>
      <c r="R210" s="106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2023'!S211</f>
        <v>-6600.0400000000081</v>
      </c>
      <c r="E211" s="105">
        <f>'СВОД 2024'!D211+$H$1*1-'Январь 2024'!D211</f>
        <v>-4400.0400000000081</v>
      </c>
      <c r="F211" s="105">
        <f>'СВОД 2024'!E211+$H$1*1-'Февраль 2024'!D211</f>
        <v>-2200.0400000000081</v>
      </c>
      <c r="G211" s="105">
        <f>'СВОД 2024'!F211+$H$1*1-'Март 2024'!D211</f>
        <v>-4.0000000008149073E-2</v>
      </c>
      <c r="H211" s="105">
        <f>'СВОД 2024'!G211+$H$1*1-'Апрель 2024'!D211</f>
        <v>2199.9599999999919</v>
      </c>
      <c r="I211" s="105">
        <f>'СВОД 2024'!H211+$H$1*1-'Май 2024'!D211</f>
        <v>4399.9599999999919</v>
      </c>
      <c r="J211" s="105">
        <f>'СВОД 2024'!I211+$H$1*1-'Июнь 2024'!D211</f>
        <v>-6600.0400000000081</v>
      </c>
      <c r="K211" s="105">
        <f>'СВОД 2024'!J211+$H$1*1-'Июль 2024'!D211</f>
        <v>-4400.0400000000081</v>
      </c>
      <c r="L211" s="105">
        <f>'СВОД 2024'!K211+$H$1*1-'Август 2024'!D211</f>
        <v>-2200.0400000000081</v>
      </c>
      <c r="M211" s="105">
        <f>'СВОД 2024'!L211+$H$1*1-'Сентябрь 2024'!D211</f>
        <v>-4.0000000008149073E-2</v>
      </c>
      <c r="N211" s="105">
        <f>'СВОД 2024'!M211+$H$1*1-'Октябрь 2024'!D211</f>
        <v>2199.9599999999919</v>
      </c>
      <c r="O211" s="105">
        <f>'СВОД 2024'!N211+$H$1*1-'Ноябрь 2024'!D211</f>
        <v>4399.9599999999919</v>
      </c>
      <c r="P211" s="105">
        <f>'СВОД 2024'!O211+$H$1*1-'Декабрь 2024'!D211</f>
        <v>-6600.0400000000081</v>
      </c>
      <c r="Q211" s="106">
        <f t="shared" si="6"/>
        <v>26400</v>
      </c>
      <c r="R211" s="106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26400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2023'!S212</f>
        <v>0</v>
      </c>
      <c r="E212" s="105">
        <f>'СВОД 2024'!D212+$H$1*1-'Январь 2024'!D212</f>
        <v>-4400</v>
      </c>
      <c r="F212" s="105">
        <f>'СВОД 2024'!E212+$H$1*1-'Февраль 2024'!D212</f>
        <v>-2200</v>
      </c>
      <c r="G212" s="105">
        <f>'СВОД 2024'!F212+$H$1*1-'Март 2024'!D212</f>
        <v>0</v>
      </c>
      <c r="H212" s="105">
        <f>'СВОД 2024'!G212+$H$1*1-'Апрель 2024'!D212</f>
        <v>-4400</v>
      </c>
      <c r="I212" s="105">
        <f>'СВОД 2024'!H212+$H$1*1-'Май 2024'!D212</f>
        <v>-2200</v>
      </c>
      <c r="J212" s="105">
        <f>'СВОД 2024'!I212+$H$1*1-'Июнь 2024'!D212</f>
        <v>0</v>
      </c>
      <c r="K212" s="105">
        <f>'СВОД 2024'!J212+$H$1*1-'Июль 2024'!D212</f>
        <v>-4400</v>
      </c>
      <c r="L212" s="105">
        <f>'СВОД 2024'!K212+$H$1*1-'Август 2024'!D212</f>
        <v>-2200</v>
      </c>
      <c r="M212" s="105">
        <f>'СВОД 2024'!L212+$H$1*1-'Сентябрь 2024'!D212</f>
        <v>0</v>
      </c>
      <c r="N212" s="105">
        <f>'СВОД 2024'!M212+$H$1*1-'Октябрь 2024'!D212</f>
        <v>-4400</v>
      </c>
      <c r="O212" s="105">
        <f>'СВОД 2024'!N212+$H$1*1-'Ноябрь 2024'!D212</f>
        <v>-2200</v>
      </c>
      <c r="P212" s="105">
        <f>'СВОД 2024'!O212+$H$1*1-'Декабрь 2024'!D212</f>
        <v>0</v>
      </c>
      <c r="Q212" s="106">
        <f t="shared" si="6"/>
        <v>26400</v>
      </c>
      <c r="R212" s="106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2023'!S213</f>
        <v>0</v>
      </c>
      <c r="E213" s="105">
        <f>'СВОД 2024'!D213+$H$1*1-'Январь 2024'!D213</f>
        <v>2200</v>
      </c>
      <c r="F213" s="105">
        <f>'СВОД 2024'!E213+$H$1*1-'Февраль 2024'!D213</f>
        <v>4400</v>
      </c>
      <c r="G213" s="105">
        <f>'СВОД 2024'!F213+$H$1*1-'Март 2024'!D213</f>
        <v>6600</v>
      </c>
      <c r="H213" s="105">
        <f>'СВОД 2024'!G213+$H$1*1-'Апрель 2024'!D213</f>
        <v>2200</v>
      </c>
      <c r="I213" s="105">
        <f>'СВОД 2024'!H213+$H$1*1-'Май 2024'!D213</f>
        <v>0</v>
      </c>
      <c r="J213" s="105">
        <f>'СВОД 2024'!I213+$H$1*1-'Июнь 2024'!D213</f>
        <v>0</v>
      </c>
      <c r="K213" s="105">
        <f>'СВОД 2024'!J213+$H$1*1-'Июль 2024'!D213</f>
        <v>0</v>
      </c>
      <c r="L213" s="105">
        <f>'СВОД 2024'!K213+$H$1*1-'Август 2024'!D213</f>
        <v>2200</v>
      </c>
      <c r="M213" s="105">
        <f>'СВОД 2024'!L213+$H$1*1-'Сентябрь 2024'!D213</f>
        <v>4400</v>
      </c>
      <c r="N213" s="105">
        <f>'СВОД 2024'!M213+$H$1*1-'Октябрь 2024'!D213</f>
        <v>6600</v>
      </c>
      <c r="O213" s="105">
        <f>'СВОД 2024'!N213+$H$1*1-'Ноябрь 2024'!D213</f>
        <v>8800</v>
      </c>
      <c r="P213" s="105">
        <f>'СВОД 2024'!O213+$H$1*1-'Декабрь 2024'!D213</f>
        <v>11000</v>
      </c>
      <c r="Q213" s="106">
        <f t="shared" si="6"/>
        <v>26400</v>
      </c>
      <c r="R213" s="106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15400</v>
      </c>
      <c r="S213" s="106">
        <f t="shared" si="7"/>
        <v>11000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2023'!S214</f>
        <v>860</v>
      </c>
      <c r="E214" s="105">
        <f>'СВОД 2024'!D214+$H$1*1-'Январь 2024'!D214</f>
        <v>860</v>
      </c>
      <c r="F214" s="105">
        <f>'СВОД 2024'!E214+$H$1*1-'Февраль 2024'!D214</f>
        <v>860</v>
      </c>
      <c r="G214" s="105">
        <f>'СВОД 2024'!F214+$H$1*1-'Март 2024'!D214</f>
        <v>860</v>
      </c>
      <c r="H214" s="105">
        <f>'СВОД 2024'!G214+$H$1*1-'Апрель 2024'!D214</f>
        <v>3060</v>
      </c>
      <c r="I214" s="105">
        <f>'СВОД 2024'!H214+$H$1*1-'Май 2024'!D214</f>
        <v>860</v>
      </c>
      <c r="J214" s="105">
        <f>'СВОД 2024'!I214+$H$1*1-'Июнь 2024'!D214</f>
        <v>860</v>
      </c>
      <c r="K214" s="105">
        <f>'СВОД 2024'!J214+$H$1*1-'Июль 2024'!D214</f>
        <v>860</v>
      </c>
      <c r="L214" s="105">
        <f>'СВОД 2024'!K214+$H$1*1-'Август 2024'!D214</f>
        <v>860</v>
      </c>
      <c r="M214" s="105">
        <f>'СВОД 2024'!L214+$H$1*1-'Сентябрь 2024'!D214</f>
        <v>860</v>
      </c>
      <c r="N214" s="105">
        <f>'СВОД 2024'!M214+$H$1*1-'Октябрь 2024'!D214</f>
        <v>860</v>
      </c>
      <c r="O214" s="105">
        <f>'СВОД 2024'!N214+$H$1*1-'Ноябрь 2024'!D214</f>
        <v>860</v>
      </c>
      <c r="P214" s="105">
        <f>'СВОД 2024'!O214+$H$1*1-'Декабрь 2024'!D214</f>
        <v>860</v>
      </c>
      <c r="Q214" s="106">
        <f t="shared" si="6"/>
        <v>26400</v>
      </c>
      <c r="R214" s="106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2023'!S215</f>
        <v>197500</v>
      </c>
      <c r="E215" s="105">
        <f>'СВОД 2024'!D215+$H$1*1-'Январь 2024'!D215</f>
        <v>199700</v>
      </c>
      <c r="F215" s="105">
        <f>'СВОД 2024'!E215+$H$1*1-'Февраль 2024'!D215</f>
        <v>201900</v>
      </c>
      <c r="G215" s="105">
        <f>'СВОД 2024'!F215+$H$1*1-'Март 2024'!D215</f>
        <v>204100</v>
      </c>
      <c r="H215" s="105">
        <f>'СВОД 2024'!G215+$H$1*1-'Апрель 2024'!D215</f>
        <v>0</v>
      </c>
      <c r="I215" s="105">
        <f>'СВОД 2024'!H215+$H$1*1-'Май 2024'!D215</f>
        <v>2200</v>
      </c>
      <c r="J215" s="105">
        <f>'СВОД 2024'!I215+$H$1*1-'Июнь 2024'!D215</f>
        <v>4400</v>
      </c>
      <c r="K215" s="105">
        <f>'СВОД 2024'!J215+$H$1*1-'Июль 2024'!D215</f>
        <v>6600</v>
      </c>
      <c r="L215" s="105">
        <f>'СВОД 2024'!K215+$H$1*1-'Август 2024'!D215</f>
        <v>8800</v>
      </c>
      <c r="M215" s="105">
        <f>'СВОД 2024'!L215+$H$1*1-'Сентябрь 2024'!D215</f>
        <v>11000</v>
      </c>
      <c r="N215" s="105">
        <f>'СВОД 2024'!M215+$H$1*1-'Октябрь 2024'!D215</f>
        <v>13200</v>
      </c>
      <c r="O215" s="105">
        <f>'СВОД 2024'!N215+$H$1*1-'Ноябрь 2024'!D215</f>
        <v>15400</v>
      </c>
      <c r="P215" s="105">
        <f>'СВОД 2024'!O215+$H$1*1-'Декабрь 2024'!D215</f>
        <v>17600</v>
      </c>
      <c r="Q215" s="106">
        <f t="shared" si="6"/>
        <v>26400</v>
      </c>
      <c r="R215" s="106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06">
        <f t="shared" si="7"/>
        <v>17600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2023'!S216</f>
        <v>72531.420000000013</v>
      </c>
      <c r="E216" s="105">
        <f>'СВОД 2024'!D216+$H$1*1-'Январь 2024'!D216</f>
        <v>72531.420000000013</v>
      </c>
      <c r="F216" s="105">
        <f>'СВОД 2024'!E216+$H$1*1-'Февраль 2024'!D216</f>
        <v>72531.420000000013</v>
      </c>
      <c r="G216" s="105">
        <f>'СВОД 2024'!F216+$H$1*1-'Март 2024'!D216</f>
        <v>74731.420000000013</v>
      </c>
      <c r="H216" s="105">
        <f>'СВОД 2024'!G216+$H$1*1-'Апрель 2024'!D216</f>
        <v>76931.420000000013</v>
      </c>
      <c r="I216" s="105">
        <f>'СВОД 2024'!H216+$H$1*1-'Май 2024'!D216</f>
        <v>79131.420000000013</v>
      </c>
      <c r="J216" s="105">
        <f>'СВОД 2024'!I216+$H$1*1-'Июнь 2024'!D216</f>
        <v>81331.420000000013</v>
      </c>
      <c r="K216" s="105">
        <f>'СВОД 2024'!J216+$H$1*1-'Июль 2024'!D216</f>
        <v>83531.420000000013</v>
      </c>
      <c r="L216" s="105">
        <f>'СВОД 2024'!K216+$H$1*1-'Август 2024'!D216</f>
        <v>85731.420000000013</v>
      </c>
      <c r="M216" s="105">
        <f>'СВОД 2024'!L216+$H$1*1-'Сентябрь 2024'!D216</f>
        <v>87931.420000000013</v>
      </c>
      <c r="N216" s="105">
        <f>'СВОД 2024'!M216+$H$1*1-'Октябрь 2024'!D216</f>
        <v>90131.420000000013</v>
      </c>
      <c r="O216" s="105">
        <f>'СВОД 2024'!N216+$H$1*1-'Ноябрь 2024'!D216</f>
        <v>92331.420000000013</v>
      </c>
      <c r="P216" s="105">
        <f>'СВОД 2024'!O216+$H$1*1-'Декабрь 2024'!D216</f>
        <v>94531.420000000013</v>
      </c>
      <c r="Q216" s="106">
        <f t="shared" si="6"/>
        <v>26400</v>
      </c>
      <c r="R216" s="106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06">
        <f t="shared" si="7"/>
        <v>94531.420000000013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2023'!S217</f>
        <v>241199.05000000005</v>
      </c>
      <c r="E217" s="105">
        <f>'СВОД 2024'!D217+$H$1*1-'Январь 2024'!D217</f>
        <v>243399.05000000005</v>
      </c>
      <c r="F217" s="105">
        <f>'СВОД 2024'!E217+$H$1*1-'Февраль 2024'!D217</f>
        <v>245599.05000000005</v>
      </c>
      <c r="G217" s="105">
        <f>'СВОД 2024'!F217+$H$1*1-'Март 2024'!D217</f>
        <v>247799.05000000005</v>
      </c>
      <c r="H217" s="105">
        <f>'СВОД 2024'!G217+$H$1*1-'Апрель 2024'!D217</f>
        <v>249999.05000000005</v>
      </c>
      <c r="I217" s="105">
        <f>'СВОД 2024'!H217+$H$1*1-'Май 2024'!D217</f>
        <v>252199.05000000005</v>
      </c>
      <c r="J217" s="105">
        <f>'СВОД 2024'!I217+$H$1*1-'Июнь 2024'!D217</f>
        <v>254399.05000000005</v>
      </c>
      <c r="K217" s="105">
        <f>'СВОД 2024'!J217+$H$1*1-'Июль 2024'!D217</f>
        <v>256599.05000000005</v>
      </c>
      <c r="L217" s="105">
        <f>'СВОД 2024'!K217+$H$1*1-'Август 2024'!D217</f>
        <v>258799.05000000005</v>
      </c>
      <c r="M217" s="105">
        <f>'СВОД 2024'!L217+$H$1*1-'Сентябрь 2024'!D217</f>
        <v>260999.05000000005</v>
      </c>
      <c r="N217" s="105">
        <f>'СВОД 2024'!M217+$H$1*1-'Октябрь 2024'!D217</f>
        <v>263199.05000000005</v>
      </c>
      <c r="O217" s="105">
        <f>'СВОД 2024'!N217+$H$1*1-'Ноябрь 2024'!D217</f>
        <v>265399.05000000005</v>
      </c>
      <c r="P217" s="105">
        <f>'СВОД 2024'!O217+$H$1*1-'Декабрь 2024'!D217</f>
        <v>267599.05000000005</v>
      </c>
      <c r="Q217" s="106">
        <f t="shared" si="6"/>
        <v>26400</v>
      </c>
      <c r="R217" s="106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06">
        <f t="shared" si="7"/>
        <v>267599.05000000005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4392035.4699999979</v>
      </c>
      <c r="E219" s="11">
        <f t="shared" ref="E219:S219" si="8">SUM(E3:E218)</f>
        <v>4470065.4699999979</v>
      </c>
      <c r="F219" s="11">
        <f t="shared" si="8"/>
        <v>4331746.5399999982</v>
      </c>
      <c r="G219" s="11">
        <f t="shared" si="8"/>
        <v>4445846.5399999982</v>
      </c>
      <c r="H219" s="11">
        <f t="shared" si="8"/>
        <v>4314946.5399999982</v>
      </c>
      <c r="I219" s="11">
        <f>SUM(I3:I218)</f>
        <v>4324556.3099999977</v>
      </c>
      <c r="J219" s="11">
        <f t="shared" si="8"/>
        <v>4386556.3099999977</v>
      </c>
      <c r="K219" s="11">
        <f t="shared" si="8"/>
        <v>4517656.3099999977</v>
      </c>
      <c r="L219" s="11">
        <f t="shared" si="8"/>
        <v>4687056.3099999977</v>
      </c>
      <c r="M219" s="11">
        <f t="shared" si="8"/>
        <v>4827006.3099999977</v>
      </c>
      <c r="N219" s="7">
        <f t="shared" si="8"/>
        <v>4746354.2199999979</v>
      </c>
      <c r="O219" s="7">
        <f t="shared" si="8"/>
        <v>4879904.2199999979</v>
      </c>
      <c r="P219" s="7">
        <f t="shared" si="8"/>
        <v>4987728.4899999974</v>
      </c>
      <c r="Q219" s="15">
        <f t="shared" si="8"/>
        <v>5557200</v>
      </c>
      <c r="R219" s="15">
        <f t="shared" si="8"/>
        <v>4976906.9800000004</v>
      </c>
      <c r="S219" s="15">
        <f t="shared" si="8"/>
        <v>4972328.4899999974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D122:P160 D162:P217 E162:P218">
    <cfRule type="cellIs" dxfId="74" priority="1" operator="lessThanOrEqual">
      <formula>0</formula>
    </cfRule>
  </conditionalFormatting>
  <hyperlinks>
    <hyperlink ref="E2" location="'Январь 2024'!Область_печати" display="Сальдо на 31.01.24" xr:uid="{00000000-0004-0000-7600-000000000000}"/>
    <hyperlink ref="D2" location="'СВОД 2020'!A1" display="САЛЬДО                       на начало года" xr:uid="{00000000-0004-0000-7600-000001000000}"/>
    <hyperlink ref="A1" location="'СВОД 2023'!Область_печати" display="СВОД 2023" xr:uid="{00000000-0004-0000-7600-000002000000}"/>
    <hyperlink ref="G2" location="'Март 2024'!Область_печати" display="Сальдо на 31.03.24" xr:uid="{00000000-0004-0000-7600-000003000000}"/>
    <hyperlink ref="I2" location="'Май 2024'!Область_печати" display="Сальдо на 31.05.2024" xr:uid="{00000000-0004-0000-7600-000004000000}"/>
    <hyperlink ref="J2" location="'Июнь 2024'!Область_печати" display="Сальдо на 30.06.24" xr:uid="{00000000-0004-0000-7600-000005000000}"/>
    <hyperlink ref="K2" location="'Июль 2024'!Область_печати" display="Сальдо на 31.07.24" xr:uid="{00000000-0004-0000-7600-000006000000}"/>
    <hyperlink ref="L2" location="'Август 2024'!Область_печати" display="Сальдо на 31.08.24" xr:uid="{00000000-0004-0000-7600-000007000000}"/>
    <hyperlink ref="M2" location="'Сентябрь 2024'!Область_печати" display="Сальдо на 30.09.24" xr:uid="{00000000-0004-0000-7600-000008000000}"/>
    <hyperlink ref="N2" location="'Октябрь 2024'!Область_печати" display="Сальдо на 31.10.24" xr:uid="{00000000-0004-0000-7600-000009000000}"/>
    <hyperlink ref="O2" location="'Ноябрь 2024'!Область_печати" display="Сальдо на 30.11.24" xr:uid="{00000000-0004-0000-7600-00000A000000}"/>
    <hyperlink ref="P2" location="'Декабрь 2024'!Область_печати" display="Сальдо на 31.12.24" xr:uid="{00000000-0004-0000-7600-00000B000000}"/>
    <hyperlink ref="H2" location="'Апрель 2024'!Область_печати" display="Сальдо на 30.04.24" xr:uid="{00000000-0004-0000-7600-00000C000000}"/>
    <hyperlink ref="F2" location="'Февраль 2024'!Область_печати" display="Сальдо на 29.02.24" xr:uid="{00000000-0004-0000-76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1900+1905</f>
        <v>3805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2950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22000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2*1790.23+2765.2</f>
        <v>6345.66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1790*2</f>
        <v>3580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7160.92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3580.46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460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1790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3600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2500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3579.72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2900+9500</f>
        <v>12400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1836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5051.1099999999997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3580.46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6270.69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10000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2000+2700</f>
        <v>4700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7160.92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21600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4200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1790.29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1800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1790.23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f>1800+1780.92</f>
        <v>3580.92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5400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3500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4458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1790.23+1790</f>
        <v>3580.23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3600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329404.33999999991</v>
      </c>
    </row>
    <row r="217" spans="1:4" hidden="1" x14ac:dyDescent="0.25"/>
    <row r="218" spans="1:4" ht="35.25" customHeight="1" x14ac:dyDescent="0.25"/>
  </sheetData>
  <autoFilter ref="A1:J216" xr:uid="{00000000-0009-0000-0000-00000B000000}">
    <sortState xmlns:xlrd2="http://schemas.microsoft.com/office/spreadsheetml/2017/richdata2" ref="A2:E216">
      <sortCondition ref="B1:B216"/>
    </sortState>
  </autoFilter>
  <conditionalFormatting sqref="C2:C212">
    <cfRule type="cellIs" dxfId="555" priority="1" operator="equal">
      <formula>0</formula>
    </cfRule>
    <cfRule type="cellIs" dxfId="554" priority="2" operator="equal">
      <formula>"а"</formula>
    </cfRule>
  </conditionalFormatting>
  <hyperlinks>
    <hyperlink ref="E1" location="'СВОД 2015'!Область_печати" display="СВОД 2015" xr:uid="{00000000-0004-0000-0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Лист120">
    <tabColor rgb="FFFFCCFF"/>
    <pageSetUpPr fitToPage="1"/>
  </sheetPr>
  <dimension ref="A1:E223"/>
  <sheetViews>
    <sheetView workbookViewId="0">
      <pane ySplit="2" topLeftCell="A114" activePane="bottomLeft" state="frozen"/>
      <selection activeCell="B198" sqref="B198"/>
      <selection pane="bottomLeft" activeCell="A129" sqref="A129:A13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>
        <v>26400</v>
      </c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/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2200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/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>
        <v>12490</v>
      </c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435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142</v>
      </c>
      <c r="B130" s="2">
        <v>101</v>
      </c>
      <c r="C130" s="9" t="s">
        <v>21</v>
      </c>
      <c r="D130" s="6">
        <v>21000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20000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26400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4400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/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4400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6600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16080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388370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7000000}"/>
  <conditionalFormatting sqref="C3:C117 C122:C218">
    <cfRule type="cellIs" dxfId="73" priority="1" operator="equal">
      <formula>0</formula>
    </cfRule>
    <cfRule type="cellIs" dxfId="72" priority="2" operator="equal">
      <formula>"а"</formula>
    </cfRule>
  </conditionalFormatting>
  <hyperlinks>
    <hyperlink ref="E2" location="'СВОД 2024'!Область_печати" display="СВОД 2024" xr:uid="{00000000-0004-0000-7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Лист121">
    <tabColor rgb="FFFFCCFF"/>
    <pageSetUpPr fitToPage="1"/>
  </sheetPr>
  <dimension ref="A1:E223"/>
  <sheetViews>
    <sheetView workbookViewId="0">
      <pane ySplit="2" topLeftCell="A99" activePane="bottomLeft" state="frozen"/>
      <selection activeCell="B198" sqref="B198"/>
      <selection pane="bottomLeft" activeCell="A112" sqref="A1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4000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4200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>
        <v>30800</v>
      </c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4400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>
        <v>4400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30718.93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1600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/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17600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15400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30000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>
        <v>63000</v>
      </c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6600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>
        <v>19800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8800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8800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35200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602518.92999999993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8000000}"/>
  <conditionalFormatting sqref="C3:C117 C122:C218">
    <cfRule type="cellIs" dxfId="71" priority="1" operator="equal">
      <formula>0</formula>
    </cfRule>
    <cfRule type="cellIs" dxfId="70" priority="2" operator="equal">
      <formula>"а"</formula>
    </cfRule>
  </conditionalFormatting>
  <hyperlinks>
    <hyperlink ref="E2" location="'СВОД 2024'!Область_печати" display="СВОД 2024" xr:uid="{00000000-0004-0000-7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Лист122">
    <tabColor rgb="FFFFCCFF"/>
    <pageSetUpPr fitToPage="1"/>
  </sheetPr>
  <dimension ref="A1:E223"/>
  <sheetViews>
    <sheetView workbookViewId="0">
      <pane ySplit="2" topLeftCell="A105" activePane="bottomLeft" state="frozen"/>
      <selection activeCell="B198" sqref="B198"/>
      <selection pane="bottomLeft" activeCell="D162" sqref="D16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9000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>
        <v>22000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2000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4400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13200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2500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>
        <v>4400</v>
      </c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>
        <v>4400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>
        <v>4400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2200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>
        <v>19000</v>
      </c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350100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9000000}"/>
  <conditionalFormatting sqref="C3:C117 C122:C218">
    <cfRule type="cellIs" dxfId="69" priority="1" operator="equal">
      <formula>0</formula>
    </cfRule>
    <cfRule type="cellIs" dxfId="68" priority="2" operator="equal">
      <formula>"а"</formula>
    </cfRule>
  </conditionalFormatting>
  <hyperlinks>
    <hyperlink ref="E2" location="'СВОД 2024'!Область_печати" display="СВОД 2024" xr:uid="{00000000-0004-0000-7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Лист123">
    <tabColor rgb="FFFFCCFF"/>
    <pageSetUpPr fitToPage="1"/>
  </sheetPr>
  <dimension ref="A1:E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7200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11000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6600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6600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206300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595100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A000000}"/>
  <conditionalFormatting sqref="C3:C117 C122:C218">
    <cfRule type="cellIs" dxfId="67" priority="1" operator="equal">
      <formula>0</formula>
    </cfRule>
    <cfRule type="cellIs" dxfId="66" priority="2" operator="equal">
      <formula>"а"</formula>
    </cfRule>
  </conditionalFormatting>
  <hyperlinks>
    <hyperlink ref="E2" location="'СВОД 2024'!Область_печати" display="СВОД 2024" xr:uid="{00000000-0004-0000-7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Лист124">
    <tabColor rgb="FFFFCCFF"/>
    <pageSetUpPr fitToPage="1"/>
  </sheetPr>
  <dimension ref="A1:E223"/>
  <sheetViews>
    <sheetView workbookViewId="0">
      <pane ySplit="2" topLeftCell="A69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156190.23000000001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13200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8800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454590.23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B000000}"/>
  <conditionalFormatting sqref="C3:C117 C122:C218">
    <cfRule type="cellIs" dxfId="65" priority="1" operator="equal">
      <formula>0</formula>
    </cfRule>
    <cfRule type="cellIs" dxfId="64" priority="2" operator="equal">
      <formula>"а"</formula>
    </cfRule>
  </conditionalFormatting>
  <hyperlinks>
    <hyperlink ref="E2" location="'СВОД 2024'!Область_печати" display="СВОД 2024" xr:uid="{00000000-0004-0000-7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Лист125">
    <tabColor rgb="FFFFCCFF"/>
    <pageSetUpPr fitToPage="1"/>
  </sheetPr>
  <dimension ref="A1:E223"/>
  <sheetViews>
    <sheetView workbookViewId="0">
      <pane ySplit="2" topLeftCell="A75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8800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20000</v>
      </c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6600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8800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>
        <v>8800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6600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6600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19800</v>
      </c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8000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13200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402200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C000000}"/>
  <conditionalFormatting sqref="C3:C117 C122:C218">
    <cfRule type="cellIs" dxfId="63" priority="1" operator="equal">
      <formula>0</formula>
    </cfRule>
    <cfRule type="cellIs" dxfId="62" priority="2" operator="equal">
      <formula>"а"</formula>
    </cfRule>
  </conditionalFormatting>
  <hyperlinks>
    <hyperlink ref="E2" location="'СВОД 2024'!Область_печати" display="СВОД 2024" xr:uid="{00000000-0004-0000-7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Лист126">
    <tabColor rgb="FFFFCCFF"/>
    <pageSetUpPr fitToPage="1"/>
  </sheetPr>
  <dimension ref="A1:E223"/>
  <sheetViews>
    <sheetView workbookViewId="0">
      <pane ySplit="2" topLeftCell="A165" activePane="bottomLeft" state="frozen"/>
      <selection activeCell="B198" sqref="B198"/>
      <selection pane="bottomLeft" activeCell="D188" sqref="D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29000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4400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4400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11000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>
        <v>13200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9000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19800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4400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4400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/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/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333100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D000000}"/>
  <conditionalFormatting sqref="C3:C117 C122:C218">
    <cfRule type="cellIs" dxfId="61" priority="1" operator="equal">
      <formula>0</formula>
    </cfRule>
    <cfRule type="cellIs" dxfId="60" priority="2" operator="equal">
      <formula>"а"</formula>
    </cfRule>
  </conditionalFormatting>
  <hyperlinks>
    <hyperlink ref="E2" location="'СВОД 2024'!Область_печати" display="СВОД 2024" xr:uid="{00000000-0004-0000-7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Лист127">
    <tabColor rgb="FFFFCCFF"/>
    <pageSetUpPr fitToPage="1"/>
  </sheetPr>
  <dimension ref="A1:E223"/>
  <sheetViews>
    <sheetView workbookViewId="0">
      <pane ySplit="2" topLeftCell="A142" activePane="bottomLeft" state="frozen"/>
      <selection activeCell="B198" sqref="B198"/>
      <selection pane="bottomLeft" activeCell="D167" sqref="D16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4600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>
        <v>4400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2200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13200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6600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4400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>
        <v>13200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7000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11000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294800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E000000}"/>
  <conditionalFormatting sqref="C3:C117 C122:C218">
    <cfRule type="cellIs" dxfId="59" priority="1" operator="equal">
      <formula>0</formula>
    </cfRule>
    <cfRule type="cellIs" dxfId="58" priority="2" operator="equal">
      <formula>"а"</formula>
    </cfRule>
  </conditionalFormatting>
  <hyperlinks>
    <hyperlink ref="E2" location="'СВОД 2024'!Область_печати" display="СВОД 2024" xr:uid="{00000000-0004-0000-7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Лист128">
    <tabColor rgb="FFFFCCFF"/>
    <pageSetUpPr fitToPage="1"/>
  </sheetPr>
  <dimension ref="A1:E223"/>
  <sheetViews>
    <sheetView workbookViewId="0">
      <pane ySplit="2" topLeftCell="A60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13200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7700</v>
      </c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>
        <v>30000</v>
      </c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2200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30000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/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324250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F000000}"/>
  <conditionalFormatting sqref="C3:C117 C122:C218">
    <cfRule type="cellIs" dxfId="57" priority="1" operator="equal">
      <formula>0</formula>
    </cfRule>
    <cfRule type="cellIs" dxfId="56" priority="2" operator="equal">
      <formula>"а"</formula>
    </cfRule>
  </conditionalFormatting>
  <hyperlinks>
    <hyperlink ref="E2" location="'СВОД 2024'!Область_печати" display="СВОД 2024" xr:uid="{00000000-0004-0000-7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Лист129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>
        <v>39600</v>
      </c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35772.089999999997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6600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>
        <v>10000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10000</v>
      </c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7500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15400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6600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8800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25000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15000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15000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>
        <v>67230</v>
      </c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4400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544852.09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0000000}"/>
  <conditionalFormatting sqref="C3:C117 C122:C218">
    <cfRule type="cellIs" dxfId="55" priority="1" operator="equal">
      <formula>0</formula>
    </cfRule>
    <cfRule type="cellIs" dxfId="54" priority="2" operator="equal">
      <formula>"а"</formula>
    </cfRule>
  </conditionalFormatting>
  <hyperlinks>
    <hyperlink ref="E2" location="'СВОД 2024'!Область_печати" display="СВОД 2024" xr:uid="{00000000-0004-0000-8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2850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2850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f>3800+2800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2*1790.23</f>
        <v>3580.46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4750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1790*2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3900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1850+1900</f>
        <v>3750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3250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3820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1900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10742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3200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2*1790.23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1790.23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5200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21000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21482.76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3600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10000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5370.69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1790.23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1700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f>2*1790.23</f>
        <v>3580.46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21482.76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0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3557.38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1850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4300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4300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5000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1800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315152.5400000001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C000000}">
    <sortState xmlns:xlrd2="http://schemas.microsoft.com/office/spreadsheetml/2017/richdata2" ref="A2:E216">
      <sortCondition ref="B1:B216"/>
    </sortState>
  </autoFilter>
  <conditionalFormatting sqref="C2:C212">
    <cfRule type="cellIs" dxfId="553" priority="1" operator="equal">
      <formula>0</formula>
    </cfRule>
    <cfRule type="cellIs" dxfId="552" priority="2" operator="equal">
      <formula>"а"</formula>
    </cfRule>
  </conditionalFormatting>
  <hyperlinks>
    <hyperlink ref="E1" location="'СВОД 2015'!Область_печати" display="СВОД 2015" xr:uid="{00000000-0004-0000-0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Лист130">
    <tabColor rgb="FFFFCCFF"/>
    <pageSetUpPr fitToPage="1"/>
  </sheetPr>
  <dimension ref="A1:E223"/>
  <sheetViews>
    <sheetView workbookViewId="0">
      <pane ySplit="2" topLeftCell="A186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2300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9200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>
        <v>20000</v>
      </c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15400</v>
      </c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13200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8800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10000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18400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10000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330650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1000000}"/>
  <conditionalFormatting sqref="C3:C117 C122:C218">
    <cfRule type="cellIs" dxfId="53" priority="1" operator="equal">
      <formula>0</formula>
    </cfRule>
    <cfRule type="cellIs" dxfId="52" priority="2" operator="equal">
      <formula>"а"</formula>
    </cfRule>
  </conditionalFormatting>
  <hyperlinks>
    <hyperlink ref="E2" location="'СВОД 2024'!Область_печати" display="СВОД 2024" xr:uid="{00000000-0004-0000-8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Лист131">
    <tabColor rgb="FFFFCCFF"/>
    <pageSetUpPr fitToPage="1"/>
  </sheetPr>
  <dimension ref="A1:E223"/>
  <sheetViews>
    <sheetView workbookViewId="0">
      <pane ySplit="2" topLeftCell="A114" activePane="bottomLeft" state="frozen"/>
      <selection activeCell="B198" sqref="B198"/>
      <selection pane="bottomLeft" activeCell="A129" sqref="A129:A13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460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13500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6600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11000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434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434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6600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4400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435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142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6600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2400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8800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16400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7000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5825.73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356375.73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2000000}"/>
  <conditionalFormatting sqref="C3:C117 C122:C218">
    <cfRule type="cellIs" dxfId="51" priority="1" operator="equal">
      <formula>0</formula>
    </cfRule>
    <cfRule type="cellIs" dxfId="50" priority="2" operator="equal">
      <formula>"а"</formula>
    </cfRule>
  </conditionalFormatting>
  <hyperlinks>
    <hyperlink ref="E2" location="'СВОД 2024'!Область_печати" display="СВОД 2024" xr:uid="{00000000-0004-0000-8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Лист132">
    <tabColor rgb="FFFF0000"/>
    <pageSetUpPr fitToPage="1"/>
  </sheetPr>
  <dimension ref="A1:T231"/>
  <sheetViews>
    <sheetView zoomScale="80" zoomScaleNormal="80" workbookViewId="0">
      <pane ySplit="2" topLeftCell="A109" activePane="bottomLeft" state="frozen"/>
      <selection activeCell="B198" sqref="B198"/>
      <selection pane="bottomLeft" activeCell="A129" sqref="A129:A130"/>
    </sheetView>
  </sheetViews>
  <sheetFormatPr defaultRowHeight="15" outlineLevelCol="2" x14ac:dyDescent="0.25"/>
  <cols>
    <col min="1" max="1" width="27.140625" customWidth="1"/>
    <col min="2" max="2" width="12.570312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460</v>
      </c>
      <c r="B1" s="158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463</v>
      </c>
      <c r="F2" s="30" t="s">
        <v>464</v>
      </c>
      <c r="G2" s="30" t="s">
        <v>465</v>
      </c>
      <c r="H2" s="30" t="s">
        <v>466</v>
      </c>
      <c r="I2" s="30" t="s">
        <v>467</v>
      </c>
      <c r="J2" s="30" t="s">
        <v>468</v>
      </c>
      <c r="K2" s="30" t="s">
        <v>469</v>
      </c>
      <c r="L2" s="30" t="s">
        <v>470</v>
      </c>
      <c r="M2" s="30" t="s">
        <v>471</v>
      </c>
      <c r="N2" s="30" t="s">
        <v>472</v>
      </c>
      <c r="O2" s="30" t="s">
        <v>473</v>
      </c>
      <c r="P2" s="30" t="s">
        <v>474</v>
      </c>
      <c r="Q2" s="146" t="s">
        <v>475</v>
      </c>
      <c r="R2" s="136" t="s">
        <v>17</v>
      </c>
      <c r="S2" s="136" t="s">
        <v>476</v>
      </c>
      <c r="T2" s="147"/>
    </row>
    <row r="3" spans="1:20" s="3" customFormat="1" ht="15.95" customHeight="1" x14ac:dyDescent="0.25">
      <c r="A3" s="21" t="s">
        <v>407</v>
      </c>
      <c r="B3" s="1">
        <v>1</v>
      </c>
      <c r="C3" s="113"/>
      <c r="D3" s="133">
        <f>'СВОД 2024'!S3</f>
        <v>26400</v>
      </c>
      <c r="E3" s="105">
        <f>'СВОД 2025'!D3+$H$1*1-'Январь 2025'!D3</f>
        <v>28600</v>
      </c>
      <c r="F3" s="105">
        <f>'СВОД 2025'!E3+$H$1*1-'Февраль 2025'!D3</f>
        <v>30800</v>
      </c>
      <c r="G3" s="105">
        <f>'СВОД 2025'!F3+$H$1*1-'Март 2025'!D3</f>
        <v>33000</v>
      </c>
      <c r="H3" s="105">
        <f>'СВОД 2025'!G3+$H$1*1-'Апрель 2025'!D3</f>
        <v>0</v>
      </c>
      <c r="I3" s="105">
        <f>'СВОД 2025'!H3+$H$1*1-'Май 2025'!D3</f>
        <v>2200</v>
      </c>
      <c r="J3" s="105">
        <f>'СВОД 2025'!I3+$H$1*1-'Июнь 2025'!D3</f>
        <v>4400</v>
      </c>
      <c r="K3" s="105">
        <f>'СВОД 2025'!J3+$H$1*1-'Июль 2025'!D3</f>
        <v>6600</v>
      </c>
      <c r="L3" s="105">
        <f>'СВОД 2025'!K3+$H$1*1-'Август 2025'!D3</f>
        <v>8800</v>
      </c>
      <c r="M3" s="105">
        <f>'СВОД 2025'!L3+$H$1*1-'Сентябрь 2025'!D3</f>
        <v>11000</v>
      </c>
      <c r="N3" s="105">
        <f>'СВОД 2025'!M3+$H$1*1-'Октябрь 2025'!D3</f>
        <v>13200</v>
      </c>
      <c r="O3" s="105">
        <f>'СВОД 2025'!N3+$H$1*1-'Ноябрь 2025'!D3</f>
        <v>15400</v>
      </c>
      <c r="P3" s="105">
        <f>'СВОД 2025'!O3+$H$1*1-'Декабрь 2025'!D3</f>
        <v>17600</v>
      </c>
      <c r="Q3" s="106">
        <f>2200*12</f>
        <v>26400</v>
      </c>
      <c r="R3" s="106">
        <f>'Январь 2025'!D3+'Февраль 2025'!D3+'Март 2025'!D3+'Апрель 2025'!D3+'Май 2025'!D3+'Июнь 2025'!D3+'Июль 2025'!D3+'Август 2025'!D218+'Сентябрь 2025'!D218+'Октябрь 2025'!D3+'Ноябрь 2025'!D3+'Декабрь 2025'!D3</f>
        <v>35200</v>
      </c>
      <c r="S3" s="106">
        <f>Q3+D3-R3</f>
        <v>17600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2024'!S4</f>
        <v>161859</v>
      </c>
      <c r="E4" s="105">
        <f>'СВОД 2025'!D4+$H$1*1-'Январь 2025'!D4</f>
        <v>164059</v>
      </c>
      <c r="F4" s="105">
        <f>'СВОД 2025'!E4+$H$1*1-'Февраль 2025'!D4</f>
        <v>166259</v>
      </c>
      <c r="G4" s="105">
        <f>'СВОД 2025'!F4+$H$1*1-'Март 2025'!D4</f>
        <v>168459</v>
      </c>
      <c r="H4" s="105">
        <f>'СВОД 2025'!G4+$H$1*1-'Апрель 2025'!D4</f>
        <v>170659</v>
      </c>
      <c r="I4" s="105">
        <f>'СВОД 2025'!H4+$H$1*1-'Май 2025'!D4</f>
        <v>172859</v>
      </c>
      <c r="J4" s="105">
        <f>'СВОД 2025'!I4+$H$1*1-'Июнь 2025'!D4</f>
        <v>175059</v>
      </c>
      <c r="K4" s="105">
        <f>'СВОД 2025'!J4+$H$1*1-'Июль 2025'!D4</f>
        <v>177259</v>
      </c>
      <c r="L4" s="105">
        <f>'СВОД 2025'!K4+$H$1*1-'Август 2025'!D4</f>
        <v>179459</v>
      </c>
      <c r="M4" s="105">
        <f>'СВОД 2025'!L4+$H$1*1-'Сентябрь 2025'!D4</f>
        <v>102459</v>
      </c>
      <c r="N4" s="105">
        <f>'СВОД 2025'!M4+$H$1*1-'Октябрь 2025'!D4</f>
        <v>104659</v>
      </c>
      <c r="O4" s="105">
        <f>'СВОД 2025'!N4+$H$1*1-'Ноябрь 2025'!D4</f>
        <v>106859</v>
      </c>
      <c r="P4" s="105">
        <f>'СВОД 2025'!O4+$H$1*1-'Декабрь 2025'!D4</f>
        <v>98059</v>
      </c>
      <c r="Q4" s="106">
        <f t="shared" ref="Q4:Q67" si="0">2200*12</f>
        <v>26400</v>
      </c>
      <c r="R4" s="106">
        <f>'Январь 2025'!D4+'Февраль 2025'!D4+'Март 2025'!D4+'Апрель 2025'!D4+'Май 2025'!D4+'Июнь 2025'!D4+'Июль 2025'!D4+'Август 2025'!D4+'Сентябрь 2025'!D4+'Октябрь 2025'!D4+'Ноябрь 2025'!D4+'Декабрь 2025'!D4</f>
        <v>90200</v>
      </c>
      <c r="S4" s="106">
        <f t="shared" ref="S4:S67" si="1">Q4+D4-R4</f>
        <v>98059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2024'!S5</f>
        <v>274026.44000000006</v>
      </c>
      <c r="E5" s="105">
        <f>'СВОД 2025'!D5+$H$1*1-'Январь 2025'!D5</f>
        <v>276226.44000000006</v>
      </c>
      <c r="F5" s="105">
        <f>'СВОД 2025'!E5+$H$1*1-'Февраль 2025'!D5</f>
        <v>278426.44000000006</v>
      </c>
      <c r="G5" s="105">
        <f>'СВОД 2025'!F5+$H$1*1-'Март 2025'!D5</f>
        <v>280626.44000000006</v>
      </c>
      <c r="H5" s="105">
        <f>'СВОД 2025'!G5+$H$1*1-'Апрель 2025'!D5</f>
        <v>282826.44000000006</v>
      </c>
      <c r="I5" s="105">
        <f>'СВОД 2025'!H5+$H$1*1-'Май 2025'!D5</f>
        <v>285026.44000000006</v>
      </c>
      <c r="J5" s="105">
        <f>'СВОД 2025'!I5+$H$1*1-'Июнь 2025'!D5</f>
        <v>287226.44000000006</v>
      </c>
      <c r="K5" s="105">
        <f>'СВОД 2025'!J5+$H$1*1-'Июль 2025'!D5</f>
        <v>289426.44000000006</v>
      </c>
      <c r="L5" s="105">
        <f>'СВОД 2025'!K5+$H$1*1-'Август 2025'!D5</f>
        <v>291626.44000000006</v>
      </c>
      <c r="M5" s="105">
        <f>'СВОД 2025'!L5+$H$1*1-'Сентябрь 2025'!D5</f>
        <v>293826.44000000006</v>
      </c>
      <c r="N5" s="105">
        <f>'СВОД 2025'!M5+$H$1*1-'Октябрь 2025'!D5</f>
        <v>296026.44000000006</v>
      </c>
      <c r="O5" s="105">
        <f>'СВОД 2025'!N5+$H$1*1-'Ноябрь 2025'!D5</f>
        <v>298226.44000000006</v>
      </c>
      <c r="P5" s="105">
        <f>'СВОД 2025'!O5+$H$1*1-'Декабрь 2025'!D5</f>
        <v>300426.44000000006</v>
      </c>
      <c r="Q5" s="106">
        <f t="shared" si="0"/>
        <v>26400</v>
      </c>
      <c r="R5" s="106">
        <f>'Январь 2025'!D5+'Февраль 2025'!D5+'Март 2025'!D5+'Апрель 2025'!D5+'Май 2025'!D5+'Июнь 2025'!D5+'Июль 2025'!D5+'Август 2025'!D5+'Сентябрь 2025'!D5+'Октябрь 2025'!D5+'Ноябрь 2025'!D5+'Декабрь 2025'!D5</f>
        <v>0</v>
      </c>
      <c r="S5" s="106">
        <f t="shared" si="1"/>
        <v>300426.44000000006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2024'!S6</f>
        <v>-998.93999999999869</v>
      </c>
      <c r="E6" s="105">
        <f>'СВОД 2025'!D6+$H$1*1-'Январь 2025'!D6</f>
        <v>1201.0600000000013</v>
      </c>
      <c r="F6" s="105">
        <f>'СВОД 2025'!E6+$H$1*1-'Февраль 2025'!D6</f>
        <v>3401.0600000000013</v>
      </c>
      <c r="G6" s="105">
        <f>'СВОД 2025'!F6+$H$1*1-'Март 2025'!D6</f>
        <v>-998.93999999999869</v>
      </c>
      <c r="H6" s="105">
        <f>'СВОД 2025'!G6+$H$1*1-'Апрель 2025'!D6</f>
        <v>-998.93999999999869</v>
      </c>
      <c r="I6" s="105">
        <f>'СВОД 2025'!H6+$H$1*1-'Май 2025'!D6</f>
        <v>1201.0600000000013</v>
      </c>
      <c r="J6" s="105">
        <f>'СВОД 2025'!I6+$H$1*1-'Июнь 2025'!D6</f>
        <v>1201.0600000000013</v>
      </c>
      <c r="K6" s="105">
        <f>'СВОД 2025'!J6+$H$1*1-'Июль 2025'!D6</f>
        <v>3401.0600000000013</v>
      </c>
      <c r="L6" s="105">
        <f>'СВОД 2025'!K6+$H$1*1-'Август 2025'!D6</f>
        <v>1201.0600000000013</v>
      </c>
      <c r="M6" s="105">
        <f>'СВОД 2025'!L6+$H$1*1-'Сентябрь 2025'!D6</f>
        <v>3401.0600000000013</v>
      </c>
      <c r="N6" s="105">
        <f>'СВОД 2025'!M6+$H$1*1-'Октябрь 2025'!D6</f>
        <v>1201.0600000000013</v>
      </c>
      <c r="O6" s="105">
        <f>'СВОД 2025'!N6+$H$1*1-'Ноябрь 2025'!D6</f>
        <v>-998.93999999999869</v>
      </c>
      <c r="P6" s="105">
        <f>'СВОД 2025'!O6+$H$1*1-'Декабрь 2025'!D6</f>
        <v>1201.0600000000013</v>
      </c>
      <c r="Q6" s="106">
        <f t="shared" si="0"/>
        <v>26400</v>
      </c>
      <c r="R6" s="106">
        <f>'Январь 2025'!D6+'Февраль 2025'!D6+'Март 2025'!D6+'Апрель 2025'!D6+'Май 2025'!D6+'Июнь 2025'!D6+'Июль 2025'!D6+'Август 2025'!D6+'Сентябрь 2025'!D6+'Октябрь 2025'!D6+'Ноябрь 2025'!D6+'Декабрь 2025'!D6</f>
        <v>24200</v>
      </c>
      <c r="S6" s="106">
        <f t="shared" si="1"/>
        <v>1201.0600000000013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2024'!S7</f>
        <v>14985.939999999995</v>
      </c>
      <c r="E7" s="105">
        <f>'СВОД 2025'!D7+$H$1*1-'Январь 2025'!D7</f>
        <v>15185.939999999995</v>
      </c>
      <c r="F7" s="105">
        <f>'СВОД 2025'!E7+$H$1*1-'Февраль 2025'!D7</f>
        <v>17385.939999999995</v>
      </c>
      <c r="G7" s="105">
        <f>'СВОД 2025'!F7+$H$1*1-'Март 2025'!D7</f>
        <v>17385.939999999995</v>
      </c>
      <c r="H7" s="105">
        <f>'СВОД 2025'!G7+$H$1*1-'Апрель 2025'!D7</f>
        <v>17385.939999999995</v>
      </c>
      <c r="I7" s="105">
        <f>'СВОД 2025'!H7+$H$1*1-'Май 2025'!D7</f>
        <v>17385.939999999995</v>
      </c>
      <c r="J7" s="105">
        <f>'СВОД 2025'!I7+$H$1*1-'Июнь 2025'!D7</f>
        <v>19585.939999999995</v>
      </c>
      <c r="K7" s="105">
        <f>'СВОД 2025'!J7+$H$1*1-'Июль 2025'!D7</f>
        <v>21785.939999999995</v>
      </c>
      <c r="L7" s="105">
        <f>'СВОД 2025'!K7+$H$1*1-'Август 2025'!D7</f>
        <v>21785.939999999995</v>
      </c>
      <c r="M7" s="105">
        <f>'СВОД 2025'!L7+$H$1*1-'Сентябрь 2025'!D7</f>
        <v>21985.939999999995</v>
      </c>
      <c r="N7" s="105">
        <f>'СВОД 2025'!M7+$H$1*1-'Октябрь 2025'!D7</f>
        <v>24185.939999999995</v>
      </c>
      <c r="O7" s="105">
        <f>'СВОД 2025'!N7+$H$1*1-'Ноябрь 2025'!D7</f>
        <v>24785.939999999995</v>
      </c>
      <c r="P7" s="105">
        <f>'СВОД 2025'!O7+$H$1*1-'Декабрь 2025'!D7</f>
        <v>25385.939999999995</v>
      </c>
      <c r="Q7" s="106">
        <f t="shared" si="0"/>
        <v>26400</v>
      </c>
      <c r="R7" s="106">
        <f>'Январь 2025'!D7+'Февраль 2025'!D7+'Март 2025'!D7+'Апрель 2025'!D7+'Май 2025'!D7+'Июнь 2025'!D7+'Июль 2025'!D7+'Август 2025'!D7+'Сентябрь 2025'!D7+'Октябрь 2025'!D7+'Ноябрь 2025'!D7+'Декабрь 2025'!D7</f>
        <v>16000</v>
      </c>
      <c r="S7" s="106">
        <f t="shared" si="1"/>
        <v>25385.939999999995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2024'!S8</f>
        <v>22000</v>
      </c>
      <c r="E8" s="105">
        <f>'СВОД 2025'!D8+$H$1*1-'Январь 2025'!D8</f>
        <v>24200</v>
      </c>
      <c r="F8" s="105">
        <f>'СВОД 2025'!E8+$H$1*1-'Февраль 2025'!D8</f>
        <v>26400</v>
      </c>
      <c r="G8" s="105">
        <f>'СВОД 2025'!F8+$H$1*1-'Март 2025'!D8</f>
        <v>28600</v>
      </c>
      <c r="H8" s="105">
        <f>'СВОД 2025'!G8+$H$1*1-'Апрель 2025'!D8</f>
        <v>30800</v>
      </c>
      <c r="I8" s="105">
        <f>'СВОД 2025'!H8+$H$1*1-'Май 2025'!D8</f>
        <v>33000</v>
      </c>
      <c r="J8" s="105">
        <f>'СВОД 2025'!I8+$H$1*1-'Июнь 2025'!D8</f>
        <v>35200</v>
      </c>
      <c r="K8" s="105">
        <f>'СВОД 2025'!J8+$H$1*1-'Июль 2025'!D8</f>
        <v>37400</v>
      </c>
      <c r="L8" s="105">
        <f>'СВОД 2025'!K8+$H$1*1-'Август 2025'!D8</f>
        <v>39600</v>
      </c>
      <c r="M8" s="105">
        <f>'СВОД 2025'!L8+$H$1*1-'Сентябрь 2025'!D8</f>
        <v>41800</v>
      </c>
      <c r="N8" s="105">
        <f>'СВОД 2025'!M8+$H$1*1-'Октябрь 2025'!D8</f>
        <v>44000</v>
      </c>
      <c r="O8" s="105">
        <f>'СВОД 2025'!N8+$H$1*1-'Ноябрь 2025'!D8</f>
        <v>46200</v>
      </c>
      <c r="P8" s="105">
        <f>'СВОД 2025'!O8+$H$1*1-'Декабрь 2025'!D8</f>
        <v>48400</v>
      </c>
      <c r="Q8" s="106">
        <f t="shared" si="0"/>
        <v>26400</v>
      </c>
      <c r="R8" s="106">
        <f>'Январь 2025'!D8+'Февраль 2025'!D8+'Март 2025'!D8+'Апрель 2025'!D8+'Май 2025'!D8+'Июнь 2025'!D8+'Июль 2025'!D8+'Август 2025'!D8+'Сентябрь 2025'!D8+'Октябрь 2025'!D8+'Ноябрь 2025'!D8+'Декабрь 2025'!D8</f>
        <v>0</v>
      </c>
      <c r="S8" s="106">
        <f t="shared" si="1"/>
        <v>48400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2024'!S9</f>
        <v>8249.1299999999901</v>
      </c>
      <c r="E9" s="105">
        <f>'СВОД 2025'!D9+$H$1*1-'Январь 2025'!D9</f>
        <v>10449.12999999999</v>
      </c>
      <c r="F9" s="105">
        <f>'СВОД 2025'!E9+$H$1*1-'Февраль 2025'!D9</f>
        <v>10449.12999999999</v>
      </c>
      <c r="G9" s="105">
        <f>'СВОД 2025'!F9+$H$1*1-'Март 2025'!D9</f>
        <v>149.1299999999901</v>
      </c>
      <c r="H9" s="105">
        <f>'СВОД 2025'!G9+$H$1*1-'Апрель 2025'!D9</f>
        <v>-50.870000000009895</v>
      </c>
      <c r="I9" s="105">
        <f>'СВОД 2025'!H9+$H$1*1-'Май 2025'!D9</f>
        <v>-250.8700000000099</v>
      </c>
      <c r="J9" s="105">
        <f>'СВОД 2025'!I9+$H$1*1-'Июнь 2025'!D9</f>
        <v>-450.8700000000099</v>
      </c>
      <c r="K9" s="105">
        <f>'СВОД 2025'!J9+$H$1*1-'Июль 2025'!D9</f>
        <v>-650.8700000000099</v>
      </c>
      <c r="L9" s="105">
        <f>'СВОД 2025'!K9+$H$1*1-'Август 2025'!D9</f>
        <v>-850.8700000000099</v>
      </c>
      <c r="M9" s="105">
        <f>'СВОД 2025'!L9+$H$1*1-'Сентябрь 2025'!D9</f>
        <v>1349.1299999999901</v>
      </c>
      <c r="N9" s="105">
        <f>'СВОД 2025'!M9+$H$1*1-'Октябрь 2025'!D9</f>
        <v>1149.1299999999901</v>
      </c>
      <c r="O9" s="105">
        <f>'СВОД 2025'!N9+$H$1*1-'Ноябрь 2025'!D9</f>
        <v>949.1299999999901</v>
      </c>
      <c r="P9" s="105">
        <f>'СВОД 2025'!O9+$H$1*1-'Декабрь 2025'!D9</f>
        <v>-1650.8700000000099</v>
      </c>
      <c r="Q9" s="106">
        <f t="shared" si="0"/>
        <v>26400</v>
      </c>
      <c r="R9" s="106">
        <f>'Январь 2025'!D9+'Февраль 2025'!D9+'Март 2025'!D9+'Апрель 2025'!D9+'Май 2025'!D9+'Июнь 2025'!D9+'Июль 2025'!D9+'Август 2025'!D9+'Сентябрь 2025'!D9+'Октябрь 2025'!D9+'Ноябрь 2025'!D9+'Декабрь 2025'!D9</f>
        <v>36300</v>
      </c>
      <c r="S9" s="106">
        <f t="shared" si="1"/>
        <v>-1650.8700000000099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2024'!S10</f>
        <v>2200</v>
      </c>
      <c r="E10" s="105">
        <f>'СВОД 2025'!D10+$H$1*1-'Январь 2025'!D10</f>
        <v>2200</v>
      </c>
      <c r="F10" s="105">
        <f>'СВОД 2025'!E10+$H$1*1-'Февраль 2025'!D10</f>
        <v>2200</v>
      </c>
      <c r="G10" s="105">
        <f>'СВОД 2025'!F10+$H$1*1-'Март 2025'!D10</f>
        <v>2200</v>
      </c>
      <c r="H10" s="105">
        <f>'СВОД 2025'!G10+$H$1*1-'Апрель 2025'!D10</f>
        <v>2200</v>
      </c>
      <c r="I10" s="105">
        <f>'СВОД 2025'!H10+$H$1*1-'Май 2025'!D10</f>
        <v>2200</v>
      </c>
      <c r="J10" s="105">
        <f>'СВОД 2025'!I10+$H$1*1-'Июнь 2025'!D10</f>
        <v>2200</v>
      </c>
      <c r="K10" s="105">
        <f>'СВОД 2025'!J10+$H$1*1-'Июль 2025'!D10</f>
        <v>2200</v>
      </c>
      <c r="L10" s="105">
        <f>'СВОД 2025'!K10+$H$1*1-'Август 2025'!D10</f>
        <v>2200</v>
      </c>
      <c r="M10" s="105">
        <f>'СВОД 2025'!L10+$H$1*1-'Сентябрь 2025'!D10</f>
        <v>2200</v>
      </c>
      <c r="N10" s="105">
        <f>'СВОД 2025'!M10+$H$1*1-'Октябрь 2025'!D10</f>
        <v>4400</v>
      </c>
      <c r="O10" s="105">
        <f>'СВОД 2025'!N10+$H$1*1-'Ноябрь 2025'!D10</f>
        <v>6600</v>
      </c>
      <c r="P10" s="105">
        <f>'СВОД 2025'!O10+$H$1*1-'Декабрь 2025'!D10</f>
        <v>8800</v>
      </c>
      <c r="Q10" s="106">
        <f t="shared" si="0"/>
        <v>26400</v>
      </c>
      <c r="R10" s="106">
        <f>'Январь 2025'!D10+'Февраль 2025'!D10+'Март 2025'!D10+'Апрель 2025'!D10+'Май 2025'!D10+'Июнь 2025'!D10+'Июль 2025'!D10+'Август 2025'!D10+'Сентябрь 2025'!D10+'Октябрь 2025'!D10+'Ноябрь 2025'!D10+'Декабрь 2025'!D10</f>
        <v>19800</v>
      </c>
      <c r="S10" s="106">
        <f t="shared" si="1"/>
        <v>8800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2024'!S11</f>
        <v>-28799.360000000001</v>
      </c>
      <c r="E11" s="105">
        <f>'СВОД 2025'!D11+$H$1*1-'Январь 2025'!D11</f>
        <v>-26599.360000000001</v>
      </c>
      <c r="F11" s="105">
        <f>'СВОД 2025'!E11+$H$1*1-'Февраль 2025'!D11</f>
        <v>-24399.360000000001</v>
      </c>
      <c r="G11" s="105">
        <f>'СВОД 2025'!F11+$H$1*1-'Март 2025'!D11</f>
        <v>-22199.360000000001</v>
      </c>
      <c r="H11" s="105">
        <f>'СВОД 2025'!G11+$H$1*1-'Апрель 2025'!D11</f>
        <v>-19999.36</v>
      </c>
      <c r="I11" s="105">
        <f>'СВОД 2025'!H11+$H$1*1-'Май 2025'!D11</f>
        <v>-17799.36</v>
      </c>
      <c r="J11" s="105">
        <f>'СВОД 2025'!I11+$H$1*1-'Июнь 2025'!D11</f>
        <v>-15599.36</v>
      </c>
      <c r="K11" s="105">
        <f>'СВОД 2025'!J11+$H$1*1-'Июль 2025'!D11</f>
        <v>-13399.36</v>
      </c>
      <c r="L11" s="105">
        <f>'СВОД 2025'!K11+$H$1*1-'Август 2025'!D11</f>
        <v>-11199.36</v>
      </c>
      <c r="M11" s="105">
        <f>'СВОД 2025'!L11+$H$1*1-'Сентябрь 2025'!D11</f>
        <v>-8999.36</v>
      </c>
      <c r="N11" s="105">
        <f>'СВОД 2025'!M11+$H$1*1-'Октябрь 2025'!D11</f>
        <v>-6799.3600000000006</v>
      </c>
      <c r="O11" s="105">
        <f>'СВОД 2025'!N11+$H$1*1-'Ноябрь 2025'!D11</f>
        <v>-6799.3600000000006</v>
      </c>
      <c r="P11" s="105">
        <f>'СВОД 2025'!O11+$H$1*1-'Декабрь 2025'!D11</f>
        <v>-6799.3600000000006</v>
      </c>
      <c r="Q11" s="106">
        <f>2200*12/2</f>
        <v>13200</v>
      </c>
      <c r="R11" s="106">
        <f>'Январь 2025'!D11+'Февраль 2025'!D11+'Март 2025'!D11+'Апрель 2025'!D11+'Май 2025'!D11+'Июнь 2025'!D11+'Июль 2025'!D11+'Август 2025'!D11+'Сентябрь 2025'!D11+'Октябрь 2025'!D11+'Ноябрь 2025'!D11+'Декабрь 2025'!D11</f>
        <v>4400</v>
      </c>
      <c r="S11" s="106">
        <f t="shared" si="1"/>
        <v>-19999.36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2024'!S12</f>
        <v>4000</v>
      </c>
      <c r="E12" s="105">
        <f>'СВОД 2025'!D12+$H$1*1-'Январь 2025'!D12</f>
        <v>4000</v>
      </c>
      <c r="F12" s="105">
        <f>'СВОД 2025'!E12+$H$1*1-'Февраль 2025'!D12</f>
        <v>4000</v>
      </c>
      <c r="G12" s="105">
        <f>'СВОД 2025'!F12+$H$1*1-'Март 2025'!D12</f>
        <v>5200</v>
      </c>
      <c r="H12" s="105">
        <f>'СВОД 2025'!G12+$H$1*1-'Апрель 2025'!D12</f>
        <v>5200</v>
      </c>
      <c r="I12" s="105">
        <f>'СВОД 2025'!H12+$H$1*1-'Май 2025'!D12</f>
        <v>5200</v>
      </c>
      <c r="J12" s="105">
        <f>'СВОД 2025'!I12+$H$1*1-'Июнь 2025'!D12</f>
        <v>5200</v>
      </c>
      <c r="K12" s="105">
        <f>'СВОД 2025'!J12+$H$1*1-'Июль 2025'!D12</f>
        <v>5200</v>
      </c>
      <c r="L12" s="105">
        <f>'СВОД 2025'!K12+$H$1*1-'Август 2025'!D12</f>
        <v>5200</v>
      </c>
      <c r="M12" s="105">
        <f>'СВОД 2025'!L12+$H$1*1-'Сентябрь 2025'!D12</f>
        <v>5200</v>
      </c>
      <c r="N12" s="105">
        <f>'СВОД 2025'!M12+$H$1*1-'Октябрь 2025'!D12</f>
        <v>5200</v>
      </c>
      <c r="O12" s="105">
        <f>'СВОД 2025'!N12+$H$1*1-'Ноябрь 2025'!D12</f>
        <v>5200</v>
      </c>
      <c r="P12" s="105">
        <f>'СВОД 2025'!O12+$H$1*1-'Декабрь 2025'!D12</f>
        <v>5200</v>
      </c>
      <c r="Q12" s="106">
        <f t="shared" si="0"/>
        <v>26400</v>
      </c>
      <c r="R12" s="106">
        <f>'Январь 2025'!D12+'Февраль 2025'!D12+'Март 2025'!D12+'Апрель 2025'!D12+'Май 2025'!D12+'Июнь 2025'!D12+'Июль 2025'!D12+'Август 2025'!D12+'Сентябрь 2025'!D12+'Октябрь 2025'!D12+'Ноябрь 2025'!D12+'Декабрь 2025'!D12</f>
        <v>25200</v>
      </c>
      <c r="S12" s="106">
        <f t="shared" si="1"/>
        <v>5200</v>
      </c>
      <c r="T12" s="116"/>
    </row>
    <row r="13" spans="1:20" ht="15.95" customHeight="1" x14ac:dyDescent="0.25">
      <c r="A13" s="20" t="s">
        <v>477</v>
      </c>
      <c r="B13" s="2">
        <v>7</v>
      </c>
      <c r="C13" s="114"/>
      <c r="D13" s="133">
        <f>'СВОД 2024'!S13</f>
        <v>15399.999999999971</v>
      </c>
      <c r="E13" s="105">
        <f>'СВОД 2025'!D13+$H$1*1-'Январь 2025'!D13</f>
        <v>17599.999999999971</v>
      </c>
      <c r="F13" s="105">
        <f>'СВОД 2025'!E13+$H$1*1-'Февраль 2025'!D13</f>
        <v>-200.0000000000291</v>
      </c>
      <c r="G13" s="105">
        <f>'СВОД 2025'!F13+$H$1*1-'Март 2025'!D13</f>
        <v>1999.9999999999709</v>
      </c>
      <c r="H13" s="105">
        <f>'СВОД 2025'!G13+$H$1*1-'Апрель 2025'!D13</f>
        <v>4199.9999999999709</v>
      </c>
      <c r="I13" s="105">
        <f>'СВОД 2025'!H13+$H$1*1-'Май 2025'!D13</f>
        <v>6399.9999999999709</v>
      </c>
      <c r="J13" s="105">
        <f>'СВОД 2025'!I13+$H$1*1-'Июнь 2025'!D13</f>
        <v>8599.9999999999709</v>
      </c>
      <c r="K13" s="105">
        <f>'СВОД 2025'!J13+$H$1*1-'Июль 2025'!D13</f>
        <v>799.9999999999709</v>
      </c>
      <c r="L13" s="105">
        <f>'СВОД 2025'!K13+$H$1*1-'Август 2025'!D13</f>
        <v>2999.9999999999709</v>
      </c>
      <c r="M13" s="105">
        <f>'СВОД 2025'!L13+$H$1*1-'Сентябрь 2025'!D13</f>
        <v>5199.9999999999709</v>
      </c>
      <c r="N13" s="105">
        <f>'СВОД 2025'!M13+$H$1*1-'Октябрь 2025'!D13</f>
        <v>7399.9999999999709</v>
      </c>
      <c r="O13" s="105">
        <f>'СВОД 2025'!N13+$H$1*1-'Ноябрь 2025'!D13</f>
        <v>9599.9999999999709</v>
      </c>
      <c r="P13" s="105">
        <f>'СВОД 2025'!O13+$H$1*1-'Декабрь 2025'!D13</f>
        <v>11799.999999999971</v>
      </c>
      <c r="Q13" s="106">
        <f t="shared" si="0"/>
        <v>26400</v>
      </c>
      <c r="R13" s="106">
        <f>'Январь 2025'!D13+'Февраль 2025'!D13+'Март 2025'!D13+'Апрель 2025'!D13+'Май 2025'!D13+'Июнь 2025'!D13+'Июль 2025'!D13+'Август 2025'!D13+'Сентябрь 2025'!D13+'Октябрь 2025'!D13+'Ноябрь 2025'!D13+'Декабрь 2025'!D13</f>
        <v>30000</v>
      </c>
      <c r="S13" s="106">
        <f t="shared" si="1"/>
        <v>11799.999999999971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2024'!S14</f>
        <v>11750.440000000002</v>
      </c>
      <c r="E14" s="105">
        <f>'СВОД 2025'!D14+$H$1*1-'Январь 2025'!D14</f>
        <v>13950.440000000002</v>
      </c>
      <c r="F14" s="105">
        <f>'СВОД 2025'!E14+$H$1*1-'Февраль 2025'!D14</f>
        <v>16150.440000000002</v>
      </c>
      <c r="G14" s="105">
        <f>'СВОД 2025'!F14+$H$1*1-'Март 2025'!D14</f>
        <v>350.44000000000233</v>
      </c>
      <c r="H14" s="105">
        <f>'СВОД 2025'!G14+$H$1*1-'Апрель 2025'!D14</f>
        <v>2550.4400000000023</v>
      </c>
      <c r="I14" s="105">
        <f>'СВОД 2025'!H14+$H$1*1-'Май 2025'!D14</f>
        <v>4750.4400000000023</v>
      </c>
      <c r="J14" s="105">
        <f>'СВОД 2025'!I14+$H$1*1-'Июнь 2025'!D14</f>
        <v>6950.4400000000023</v>
      </c>
      <c r="K14" s="105">
        <f>'СВОД 2025'!J14+$H$1*1-'Июль 2025'!D14</f>
        <v>9150.4400000000023</v>
      </c>
      <c r="L14" s="105">
        <f>'СВОД 2025'!K14+$H$1*1-'Август 2025'!D14</f>
        <v>11350.440000000002</v>
      </c>
      <c r="M14" s="105">
        <f>'СВОД 2025'!L14+$H$1*1-'Сентябрь 2025'!D14</f>
        <v>13550.440000000002</v>
      </c>
      <c r="N14" s="105">
        <f>'СВОД 2025'!M14+$H$1*1-'Октябрь 2025'!D14</f>
        <v>15750.440000000002</v>
      </c>
      <c r="O14" s="105">
        <f>'СВОД 2025'!N14+$H$1*1-'Ноябрь 2025'!D14</f>
        <v>17950.440000000002</v>
      </c>
      <c r="P14" s="105">
        <f>'СВОД 2025'!O14+$H$1*1-'Декабрь 2025'!D14</f>
        <v>20150.440000000002</v>
      </c>
      <c r="Q14" s="106">
        <f t="shared" si="0"/>
        <v>26400</v>
      </c>
      <c r="R14" s="106">
        <f>'Январь 2025'!D14+'Февраль 2025'!D14+'Март 2025'!D14+'Апрель 2025'!D14+'Май 2025'!D14+'Июнь 2025'!D14+'Июль 2025'!D14+'Август 2025'!D14+'Сентябрь 2025'!D14+'Октябрь 2025'!D14+'Ноябрь 2025'!D14+'Декабрь 2025'!D14</f>
        <v>18000</v>
      </c>
      <c r="S14" s="106">
        <f t="shared" si="1"/>
        <v>20150.440000000002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2024'!S15</f>
        <v>22000.6</v>
      </c>
      <c r="E15" s="105">
        <f>'СВОД 2025'!D15+$H$1*1-'Январь 2025'!D15</f>
        <v>24200.6</v>
      </c>
      <c r="F15" s="105">
        <f>'СВОД 2025'!E15+$H$1*1-'Февраль 2025'!D15</f>
        <v>26400.6</v>
      </c>
      <c r="G15" s="105">
        <f>'СВОД 2025'!F15+$H$1*1-'Март 2025'!D15</f>
        <v>28600.6</v>
      </c>
      <c r="H15" s="105">
        <f>'СВОД 2025'!G15+$H$1*1-'Апрель 2025'!D15</f>
        <v>30800.6</v>
      </c>
      <c r="I15" s="105">
        <f>'СВОД 2025'!H15+$H$1*1-'Май 2025'!D15</f>
        <v>33000.6</v>
      </c>
      <c r="J15" s="105">
        <f>'СВОД 2025'!I15+$H$1*1-'Июнь 2025'!D15</f>
        <v>35200.6</v>
      </c>
      <c r="K15" s="105">
        <f>'СВОД 2025'!J15+$H$1*1-'Июль 2025'!D15</f>
        <v>37400.6</v>
      </c>
      <c r="L15" s="105">
        <f>'СВОД 2025'!K15+$H$1*1-'Август 2025'!D15</f>
        <v>39600.6</v>
      </c>
      <c r="M15" s="105">
        <f>'СВОД 2025'!L15+$H$1*1-'Сентябрь 2025'!D15</f>
        <v>41800.6</v>
      </c>
      <c r="N15" s="105">
        <f>'СВОД 2025'!M15+$H$1*1-'Октябрь 2025'!D15</f>
        <v>44000.6</v>
      </c>
      <c r="O15" s="105">
        <f>'СВОД 2025'!N15+$H$1*1-'Ноябрь 2025'!D15</f>
        <v>46200.6</v>
      </c>
      <c r="P15" s="105">
        <f>'СВОД 2025'!O15+$H$1*1-'Декабрь 2025'!D15</f>
        <v>48400.6</v>
      </c>
      <c r="Q15" s="106">
        <f t="shared" si="0"/>
        <v>26400</v>
      </c>
      <c r="R15" s="106">
        <f>'Январь 2025'!D15+'Февраль 2025'!D15+'Март 2025'!D15+'Апрель 2025'!D15+'Май 2025'!D15+'Июнь 2025'!D15+'Июль 2025'!D15+'Август 2025'!D15+'Сентябрь 2025'!D15+'Октябрь 2025'!D15+'Ноябрь 2025'!D15+'Декабрь 2025'!D15</f>
        <v>0</v>
      </c>
      <c r="S15" s="106">
        <f t="shared" si="1"/>
        <v>48400.6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2024'!S16</f>
        <v>115000</v>
      </c>
      <c r="E16" s="105">
        <f>'СВОД 2025'!D16+$H$1*1-'Январь 2025'!D16</f>
        <v>117200</v>
      </c>
      <c r="F16" s="105">
        <f>'СВОД 2025'!E16+$H$1*1-'Февраль 2025'!D16</f>
        <v>119400</v>
      </c>
      <c r="G16" s="105">
        <f>'СВОД 2025'!F16+$H$1*1-'Март 2025'!D16</f>
        <v>121600</v>
      </c>
      <c r="H16" s="105">
        <f>'СВОД 2025'!G16+$H$1*1-'Апрель 2025'!D16</f>
        <v>123800</v>
      </c>
      <c r="I16" s="105">
        <f>'СВОД 2025'!H16+$H$1*1-'Май 2025'!D16</f>
        <v>126000</v>
      </c>
      <c r="J16" s="105">
        <f>'СВОД 2025'!I16+$H$1*1-'Июнь 2025'!D16</f>
        <v>128200</v>
      </c>
      <c r="K16" s="105">
        <f>'СВОД 2025'!J16+$H$1*1-'Июль 2025'!D16</f>
        <v>130400</v>
      </c>
      <c r="L16" s="105">
        <f>'СВОД 2025'!K16+$H$1*1-'Август 2025'!D16</f>
        <v>132600</v>
      </c>
      <c r="M16" s="105">
        <f>'СВОД 2025'!L16+$H$1*1-'Сентябрь 2025'!D16</f>
        <v>134800</v>
      </c>
      <c r="N16" s="105">
        <f>'СВОД 2025'!M16+$H$1*1-'Октябрь 2025'!D16</f>
        <v>137000</v>
      </c>
      <c r="O16" s="105">
        <f>'СВОД 2025'!N16+$H$1*1-'Ноябрь 2025'!D16</f>
        <v>139200</v>
      </c>
      <c r="P16" s="105">
        <f>'СВОД 2025'!O16+$H$1*1-'Декабрь 2025'!D16</f>
        <v>141400</v>
      </c>
      <c r="Q16" s="106">
        <f t="shared" si="0"/>
        <v>26400</v>
      </c>
      <c r="R16" s="106">
        <f>'Январь 2025'!D16+'Февраль 2025'!D16+'Март 2025'!D16+'Апрель 2025'!D16+'Май 2025'!D16+'Июнь 2025'!D16+'Июль 2025'!D16+'Август 2025'!D16+'Сентябрь 2025'!D16+'Октябрь 2025'!D16+'Ноябрь 2025'!D16+'Декабрь 2025'!D16</f>
        <v>0</v>
      </c>
      <c r="S16" s="106">
        <f t="shared" si="1"/>
        <v>141400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2024'!S17</f>
        <v>17836</v>
      </c>
      <c r="E17" s="105">
        <f>'СВОД 2025'!D17+$H$1*1-'Январь 2025'!D17</f>
        <v>20036</v>
      </c>
      <c r="F17" s="105">
        <f>'СВОД 2025'!E17+$H$1*1-'Февраль 2025'!D17</f>
        <v>22236</v>
      </c>
      <c r="G17" s="105">
        <f>'СВОД 2025'!F17+$H$1*1-'Март 2025'!D17</f>
        <v>22236</v>
      </c>
      <c r="H17" s="105">
        <f>'СВОД 2025'!G17+$H$1*1-'Апрель 2025'!D17</f>
        <v>24436</v>
      </c>
      <c r="I17" s="105">
        <f>'СВОД 2025'!H17+$H$1*1-'Май 2025'!D17</f>
        <v>26636</v>
      </c>
      <c r="J17" s="105">
        <f>'СВОД 2025'!I17+$H$1*1-'Июнь 2025'!D17</f>
        <v>28836</v>
      </c>
      <c r="K17" s="105">
        <f>'СВОД 2025'!J17+$H$1*1-'Июль 2025'!D17</f>
        <v>31036</v>
      </c>
      <c r="L17" s="105">
        <f>'СВОД 2025'!K17+$H$1*1-'Август 2025'!D17</f>
        <v>33236</v>
      </c>
      <c r="M17" s="105">
        <f>'СВОД 2025'!L17+$H$1*1-'Сентябрь 2025'!D17</f>
        <v>35436</v>
      </c>
      <c r="N17" s="105">
        <f>'СВОД 2025'!M17+$H$1*1-'Октябрь 2025'!D17</f>
        <v>37636</v>
      </c>
      <c r="O17" s="105">
        <f>'СВОД 2025'!N17+$H$1*1-'Ноябрь 2025'!D17</f>
        <v>39836</v>
      </c>
      <c r="P17" s="105">
        <f>'СВОД 2025'!O17+$H$1*1-'Декабрь 2025'!D17</f>
        <v>42036</v>
      </c>
      <c r="Q17" s="106">
        <f t="shared" si="0"/>
        <v>26400</v>
      </c>
      <c r="R17" s="106">
        <f>'Январь 2025'!D17+'Февраль 2025'!D17+'Март 2025'!D17+'Апрель 2025'!D17+'Май 2025'!D17+'Июнь 2025'!D17+'Июль 2025'!D17+'Август 2025'!D17+'Сентябрь 2025'!D17+'Октябрь 2025'!D17+'Ноябрь 2025'!D17+'Декабрь 2025'!D17</f>
        <v>2200</v>
      </c>
      <c r="S17" s="106">
        <f t="shared" si="1"/>
        <v>42036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2024'!S18</f>
        <v>116324.61</v>
      </c>
      <c r="E18" s="105">
        <f>'СВОД 2025'!D18+$H$1*1-'Январь 2025'!D18</f>
        <v>118524.61</v>
      </c>
      <c r="F18" s="105">
        <f>'СВОД 2025'!E18+$H$1*1-'Февраль 2025'!D18</f>
        <v>120724.61</v>
      </c>
      <c r="G18" s="105">
        <f>'СВОД 2025'!F18+$H$1*1-'Март 2025'!D18</f>
        <v>122924.61</v>
      </c>
      <c r="H18" s="105">
        <f>'СВОД 2025'!G18+$H$1*1-'Апрель 2025'!D18</f>
        <v>43724.61</v>
      </c>
      <c r="I18" s="105">
        <f>'СВОД 2025'!H18+$H$1*1-'Май 2025'!D18</f>
        <v>45924.61</v>
      </c>
      <c r="J18" s="105">
        <f>'СВОД 2025'!I18+$H$1*1-'Июнь 2025'!D18</f>
        <v>48124.61</v>
      </c>
      <c r="K18" s="105">
        <f>'СВОД 2025'!J18+$H$1*1-'Июль 2025'!D18</f>
        <v>50324.61</v>
      </c>
      <c r="L18" s="105">
        <f>'СВОД 2025'!K18+$H$1*1-'Август 2025'!D18</f>
        <v>52524.61</v>
      </c>
      <c r="M18" s="105">
        <f>'СВОД 2025'!L18+$H$1*1-'Сентябрь 2025'!D18</f>
        <v>54724.61</v>
      </c>
      <c r="N18" s="105">
        <f>'СВОД 2025'!M18+$H$1*1-'Октябрь 2025'!D18</f>
        <v>56924.61</v>
      </c>
      <c r="O18" s="105">
        <f>'СВОД 2025'!N18+$H$1*1-'Ноябрь 2025'!D18</f>
        <v>56924.61</v>
      </c>
      <c r="P18" s="105">
        <f>'СВОД 2025'!O18+$H$1*1-'Декабрь 2025'!D18</f>
        <v>59124.61</v>
      </c>
      <c r="Q18" s="106">
        <f t="shared" si="0"/>
        <v>26400</v>
      </c>
      <c r="R18" s="106">
        <f>'Январь 2025'!D18+'Февраль 2025'!D18+'Март 2025'!D18+'Апрель 2025'!D18+'Май 2025'!D18+'Июнь 2025'!D18+'Июль 2025'!D18+'Август 2025'!D18+'Сентябрь 2025'!D18+'Октябрь 2025'!D18+'Ноябрь 2025'!D18+'Декабрь 2025'!D18</f>
        <v>83600</v>
      </c>
      <c r="S18" s="106">
        <f t="shared" si="1"/>
        <v>59124.609999999986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2024'!S19</f>
        <v>-2199.9999999999964</v>
      </c>
      <c r="E19" s="105">
        <f>'СВОД 2025'!D19+$H$1*1-'Январь 2025'!D19</f>
        <v>3.637978807091713E-12</v>
      </c>
      <c r="F19" s="105">
        <f>'СВОД 2025'!E19+$H$1*1-'Февраль 2025'!D19</f>
        <v>-2199.9999999999964</v>
      </c>
      <c r="G19" s="105">
        <f>'СВОД 2025'!F19+$H$1*1-'Март 2025'!D19</f>
        <v>3.637978807091713E-12</v>
      </c>
      <c r="H19" s="105">
        <f>'СВОД 2025'!G19+$H$1*1-'Апрель 2025'!D19</f>
        <v>-2199.9999999999964</v>
      </c>
      <c r="I19" s="105">
        <f>'СВОД 2025'!H19+$H$1*1-'Май 2025'!D19</f>
        <v>3.637978807091713E-12</v>
      </c>
      <c r="J19" s="105">
        <f>'СВОД 2025'!I19+$H$1*1-'Июнь 2025'!D19</f>
        <v>3.637978807091713E-12</v>
      </c>
      <c r="K19" s="105">
        <f>'СВОД 2025'!J19+$H$1*1-'Июль 2025'!D19</f>
        <v>3.637978807091713E-12</v>
      </c>
      <c r="L19" s="105">
        <f>'СВОД 2025'!K19+$H$1*1-'Август 2025'!D19</f>
        <v>3.637978807091713E-12</v>
      </c>
      <c r="M19" s="105">
        <f>'СВОД 2025'!L19+$H$1*1-'Сентябрь 2025'!D19</f>
        <v>3.637978807091713E-12</v>
      </c>
      <c r="N19" s="105">
        <f>'СВОД 2025'!M19+$H$1*1-'Октябрь 2025'!D19</f>
        <v>3.637978807091713E-12</v>
      </c>
      <c r="O19" s="105">
        <f>'СВОД 2025'!N19+$H$1*1-'Ноябрь 2025'!D19</f>
        <v>3.637978807091713E-12</v>
      </c>
      <c r="P19" s="105">
        <f>'СВОД 2025'!O19+$H$1*1-'Декабрь 2025'!D19</f>
        <v>-2199.9999999999964</v>
      </c>
      <c r="Q19" s="106">
        <f t="shared" si="0"/>
        <v>26400</v>
      </c>
      <c r="R19" s="106">
        <f>'Январь 2025'!D19+'Февраль 2025'!D19+'Март 2025'!D19+'Апрель 2025'!D19+'Май 2025'!D19+'Июнь 2025'!D19+'Июль 2025'!D19+'Август 2025'!D19+'Сентябрь 2025'!D19+'Октябрь 2025'!D19+'Ноябрь 2025'!D19+'Декабрь 2025'!D19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2024'!S20</f>
        <v>74799.53</v>
      </c>
      <c r="E20" s="105">
        <f>'СВОД 2025'!D20+$H$1*1-'Январь 2025'!D20</f>
        <v>76999.53</v>
      </c>
      <c r="F20" s="105">
        <f>'СВОД 2025'!E20+$H$1*1-'Февраль 2025'!D20</f>
        <v>79199.53</v>
      </c>
      <c r="G20" s="105">
        <f>'СВОД 2025'!F20+$H$1*1-'Март 2025'!D20</f>
        <v>81399.53</v>
      </c>
      <c r="H20" s="105">
        <f>'СВОД 2025'!G20+$H$1*1-'Апрель 2025'!D20</f>
        <v>83599.53</v>
      </c>
      <c r="I20" s="105">
        <f>'СВОД 2025'!H20+$H$1*1-'Май 2025'!D20</f>
        <v>85799.53</v>
      </c>
      <c r="J20" s="105">
        <f>'СВОД 2025'!I20+$H$1*1-'Июнь 2025'!D20</f>
        <v>87999.53</v>
      </c>
      <c r="K20" s="105">
        <f>'СВОД 2025'!J20+$H$1*1-'Июль 2025'!D20</f>
        <v>90199.53</v>
      </c>
      <c r="L20" s="105">
        <f>'СВОД 2025'!K20+$H$1*1-'Август 2025'!D20</f>
        <v>92399.53</v>
      </c>
      <c r="M20" s="105">
        <f>'СВОД 2025'!L20+$H$1*1-'Сентябрь 2025'!D20</f>
        <v>94599.53</v>
      </c>
      <c r="N20" s="105">
        <f>'СВОД 2025'!M20+$H$1*1-'Октябрь 2025'!D20</f>
        <v>96799.53</v>
      </c>
      <c r="O20" s="105">
        <f>'СВОД 2025'!N20+$H$1*1-'Ноябрь 2025'!D20</f>
        <v>98999.53</v>
      </c>
      <c r="P20" s="105">
        <f>'СВОД 2025'!O20+$H$1*1-'Декабрь 2025'!D20</f>
        <v>98999.53</v>
      </c>
      <c r="Q20" s="106">
        <f t="shared" si="0"/>
        <v>26400</v>
      </c>
      <c r="R20" s="106">
        <f>'Январь 2025'!D20+'Февраль 2025'!D20+'Март 2025'!D20+'Апрель 2025'!D20+'Май 2025'!D20+'Июнь 2025'!D20+'Июль 2025'!D20+'Август 2025'!D20+'Сентябрь 2025'!D20+'Октябрь 2025'!D20+'Ноябрь 2025'!D20+'Декабрь 2025'!D20</f>
        <v>2200</v>
      </c>
      <c r="S20" s="106">
        <f t="shared" si="1"/>
        <v>98999.53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2024'!S21</f>
        <v>8800</v>
      </c>
      <c r="E21" s="105">
        <f>'СВОД 2025'!D21+$H$1*1-'Январь 2025'!D21</f>
        <v>8800</v>
      </c>
      <c r="F21" s="105">
        <f>'СВОД 2025'!E21+$H$1*1-'Февраль 2025'!D21</f>
        <v>11000</v>
      </c>
      <c r="G21" s="105">
        <f>'СВОД 2025'!F21+$H$1*1-'Март 2025'!D21</f>
        <v>6600</v>
      </c>
      <c r="H21" s="105">
        <f>'СВОД 2025'!G21+$H$1*1-'Апрель 2025'!D21</f>
        <v>8800</v>
      </c>
      <c r="I21" s="105">
        <f>'СВОД 2025'!H21+$H$1*1-'Май 2025'!D21</f>
        <v>8800</v>
      </c>
      <c r="J21" s="105">
        <f>'СВОД 2025'!I21+$H$1*1-'Июнь 2025'!D21</f>
        <v>8800</v>
      </c>
      <c r="K21" s="105">
        <f>'СВОД 2025'!J21+$H$1*1-'Июль 2025'!D21</f>
        <v>8800</v>
      </c>
      <c r="L21" s="105">
        <f>'СВОД 2025'!K21+$H$1*1-'Август 2025'!D21</f>
        <v>8800</v>
      </c>
      <c r="M21" s="105">
        <f>'СВОД 2025'!L21+$H$1*1-'Сентябрь 2025'!D21</f>
        <v>11000</v>
      </c>
      <c r="N21" s="105">
        <f>'СВОД 2025'!M21+$H$1*1-'Октябрь 2025'!D21</f>
        <v>11000</v>
      </c>
      <c r="O21" s="105">
        <f>'СВОД 2025'!N21+$H$1*1-'Ноябрь 2025'!D21</f>
        <v>11000</v>
      </c>
      <c r="P21" s="105">
        <f>'СВОД 2025'!O21+$H$1*1-'Декабрь 2025'!D21</f>
        <v>13200</v>
      </c>
      <c r="Q21" s="106">
        <f t="shared" si="0"/>
        <v>26400</v>
      </c>
      <c r="R21" s="106">
        <f>'Январь 2025'!D21+'Февраль 2025'!D21+'Март 2025'!D21+'Апрель 2025'!D21+'Май 2025'!D21+'Июнь 2025'!D21+'Июль 2025'!D21+'Август 2025'!D21+'Сентябрь 2025'!D21+'Октябрь 2025'!D21+'Ноябрь 2025'!D21+'Декабрь 2025'!D21</f>
        <v>22000</v>
      </c>
      <c r="S21" s="106">
        <f t="shared" si="1"/>
        <v>13200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2024'!S22</f>
        <v>102419.53</v>
      </c>
      <c r="E22" s="105">
        <f>'СВОД 2025'!D22+$H$1*1-'Январь 2025'!D22</f>
        <v>25419.53</v>
      </c>
      <c r="F22" s="105">
        <f>'СВОД 2025'!E22+$H$1*1-'Февраль 2025'!D22</f>
        <v>27619.53</v>
      </c>
      <c r="G22" s="105">
        <f>'СВОД 2025'!F22+$H$1*1-'Март 2025'!D22</f>
        <v>29819.53</v>
      </c>
      <c r="H22" s="105">
        <f>'СВОД 2025'!G22+$H$1*1-'Апрель 2025'!D22</f>
        <v>32019.53</v>
      </c>
      <c r="I22" s="105">
        <f>'СВОД 2025'!H22+$H$1*1-'Май 2025'!D22</f>
        <v>34219.53</v>
      </c>
      <c r="J22" s="105">
        <f>'СВОД 2025'!I22+$H$1*1-'Июнь 2025'!D22</f>
        <v>36419.53</v>
      </c>
      <c r="K22" s="105">
        <f>'СВОД 2025'!J22+$H$1*1-'Июль 2025'!D22</f>
        <v>38619.53</v>
      </c>
      <c r="L22" s="105">
        <f>'СВОД 2025'!K22+$H$1*1-'Август 2025'!D22</f>
        <v>40819.53</v>
      </c>
      <c r="M22" s="105">
        <f>'СВОД 2025'!L22+$H$1*1-'Сентябрь 2025'!D22</f>
        <v>43019.53</v>
      </c>
      <c r="N22" s="105">
        <f>'СВОД 2025'!M22+$H$1*1-'Октябрь 2025'!D22</f>
        <v>45219.53</v>
      </c>
      <c r="O22" s="105">
        <f>'СВОД 2025'!N22+$H$1*1-'Ноябрь 2025'!D22</f>
        <v>47419.53</v>
      </c>
      <c r="P22" s="105">
        <f>'СВОД 2025'!O22+$H$1*1-'Декабрь 2025'!D22</f>
        <v>49619.53</v>
      </c>
      <c r="Q22" s="106">
        <f t="shared" si="0"/>
        <v>26400</v>
      </c>
      <c r="R22" s="106">
        <f>'Январь 2025'!D22+'Февраль 2025'!D22+'Март 2025'!D22+'Апрель 2025'!D22+'Май 2025'!D22+'Июнь 2025'!D22+'Июль 2025'!D22+'Август 2025'!D22+'Сентябрь 2025'!D22+'Октябрь 2025'!D22+'Ноябрь 2025'!D22+'Декабрь 2025'!D22</f>
        <v>79200</v>
      </c>
      <c r="S22" s="106">
        <f t="shared" si="1"/>
        <v>49619.53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2024'!S23</f>
        <v>59400</v>
      </c>
      <c r="E23" s="105">
        <f>'СВОД 2025'!D23+$H$1*1-'Январь 2025'!D23</f>
        <v>61600</v>
      </c>
      <c r="F23" s="105">
        <f>'СВОД 2025'!E23+$H$1*1-'Февраль 2025'!D23</f>
        <v>63800</v>
      </c>
      <c r="G23" s="105">
        <f>'СВОД 2025'!F23+$H$1*1-'Март 2025'!D23</f>
        <v>66000</v>
      </c>
      <c r="H23" s="105">
        <f>'СВОД 2025'!G23+$H$1*1-'Апрель 2025'!D23</f>
        <v>68200</v>
      </c>
      <c r="I23" s="105">
        <f>'СВОД 2025'!H23+$H$1*1-'Май 2025'!D23</f>
        <v>70400</v>
      </c>
      <c r="J23" s="105">
        <f>'СВОД 2025'!I23+$H$1*1-'Июнь 2025'!D23</f>
        <v>19800</v>
      </c>
      <c r="K23" s="105">
        <f>'СВОД 2025'!J23+$H$1*1-'Июль 2025'!D23</f>
        <v>22000</v>
      </c>
      <c r="L23" s="105">
        <f>'СВОД 2025'!K23+$H$1*1-'Август 2025'!D23</f>
        <v>24200</v>
      </c>
      <c r="M23" s="105">
        <f>'СВОД 2025'!L23+$H$1*1-'Сентябрь 2025'!D23</f>
        <v>26400</v>
      </c>
      <c r="N23" s="105">
        <f>'СВОД 2025'!M23+$H$1*1-'Октябрь 2025'!D23</f>
        <v>28600</v>
      </c>
      <c r="O23" s="105">
        <f>'СВОД 2025'!N23+$H$1*1-'Ноябрь 2025'!D23</f>
        <v>30800</v>
      </c>
      <c r="P23" s="105">
        <f>'СВОД 2025'!O23+$H$1*1-'Декабрь 2025'!D23</f>
        <v>33000</v>
      </c>
      <c r="Q23" s="106">
        <f t="shared" si="0"/>
        <v>26400</v>
      </c>
      <c r="R23" s="106">
        <f>'Январь 2025'!D23+'Февраль 2025'!D23+'Март 2025'!D23+'Апрель 2025'!D23+'Май 2025'!D23+'Июнь 2025'!D23+'Июль 2025'!D23+'Август 2025'!D23+'Сентябрь 2025'!D23+'Октябрь 2025'!D23+'Ноябрь 2025'!D23+'Декабрь 2025'!D23</f>
        <v>52800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2024'!S24</f>
        <v>4400</v>
      </c>
      <c r="E24" s="105">
        <f>'СВОД 2025'!D24+$H$1*1-'Январь 2025'!D24</f>
        <v>6600</v>
      </c>
      <c r="F24" s="105">
        <f>'СВОД 2025'!E24+$H$1*1-'Февраль 2025'!D24</f>
        <v>8800</v>
      </c>
      <c r="G24" s="105">
        <f>'СВОД 2025'!F24+$H$1*1-'Март 2025'!D24</f>
        <v>11000</v>
      </c>
      <c r="H24" s="105">
        <f>'СВОД 2025'!G24+$H$1*1-'Апрель 2025'!D24</f>
        <v>13200</v>
      </c>
      <c r="I24" s="105">
        <f>'СВОД 2025'!H24+$H$1*1-'Май 2025'!D24</f>
        <v>15400</v>
      </c>
      <c r="J24" s="105">
        <f>'СВОД 2025'!I24+$H$1*1-'Июнь 2025'!D24</f>
        <v>17600</v>
      </c>
      <c r="K24" s="105">
        <f>'СВОД 2025'!J24+$H$1*1-'Июль 2025'!D24</f>
        <v>19800</v>
      </c>
      <c r="L24" s="105">
        <f>'СВОД 2025'!K24+$H$1*1-'Август 2025'!D24</f>
        <v>22000</v>
      </c>
      <c r="M24" s="105">
        <f>'СВОД 2025'!L24+$H$1*1-'Сентябрь 2025'!D24</f>
        <v>24200</v>
      </c>
      <c r="N24" s="105">
        <f>'СВОД 2025'!M24+$H$1*1-'Октябрь 2025'!D24</f>
        <v>26400</v>
      </c>
      <c r="O24" s="105">
        <f>'СВОД 2025'!N24+$H$1*1-'Ноябрь 2025'!D24</f>
        <v>28600</v>
      </c>
      <c r="P24" s="105">
        <f>'СВОД 2025'!O24+$H$1*1-'Декабрь 2025'!D24</f>
        <v>30800</v>
      </c>
      <c r="Q24" s="106">
        <f t="shared" si="0"/>
        <v>26400</v>
      </c>
      <c r="R24" s="106">
        <f>'Январь 2025'!D24+'Февраль 2025'!D24+'Март 2025'!D24+'Апрель 2025'!D24+'Май 2025'!D24+'Июнь 2025'!D24+'Июль 2025'!D24+'Август 2025'!D24+'Сентябрь 2025'!D24+'Октябрь 2025'!D24+'Ноябрь 2025'!D24+'Декабрь 2025'!D24</f>
        <v>0</v>
      </c>
      <c r="S24" s="106">
        <f t="shared" si="1"/>
        <v>30800</v>
      </c>
      <c r="T24" s="116"/>
    </row>
    <row r="25" spans="1:20" ht="15.95" customHeight="1" x14ac:dyDescent="0.25">
      <c r="A25" s="20" t="s">
        <v>386</v>
      </c>
      <c r="B25" s="2">
        <v>16</v>
      </c>
      <c r="C25" s="20" t="s">
        <v>21</v>
      </c>
      <c r="D25" s="133">
        <f>'СВОД 2024'!S25</f>
        <v>81496.13</v>
      </c>
      <c r="E25" s="105">
        <f>'СВОД 2025'!D25+$H$1*1-'Январь 2025'!D25</f>
        <v>83696.13</v>
      </c>
      <c r="F25" s="105">
        <f>'СВОД 2025'!E25+$H$1*1-'Февраль 2025'!D25</f>
        <v>85896.13</v>
      </c>
      <c r="G25" s="105">
        <f>'СВОД 2025'!F25+$H$1*1-'Март 2025'!D25</f>
        <v>88096.13</v>
      </c>
      <c r="H25" s="105">
        <f>'СВОД 2025'!G25+$H$1*1-'Апрель 2025'!D25</f>
        <v>90296.13</v>
      </c>
      <c r="I25" s="105">
        <f>'СВОД 2025'!H25+$H$1*1-'Май 2025'!D25</f>
        <v>92496.13</v>
      </c>
      <c r="J25" s="105">
        <f>'СВОД 2025'!I25+$H$1*1-'Июнь 2025'!D25</f>
        <v>94696.13</v>
      </c>
      <c r="K25" s="105">
        <f>'СВОД 2025'!J25+$H$1*1-'Июль 2025'!D25</f>
        <v>96896.13</v>
      </c>
      <c r="L25" s="105">
        <f>'СВОД 2025'!K25+$H$1*1-'Август 2025'!D25</f>
        <v>99096.13</v>
      </c>
      <c r="M25" s="105">
        <f>'СВОД 2025'!L25+$H$1*1-'Сентябрь 2025'!D25</f>
        <v>101296.13</v>
      </c>
      <c r="N25" s="105">
        <f>'СВОД 2025'!M25+$H$1*1-'Октябрь 2025'!D25</f>
        <v>103496.13</v>
      </c>
      <c r="O25" s="105">
        <f>'СВОД 2025'!N25+$H$1*1-'Ноябрь 2025'!D25</f>
        <v>105696.13</v>
      </c>
      <c r="P25" s="105">
        <f>'СВОД 2025'!O25+$H$1*1-'Декабрь 2025'!D25</f>
        <v>107896.13</v>
      </c>
      <c r="Q25" s="106">
        <f t="shared" si="0"/>
        <v>26400</v>
      </c>
      <c r="R25" s="106">
        <f>'Январь 2025'!D25+'Февраль 2025'!D25+'Март 2025'!D25+'Апрель 2025'!D25+'Май 2025'!D25+'Июнь 2025'!D25+'Июль 2025'!D25+'Август 2025'!D25+'Сентябрь 2025'!D25+'Октябрь 2025'!D25+'Ноябрь 2025'!D25+'Декабрь 2025'!D25</f>
        <v>0</v>
      </c>
      <c r="S25" s="106">
        <f t="shared" si="1"/>
        <v>107896.13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2024'!S26</f>
        <v>40702.300000000003</v>
      </c>
      <c r="E26" s="105">
        <f>'СВОД 2025'!D26+$H$1*1-'Январь 2025'!D26</f>
        <v>42902.3</v>
      </c>
      <c r="F26" s="105">
        <f>'СВОД 2025'!E26+$H$1*1-'Февраль 2025'!D26</f>
        <v>45102.3</v>
      </c>
      <c r="G26" s="105">
        <f>'СВОД 2025'!F26+$H$1*1-'Март 2025'!D26</f>
        <v>47302.3</v>
      </c>
      <c r="H26" s="105">
        <f>'СВОД 2025'!G26+$H$1*1-'Апрель 2025'!D26</f>
        <v>45102.3</v>
      </c>
      <c r="I26" s="105">
        <f>'СВОД 2025'!H26+$H$1*1-'Май 2025'!D26</f>
        <v>40702.300000000003</v>
      </c>
      <c r="J26" s="105">
        <f>'СВОД 2025'!I26+$H$1*1-'Июнь 2025'!D26</f>
        <v>27702.300000000003</v>
      </c>
      <c r="K26" s="105">
        <f>'СВОД 2025'!J26+$H$1*1-'Июль 2025'!D26</f>
        <v>-10800</v>
      </c>
      <c r="L26" s="105">
        <f>'СВОД 2025'!K26+$H$1*1-'Август 2025'!D26</f>
        <v>-8600</v>
      </c>
      <c r="M26" s="105">
        <f>'СВОД 2025'!L26+$H$1*1-'Сентябрь 2025'!D26</f>
        <v>-6400</v>
      </c>
      <c r="N26" s="105">
        <f>'СВОД 2025'!M26+$H$1*1-'Октябрь 2025'!D26</f>
        <v>-4200</v>
      </c>
      <c r="O26" s="105">
        <f>'СВОД 2025'!N26+$H$1*1-'Ноябрь 2025'!D26</f>
        <v>-2000</v>
      </c>
      <c r="P26" s="105">
        <f>'СВОД 2025'!O26+$H$1*1-'Декабрь 2025'!D26</f>
        <v>200</v>
      </c>
      <c r="Q26" s="106">
        <f t="shared" si="0"/>
        <v>26400</v>
      </c>
      <c r="R26" s="106">
        <f>'Январь 2025'!D26+'Февраль 2025'!D26+'Март 2025'!D26+'Апрель 2025'!D26+'Май 2025'!D26+'Июнь 2025'!D26+'Июль 2025'!D26+'Август 2025'!D26+'Сентябрь 2025'!D26+'Октябрь 2025'!D26+'Ноябрь 2025'!D26+'Декабрь 2025'!D26</f>
        <v>66902.3</v>
      </c>
      <c r="S26" s="106">
        <f t="shared" si="1"/>
        <v>200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2024'!S27</f>
        <v>-11402.140000000003</v>
      </c>
      <c r="E27" s="105">
        <f>'СВОД 2025'!D27+$H$1*1-'Январь 2025'!D27</f>
        <v>-11602.140000000003</v>
      </c>
      <c r="F27" s="105">
        <f>'СВОД 2025'!E27+$H$1*1-'Февраль 2025'!D27</f>
        <v>-9402.1400000000031</v>
      </c>
      <c r="G27" s="105">
        <f>'СВОД 2025'!F27+$H$1*1-'Март 2025'!D27</f>
        <v>-12002.140000000003</v>
      </c>
      <c r="H27" s="105">
        <f>'СВОД 2025'!G27+$H$1*1-'Апрель 2025'!D27</f>
        <v>-9802.1400000000031</v>
      </c>
      <c r="I27" s="105">
        <f>'СВОД 2025'!H27+$H$1*1-'Май 2025'!D27</f>
        <v>-10002.140000000003</v>
      </c>
      <c r="J27" s="105">
        <f>'СВОД 2025'!I27+$H$1*1-'Июнь 2025'!D27</f>
        <v>-10202.140000000003</v>
      </c>
      <c r="K27" s="105">
        <f>'СВОД 2025'!J27+$H$1*1-'Июль 2025'!D27</f>
        <v>-8002.1400000000031</v>
      </c>
      <c r="L27" s="105">
        <f>'СВОД 2025'!K27+$H$1*1-'Август 2025'!D27</f>
        <v>-13002.140000000003</v>
      </c>
      <c r="M27" s="105">
        <f>'СВОД 2025'!L27+$H$1*1-'Сентябрь 2025'!D27</f>
        <v>-10802.140000000003</v>
      </c>
      <c r="N27" s="105">
        <f>'СВОД 2025'!M27+$H$1*1-'Октябрь 2025'!D27</f>
        <v>-11002.140000000003</v>
      </c>
      <c r="O27" s="105">
        <f>'СВОД 2025'!N27+$H$1*1-'Ноябрь 2025'!D27</f>
        <v>-11202.140000000003</v>
      </c>
      <c r="P27" s="105">
        <f>'СВОД 2025'!O27+$H$1*1-'Декабрь 2025'!D27</f>
        <v>-9002.1400000000031</v>
      </c>
      <c r="Q27" s="106">
        <f t="shared" si="0"/>
        <v>26400</v>
      </c>
      <c r="R27" s="106">
        <f>'Январь 2025'!D27+'Февраль 2025'!D27+'Март 2025'!D27+'Апрель 2025'!D27+'Май 2025'!D27+'Июнь 2025'!D27+'Июль 2025'!D27+'Август 2025'!D27+'Сентябрь 2025'!D27+'Октябрь 2025'!D27+'Ноябрь 2025'!D27+'Декабрь 2025'!D27</f>
        <v>24000</v>
      </c>
      <c r="S27" s="106">
        <f t="shared" si="1"/>
        <v>-9002.1400000000031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2024'!S28</f>
        <v>-100.7699999999968</v>
      </c>
      <c r="E28" s="105">
        <f>'СВОД 2025'!D28+$H$1*1-'Январь 2025'!D28</f>
        <v>-100.7699999999968</v>
      </c>
      <c r="F28" s="105">
        <f>'СВОД 2025'!E28+$H$1*1-'Февраль 2025'!D28</f>
        <v>-100.7699999999968</v>
      </c>
      <c r="G28" s="105">
        <f>'СВОД 2025'!F28+$H$1*1-'Март 2025'!D28</f>
        <v>-100.7699999999968</v>
      </c>
      <c r="H28" s="105">
        <f>'СВОД 2025'!G28+$H$1*1-'Апрель 2025'!D28</f>
        <v>-100.7699999999968</v>
      </c>
      <c r="I28" s="105">
        <f>'СВОД 2025'!H28+$H$1*1-'Май 2025'!D28</f>
        <v>-100.7699999999968</v>
      </c>
      <c r="J28" s="105">
        <f>'СВОД 2025'!I28+$H$1*1-'Июнь 2025'!D28</f>
        <v>-100.7699999999968</v>
      </c>
      <c r="K28" s="105">
        <f>'СВОД 2025'!J28+$H$1*1-'Июль 2025'!D28</f>
        <v>-100.7699999999968</v>
      </c>
      <c r="L28" s="105">
        <f>'СВОД 2025'!K28+$H$1*1-'Август 2025'!D28</f>
        <v>-100.7699999999968</v>
      </c>
      <c r="M28" s="105">
        <f>'СВОД 2025'!L28+$H$1*1-'Сентябрь 2025'!D28</f>
        <v>-100.7699999999968</v>
      </c>
      <c r="N28" s="105">
        <f>'СВОД 2025'!M28+$H$1*1-'Октябрь 2025'!D28</f>
        <v>-100.7699999999968</v>
      </c>
      <c r="O28" s="105">
        <f>'СВОД 2025'!N28+$H$1*1-'Ноябрь 2025'!D28</f>
        <v>-100.7699999999968</v>
      </c>
      <c r="P28" s="105">
        <f>'СВОД 2025'!O28+$H$1*1-'Декабрь 2025'!D28</f>
        <v>-100.7699999999968</v>
      </c>
      <c r="Q28" s="106">
        <f t="shared" si="0"/>
        <v>26400</v>
      </c>
      <c r="R28" s="106">
        <f>'Январь 2025'!D28+'Февраль 2025'!D28+'Март 2025'!D28+'Апрель 2025'!D28+'Май 2025'!D28+'Июнь 2025'!D28+'Июль 2025'!D28+'Август 2025'!D28+'Сентябрь 2025'!D28+'Октябрь 2025'!D28+'Ноябрь 2025'!D28+'Декабрь 2025'!D28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2024'!S29</f>
        <v>77700</v>
      </c>
      <c r="E29" s="105">
        <f>'СВОД 2025'!D29+$H$1*1-'Январь 2025'!D29</f>
        <v>79900</v>
      </c>
      <c r="F29" s="105">
        <f>'СВОД 2025'!E29+$H$1*1-'Февраль 2025'!D29</f>
        <v>82100</v>
      </c>
      <c r="G29" s="105">
        <f>'СВОД 2025'!F29+$H$1*1-'Март 2025'!D29</f>
        <v>84300</v>
      </c>
      <c r="H29" s="105">
        <f>'СВОД 2025'!G29+$H$1*1-'Апрель 2025'!D29</f>
        <v>86500</v>
      </c>
      <c r="I29" s="105">
        <f>'СВОД 2025'!H29+$H$1*1-'Май 2025'!D29</f>
        <v>88700</v>
      </c>
      <c r="J29" s="105">
        <f>'СВОД 2025'!I29+$H$1*1-'Июнь 2025'!D29</f>
        <v>90900</v>
      </c>
      <c r="K29" s="105">
        <f>'СВОД 2025'!J29+$H$1*1-'Июль 2025'!D29</f>
        <v>93100</v>
      </c>
      <c r="L29" s="105">
        <f>'СВОД 2025'!K29+$H$1*1-'Август 2025'!D29</f>
        <v>95300</v>
      </c>
      <c r="M29" s="105">
        <f>'СВОД 2025'!L29+$H$1*1-'Сентябрь 2025'!D29</f>
        <v>97500</v>
      </c>
      <c r="N29" s="105">
        <f>'СВОД 2025'!M29+$H$1*1-'Октябрь 2025'!D29</f>
        <v>99700</v>
      </c>
      <c r="O29" s="105">
        <f>'СВОД 2025'!N29+$H$1*1-'Ноябрь 2025'!D29</f>
        <v>101900</v>
      </c>
      <c r="P29" s="105">
        <f>'СВОД 2025'!O29+$H$1*1-'Декабрь 2025'!D29</f>
        <v>104100</v>
      </c>
      <c r="Q29" s="106">
        <f t="shared" si="0"/>
        <v>26400</v>
      </c>
      <c r="R29" s="106">
        <f>'Январь 2025'!D29+'Февраль 2025'!D29+'Март 2025'!D29+'Апрель 2025'!D29+'Май 2025'!D29+'Июнь 2025'!D29+'Июль 2025'!D29+'Август 2025'!D29+'Сентябрь 2025'!D29+'Октябрь 2025'!D29+'Ноябрь 2025'!D29+'Декабрь 2025'!D29</f>
        <v>0</v>
      </c>
      <c r="S29" s="106">
        <f t="shared" si="1"/>
        <v>104100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2024'!S30</f>
        <v>0</v>
      </c>
      <c r="E30" s="105">
        <f>'СВОД 2025'!D30+$H$1*1-'Январь 2025'!D30</f>
        <v>2200</v>
      </c>
      <c r="F30" s="105">
        <f>'СВОД 2025'!E30+$H$1*1-'Февраль 2025'!D30</f>
        <v>4400</v>
      </c>
      <c r="G30" s="105">
        <f>'СВОД 2025'!F30+$H$1*1-'Март 2025'!D30</f>
        <v>0</v>
      </c>
      <c r="H30" s="105">
        <f>'СВОД 2025'!G30+$H$1*1-'Апрель 2025'!D30</f>
        <v>2200</v>
      </c>
      <c r="I30" s="105">
        <f>'СВОД 2025'!H30+$H$1*1-'Май 2025'!D30</f>
        <v>0</v>
      </c>
      <c r="J30" s="105">
        <f>'СВОД 2025'!I30+$H$1*1-'Июнь 2025'!D30</f>
        <v>2200</v>
      </c>
      <c r="K30" s="105">
        <f>'СВОД 2025'!J30+$H$1*1-'Июль 2025'!D30</f>
        <v>2200</v>
      </c>
      <c r="L30" s="105">
        <f>'СВОД 2025'!K30+$H$1*1-'Август 2025'!D30</f>
        <v>2200</v>
      </c>
      <c r="M30" s="105">
        <f>'СВОД 2025'!L30+$H$1*1-'Сентябрь 2025'!D30</f>
        <v>0</v>
      </c>
      <c r="N30" s="105">
        <f>'СВОД 2025'!M30+$H$1*1-'Октябрь 2025'!D30</f>
        <v>2200</v>
      </c>
      <c r="O30" s="105">
        <f>'СВОД 2025'!N30+$H$1*1-'Ноябрь 2025'!D30</f>
        <v>4400</v>
      </c>
      <c r="P30" s="105">
        <f>'СВОД 2025'!O30+$H$1*1-'Декабрь 2025'!D30</f>
        <v>0</v>
      </c>
      <c r="Q30" s="106">
        <f t="shared" si="0"/>
        <v>26400</v>
      </c>
      <c r="R30" s="106">
        <f>'Январь 2025'!D30+'Февраль 2025'!D30+'Март 2025'!D30+'Апрель 2025'!D30+'Май 2025'!D30+'Июнь 2025'!D30+'Июль 2025'!D30+'Август 2025'!D30+'Сентябрь 2025'!D30+'Октябрь 2025'!D30+'Ноябрь 2025'!D30+'Декабрь 2025'!D30</f>
        <v>26400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2024'!S31</f>
        <v>156200.53</v>
      </c>
      <c r="E31" s="105">
        <f>'СВОД 2025'!D31+$H$1*1-'Январь 2025'!D31</f>
        <v>158400.53</v>
      </c>
      <c r="F31" s="105">
        <f>'СВОД 2025'!E31+$H$1*1-'Февраль 2025'!D31</f>
        <v>160600.53</v>
      </c>
      <c r="G31" s="105">
        <f>'СВОД 2025'!F31+$H$1*1-'Март 2025'!D31</f>
        <v>162800.53</v>
      </c>
      <c r="H31" s="105">
        <f>'СВОД 2025'!G31+$H$1*1-'Апрель 2025'!D31</f>
        <v>165000.53</v>
      </c>
      <c r="I31" s="105">
        <f>'СВОД 2025'!H31+$H$1*1-'Май 2025'!D31</f>
        <v>167200.53</v>
      </c>
      <c r="J31" s="105">
        <f>'СВОД 2025'!I31+$H$1*1-'Июнь 2025'!D31</f>
        <v>167733.24</v>
      </c>
      <c r="K31" s="105">
        <f>'СВОД 2025'!J31+$H$1*1-'Июль 2025'!D31</f>
        <v>168265.94999999998</v>
      </c>
      <c r="L31" s="105">
        <f>'СВОД 2025'!K31+$H$1*1-'Август 2025'!D31</f>
        <v>168798.65999999997</v>
      </c>
      <c r="M31" s="105">
        <f>'СВОД 2025'!L31+$H$1*1-'Сентябрь 2025'!D31</f>
        <v>170998.65999999997</v>
      </c>
      <c r="N31" s="105">
        <f>'СВОД 2025'!M31+$H$1*1-'Октябрь 2025'!D31</f>
        <v>173198.65999999997</v>
      </c>
      <c r="O31" s="105">
        <f>'СВОД 2025'!N31+$H$1*1-'Ноябрь 2025'!D31</f>
        <v>175398.65999999997</v>
      </c>
      <c r="P31" s="105">
        <f>'СВОД 2025'!O31+$H$1*1-'Декабрь 2025'!D31</f>
        <v>177598.65999999997</v>
      </c>
      <c r="Q31" s="106">
        <f t="shared" si="0"/>
        <v>26400</v>
      </c>
      <c r="R31" s="106">
        <f>'Январь 2025'!D31+'Февраль 2025'!D31+'Март 2025'!D31+'Апрель 2025'!D31+'Май 2025'!D31+'Июнь 2025'!D31+'Июль 2025'!D31+'Август 2025'!D31+'Сентябрь 2025'!D31+'Октябрь 2025'!D31+'Ноябрь 2025'!D31+'Декабрь 2025'!D31</f>
        <v>5001.87</v>
      </c>
      <c r="S31" s="106">
        <f t="shared" si="1"/>
        <v>177598.66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2024'!S32</f>
        <v>-593.10000000000218</v>
      </c>
      <c r="E32" s="105">
        <f>'СВОД 2025'!D32+$H$1*1-'Январь 2025'!D32</f>
        <v>-593.10000000000218</v>
      </c>
      <c r="F32" s="105">
        <f>'СВОД 2025'!E32+$H$1*1-'Февраль 2025'!D32</f>
        <v>1606.8999999999978</v>
      </c>
      <c r="G32" s="105">
        <f>'СВОД 2025'!F32+$H$1*1-'Март 2025'!D32</f>
        <v>1306.8999999999978</v>
      </c>
      <c r="H32" s="105">
        <f>'СВОД 2025'!G32+$H$1*1-'Апрель 2025'!D32</f>
        <v>-493.10000000000218</v>
      </c>
      <c r="I32" s="105">
        <f>'СВОД 2025'!H32+$H$1*1-'Май 2025'!D32</f>
        <v>-493.10000000000218</v>
      </c>
      <c r="J32" s="105">
        <f>'СВОД 2025'!I32+$H$1*1-'Июнь 2025'!D32</f>
        <v>-493.10000000000218</v>
      </c>
      <c r="K32" s="105">
        <f>'СВОД 2025'!J32+$H$1*1-'Июль 2025'!D32</f>
        <v>-493.10000000000218</v>
      </c>
      <c r="L32" s="105">
        <f>'СВОД 2025'!K32+$H$1*1-'Август 2025'!D32</f>
        <v>1706.8999999999978</v>
      </c>
      <c r="M32" s="105">
        <f>'СВОД 2025'!L32+$H$1*1-'Сентябрь 2025'!D32</f>
        <v>1406.8999999999978</v>
      </c>
      <c r="N32" s="105">
        <f>'СВОД 2025'!M32+$H$1*1-'Октябрь 2025'!D32</f>
        <v>-393.10000000000218</v>
      </c>
      <c r="O32" s="105">
        <f>'СВОД 2025'!N32+$H$1*1-'Ноябрь 2025'!D32</f>
        <v>-3193.1000000000022</v>
      </c>
      <c r="P32" s="105">
        <f>'СВОД 2025'!O32+$H$1*1-'Декабрь 2025'!D32</f>
        <v>-993.10000000000218</v>
      </c>
      <c r="Q32" s="106">
        <f t="shared" si="0"/>
        <v>26400</v>
      </c>
      <c r="R32" s="106">
        <f>'Январь 2025'!D32+'Февраль 2025'!D32+'Март 2025'!D32+'Апрель 2025'!D32+'Май 2025'!D32+'Июнь 2025'!D32+'Июль 2025'!D32+'Август 2025'!D32+'Сентябрь 2025'!D32+'Октябрь 2025'!D32+'Ноябрь 2025'!D32+'Декабрь 2025'!D32</f>
        <v>26800</v>
      </c>
      <c r="S32" s="106">
        <f t="shared" si="1"/>
        <v>-993.10000000000218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2024'!S33</f>
        <v>-1391.7200000000012</v>
      </c>
      <c r="E33" s="105">
        <f>'СВОД 2025'!D33+$H$1*1-'Январь 2025'!D33</f>
        <v>808.27999999999884</v>
      </c>
      <c r="F33" s="105">
        <f>'СВОД 2025'!E33+$H$1*1-'Февраль 2025'!D33</f>
        <v>3008.2799999999988</v>
      </c>
      <c r="G33" s="105">
        <f>'СВОД 2025'!F33+$H$1*1-'Март 2025'!D33</f>
        <v>-9791.7200000000012</v>
      </c>
      <c r="H33" s="105">
        <f>'СВОД 2025'!G33+$H$1*1-'Апрель 2025'!D33</f>
        <v>-7591.7200000000012</v>
      </c>
      <c r="I33" s="105">
        <f>'СВОД 2025'!H33+$H$1*1-'Май 2025'!D33</f>
        <v>-5391.7200000000012</v>
      </c>
      <c r="J33" s="105">
        <f>'СВОД 2025'!I33+$H$1*1-'Июнь 2025'!D33</f>
        <v>-3191.7200000000012</v>
      </c>
      <c r="K33" s="105">
        <f>'СВОД 2025'!J33+$H$1*1-'Июль 2025'!D33</f>
        <v>-991.72000000000116</v>
      </c>
      <c r="L33" s="105">
        <f>'СВОД 2025'!K33+$H$1*1-'Август 2025'!D33</f>
        <v>1208.2799999999988</v>
      </c>
      <c r="M33" s="105">
        <f>'СВОД 2025'!L33+$H$1*1-'Сентябрь 2025'!D33</f>
        <v>3408.2799999999988</v>
      </c>
      <c r="N33" s="105">
        <f>'СВОД 2025'!M33+$H$1*1-'Октябрь 2025'!D33</f>
        <v>5608.2799999999988</v>
      </c>
      <c r="O33" s="105">
        <f>'СВОД 2025'!N33+$H$1*1-'Ноябрь 2025'!D33</f>
        <v>-2291.7200000000012</v>
      </c>
      <c r="P33" s="105">
        <f>'СВОД 2025'!O33+$H$1*1-'Декабрь 2025'!D33</f>
        <v>-91.720000000001164</v>
      </c>
      <c r="Q33" s="106">
        <f t="shared" si="0"/>
        <v>26400</v>
      </c>
      <c r="R33" s="106">
        <f>'Январь 2025'!D33+'Февраль 2025'!D33+'Март 2025'!D33+'Апрель 2025'!D33+'Май 2025'!D33+'Июнь 2025'!D33+'Июль 2025'!D33+'Август 2025'!D33+'Сентябрь 2025'!D33+'Октябрь 2025'!D33+'Ноябрь 2025'!D33+'Декабрь 2025'!D33</f>
        <v>25100</v>
      </c>
      <c r="S33" s="106">
        <f t="shared" si="1"/>
        <v>-91.720000000001164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2024'!S34</f>
        <v>0</v>
      </c>
      <c r="E34" s="105">
        <f>'СВОД 2025'!D34+$H$1*1-'Январь 2025'!D34</f>
        <v>2200</v>
      </c>
      <c r="F34" s="105">
        <f>'СВОД 2025'!E34+$H$1*1-'Февраль 2025'!D34</f>
        <v>-2200</v>
      </c>
      <c r="G34" s="105">
        <f>'СВОД 2025'!F34+$H$1*1-'Март 2025'!D34</f>
        <v>0</v>
      </c>
      <c r="H34" s="105">
        <f>'СВОД 2025'!G34+$H$1*1-'Апрель 2025'!D34</f>
        <v>2200</v>
      </c>
      <c r="I34" s="105">
        <f>'СВОД 2025'!H34+$H$1*1-'Май 2025'!D34</f>
        <v>4400</v>
      </c>
      <c r="J34" s="105">
        <f>'СВОД 2025'!I34+$H$1*1-'Июнь 2025'!D34</f>
        <v>-4400</v>
      </c>
      <c r="K34" s="105">
        <f>'СВОД 2025'!J34+$H$1*1-'Июль 2025'!D34</f>
        <v>-2200</v>
      </c>
      <c r="L34" s="105">
        <f>'СВОД 2025'!K34+$H$1*1-'Август 2025'!D34</f>
        <v>0</v>
      </c>
      <c r="M34" s="105">
        <f>'СВОД 2025'!L34+$H$1*1-'Сентябрь 2025'!D34</f>
        <v>2200</v>
      </c>
      <c r="N34" s="105">
        <f>'СВОД 2025'!M34+$H$1*1-'Октябрь 2025'!D34</f>
        <v>4400</v>
      </c>
      <c r="O34" s="105">
        <f>'СВОД 2025'!N34+$H$1*1-'Ноябрь 2025'!D34</f>
        <v>6600</v>
      </c>
      <c r="P34" s="105">
        <f>'СВОД 2025'!O34+$H$1*1-'Декабрь 2025'!D34</f>
        <v>8800</v>
      </c>
      <c r="Q34" s="106">
        <f t="shared" si="0"/>
        <v>26400</v>
      </c>
      <c r="R34" s="106">
        <f>'Январь 2025'!D34+'Февраль 2025'!D34+'Март 2025'!D34+'Апрель 2025'!D34+'Май 2025'!D34+'Июнь 2025'!D34+'Июль 2025'!D34+'Август 2025'!D34+'Сентябрь 2025'!D34+'Октябрь 2025'!D34+'Ноябрь 2025'!D34+'Декабрь 2025'!D34</f>
        <v>17600</v>
      </c>
      <c r="S34" s="106">
        <f t="shared" si="1"/>
        <v>8800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2024'!S35</f>
        <v>6390.2300000000032</v>
      </c>
      <c r="E35" s="105">
        <f>'СВОД 2025'!D35+$H$1*1-'Январь 2025'!D35</f>
        <v>6390.2300000000032</v>
      </c>
      <c r="F35" s="105">
        <f>'СВОД 2025'!E35+$H$1*1-'Февраль 2025'!D35</f>
        <v>6390.2300000000032</v>
      </c>
      <c r="G35" s="105">
        <f>'СВОД 2025'!F35+$H$1*1-'Март 2025'!D35</f>
        <v>6390.2300000000032</v>
      </c>
      <c r="H35" s="105">
        <f>'СВОД 2025'!G35+$H$1*1-'Апрель 2025'!D35</f>
        <v>6390.2300000000032</v>
      </c>
      <c r="I35" s="105">
        <f>'СВОД 2025'!H35+$H$1*1-'Май 2025'!D35</f>
        <v>6390.2300000000032</v>
      </c>
      <c r="J35" s="105">
        <f>'СВОД 2025'!I35+$H$1*1-'Июнь 2025'!D35</f>
        <v>6390.2300000000032</v>
      </c>
      <c r="K35" s="105">
        <f>'СВОД 2025'!J35+$H$1*1-'Июль 2025'!D35</f>
        <v>8590.2300000000032</v>
      </c>
      <c r="L35" s="105">
        <f>'СВОД 2025'!K35+$H$1*1-'Август 2025'!D35</f>
        <v>10790.230000000003</v>
      </c>
      <c r="M35" s="105">
        <f>'СВОД 2025'!L35+$H$1*1-'Сентябрь 2025'!D35</f>
        <v>8590.2300000000032</v>
      </c>
      <c r="N35" s="105">
        <f>'СВОД 2025'!M35+$H$1*1-'Октябрь 2025'!D35</f>
        <v>6390.2300000000032</v>
      </c>
      <c r="O35" s="105">
        <f>'СВОД 2025'!N35+$H$1*1-'Ноябрь 2025'!D35</f>
        <v>8590.2300000000032</v>
      </c>
      <c r="P35" s="105">
        <f>'СВОД 2025'!O35+$H$1*1-'Декабрь 2025'!D35</f>
        <v>6390.2300000000032</v>
      </c>
      <c r="Q35" s="106">
        <f t="shared" si="0"/>
        <v>26400</v>
      </c>
      <c r="R35" s="106">
        <f>'Январь 2025'!D35+'Февраль 2025'!D35+'Март 2025'!D35+'Апрель 2025'!D35+'Май 2025'!D35+'Июнь 2025'!D35+'Июль 2025'!D35+'Август 2025'!D35+'Сентябрь 2025'!D35+'Октябрь 2025'!D35+'Ноябрь 2025'!D35+'Декабрь 2025'!D35</f>
        <v>26400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2024'!S36</f>
        <v>9373.6999999999971</v>
      </c>
      <c r="E36" s="105">
        <f>'СВОД 2025'!D36+$H$1*1-'Январь 2025'!D36</f>
        <v>11573.699999999997</v>
      </c>
      <c r="F36" s="105">
        <f>'СВОД 2025'!E36+$H$1*1-'Февраль 2025'!D36</f>
        <v>13773.699999999997</v>
      </c>
      <c r="G36" s="105">
        <f>'СВОД 2025'!F36+$H$1*1-'Март 2025'!D36</f>
        <v>10973.699999999997</v>
      </c>
      <c r="H36" s="105">
        <f>'СВОД 2025'!G36+$H$1*1-'Апрель 2025'!D36</f>
        <v>8173.6999999999971</v>
      </c>
      <c r="I36" s="105">
        <f>'СВОД 2025'!H36+$H$1*1-'Май 2025'!D36</f>
        <v>10373.699999999997</v>
      </c>
      <c r="J36" s="105">
        <f>'СВОД 2025'!I36+$H$1*1-'Июнь 2025'!D36</f>
        <v>7573.6999999999971</v>
      </c>
      <c r="K36" s="105">
        <f>'СВОД 2025'!J36+$H$1*1-'Июль 2025'!D36</f>
        <v>7273.6999999999971</v>
      </c>
      <c r="L36" s="105">
        <f>'СВОД 2025'!K36+$H$1*1-'Август 2025'!D36</f>
        <v>4473.6999999999971</v>
      </c>
      <c r="M36" s="105">
        <f>'СВОД 2025'!L36+$H$1*1-'Сентябрь 2025'!D36</f>
        <v>6673.6999999999971</v>
      </c>
      <c r="N36" s="105">
        <f>'СВОД 2025'!M36+$H$1*1-'Октябрь 2025'!D36</f>
        <v>6373.6999999999971</v>
      </c>
      <c r="O36" s="105">
        <f>'СВОД 2025'!N36+$H$1*1-'Ноябрь 2025'!D36</f>
        <v>6073.6999999999971</v>
      </c>
      <c r="P36" s="105">
        <f>'СВОД 2025'!O36+$H$1*1-'Декабрь 2025'!D36</f>
        <v>5773.6999999999971</v>
      </c>
      <c r="Q36" s="106">
        <f t="shared" si="0"/>
        <v>26400</v>
      </c>
      <c r="R36" s="106">
        <f>'Январь 2025'!D36+'Февраль 2025'!D36+'Март 2025'!D36+'Апрель 2025'!D36+'Май 2025'!D36+'Июнь 2025'!D36+'Июль 2025'!D36+'Август 2025'!D36+'Сентябрь 2025'!D36+'Октябрь 2025'!D36+'Ноябрь 2025'!D36+'Декабрь 2025'!D36</f>
        <v>30000</v>
      </c>
      <c r="S36" s="106">
        <f t="shared" si="1"/>
        <v>5773.6999999999971</v>
      </c>
      <c r="T36" s="116"/>
    </row>
    <row r="37" spans="1:20" ht="15.95" customHeight="1" x14ac:dyDescent="0.25">
      <c r="A37" s="20" t="s">
        <v>408</v>
      </c>
      <c r="B37" s="2">
        <v>26</v>
      </c>
      <c r="C37" s="114"/>
      <c r="D37" s="133">
        <f>'СВОД 2024'!S37</f>
        <v>17600</v>
      </c>
      <c r="E37" s="105">
        <f>'СВОД 2025'!D37+$H$1*1-'Январь 2025'!D37</f>
        <v>15400</v>
      </c>
      <c r="F37" s="105">
        <f>'СВОД 2025'!E37+$H$1*1-'Февраль 2025'!D37</f>
        <v>17600</v>
      </c>
      <c r="G37" s="105">
        <f>'СВОД 2025'!F37+$H$1*1-'Март 2025'!D37</f>
        <v>19800</v>
      </c>
      <c r="H37" s="105">
        <f>'СВОД 2025'!G37+$H$1*1-'Апрель 2025'!D37</f>
        <v>22000</v>
      </c>
      <c r="I37" s="105">
        <f>'СВОД 2025'!H37+$H$1*1-'Май 2025'!D37</f>
        <v>19800</v>
      </c>
      <c r="J37" s="105">
        <f>'СВОД 2025'!I37+$H$1*1-'Июнь 2025'!D37</f>
        <v>22000</v>
      </c>
      <c r="K37" s="105">
        <f>'СВОД 2025'!J37+$H$1*1-'Июль 2025'!D37</f>
        <v>24200</v>
      </c>
      <c r="L37" s="105">
        <f>'СВОД 2025'!K37+$H$1*1-'Август 2025'!D37</f>
        <v>26400</v>
      </c>
      <c r="M37" s="105">
        <f>'СВОД 2025'!L37+$H$1*1-'Сентябрь 2025'!D37</f>
        <v>28600</v>
      </c>
      <c r="N37" s="105">
        <f>'СВОД 2025'!M37+$H$1*1-'Октябрь 2025'!D37</f>
        <v>30800</v>
      </c>
      <c r="O37" s="105">
        <f>'СВОД 2025'!N37+$H$1*1-'Ноябрь 2025'!D37</f>
        <v>33000</v>
      </c>
      <c r="P37" s="105">
        <f>'СВОД 2025'!O37+$H$1*1-'Декабрь 2025'!D37</f>
        <v>35200</v>
      </c>
      <c r="Q37" s="106">
        <f t="shared" si="0"/>
        <v>26400</v>
      </c>
      <c r="R37" s="106">
        <f>'Январь 2025'!D37+'Февраль 2025'!D37+'Март 2025'!D37+'Апрель 2025'!D37+'Май 2025'!D37+'Июнь 2025'!D37+'Июль 2025'!D37+'Август 2025'!D37+'Сентябрь 2025'!D37+'Октябрь 2025'!D37+'Ноябрь 2025'!D37+'Декабрь 2025'!D37</f>
        <v>8800</v>
      </c>
      <c r="S37" s="106">
        <f t="shared" si="1"/>
        <v>35200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2024'!S38</f>
        <v>-10609.770000000004</v>
      </c>
      <c r="E38" s="105">
        <f>'СВОД 2025'!D38+$H$1*1-'Январь 2025'!D38</f>
        <v>-8409.7700000000041</v>
      </c>
      <c r="F38" s="105">
        <f>'СВОД 2025'!E38+$H$1*1-'Февраль 2025'!D38</f>
        <v>-6209.7700000000041</v>
      </c>
      <c r="G38" s="105">
        <f>'СВОД 2025'!F38+$H$1*1-'Март 2025'!D38</f>
        <v>-4009.7700000000041</v>
      </c>
      <c r="H38" s="105">
        <f>'СВОД 2025'!G38+$H$1*1-'Апрель 2025'!D38</f>
        <v>-8709.7700000000041</v>
      </c>
      <c r="I38" s="105">
        <f>'СВОД 2025'!H38+$H$1*1-'Май 2025'!D38</f>
        <v>-8809.7700000000041</v>
      </c>
      <c r="J38" s="105">
        <f>'СВОД 2025'!I38+$H$1*1-'Июнь 2025'!D38</f>
        <v>-6609.7700000000041</v>
      </c>
      <c r="K38" s="105">
        <f>'СВОД 2025'!J38+$H$1*1-'Июль 2025'!D38</f>
        <v>-4409.7700000000041</v>
      </c>
      <c r="L38" s="105">
        <f>'СВОД 2025'!K38+$H$1*1-'Август 2025'!D38</f>
        <v>-9109.7700000000041</v>
      </c>
      <c r="M38" s="105">
        <f>'СВОД 2025'!L38+$H$1*1-'Сентябрь 2025'!D38</f>
        <v>-6909.7700000000041</v>
      </c>
      <c r="N38" s="105">
        <f>'СВОД 2025'!M38+$H$1*1-'Октябрь 2025'!D38</f>
        <v>-9309.7700000000041</v>
      </c>
      <c r="O38" s="105">
        <f>'СВОД 2025'!N38+$H$1*1-'Ноябрь 2025'!D38</f>
        <v>-7109.7700000000041</v>
      </c>
      <c r="P38" s="105">
        <f>'СВОД 2025'!O38+$H$1*1-'Декабрь 2025'!D38</f>
        <v>-4909.7700000000041</v>
      </c>
      <c r="Q38" s="106">
        <f t="shared" si="0"/>
        <v>26400</v>
      </c>
      <c r="R38" s="106">
        <f>'Январь 2025'!D38+'Февраль 2025'!D38+'Март 2025'!D38+'Апрель 2025'!D38+'Май 2025'!D38+'Июнь 2025'!D38+'Июль 2025'!D38+'Август 2025'!D38+'Сентябрь 2025'!D38+'Октябрь 2025'!D38+'Ноябрь 2025'!D38+'Декабрь 2025'!D38</f>
        <v>20700</v>
      </c>
      <c r="S38" s="106">
        <f t="shared" si="1"/>
        <v>-4909.7700000000041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2024'!S39</f>
        <v>6600</v>
      </c>
      <c r="E39" s="105">
        <f>'СВОД 2025'!D39+$H$1*1-'Январь 2025'!D39</f>
        <v>8800</v>
      </c>
      <c r="F39" s="105">
        <f>'СВОД 2025'!E39+$H$1*1-'Февраль 2025'!D39</f>
        <v>6600</v>
      </c>
      <c r="G39" s="105">
        <f>'СВОД 2025'!F39+$H$1*1-'Март 2025'!D39</f>
        <v>8800</v>
      </c>
      <c r="H39" s="105">
        <f>'СВОД 2025'!G39+$H$1*1-'Апрель 2025'!D39</f>
        <v>6600</v>
      </c>
      <c r="I39" s="105">
        <f>'СВОД 2025'!H39+$H$1*1-'Май 2025'!D39</f>
        <v>8800</v>
      </c>
      <c r="J39" s="105">
        <f>'СВОД 2025'!I39+$H$1*1-'Июнь 2025'!D39</f>
        <v>11000</v>
      </c>
      <c r="K39" s="105">
        <f>'СВОД 2025'!J39+$H$1*1-'Июль 2025'!D39</f>
        <v>13200</v>
      </c>
      <c r="L39" s="105">
        <f>'СВОД 2025'!K39+$H$1*1-'Август 2025'!D39</f>
        <v>8800</v>
      </c>
      <c r="M39" s="105">
        <f>'СВОД 2025'!L39+$H$1*1-'Сентябрь 2025'!D39</f>
        <v>11000</v>
      </c>
      <c r="N39" s="105">
        <f>'СВОД 2025'!M39+$H$1*1-'Октябрь 2025'!D39</f>
        <v>13200</v>
      </c>
      <c r="O39" s="105">
        <f>'СВОД 2025'!N39+$H$1*1-'Ноябрь 2025'!D39</f>
        <v>15400</v>
      </c>
      <c r="P39" s="105">
        <f>'СВОД 2025'!O39+$H$1*1-'Декабрь 2025'!D39</f>
        <v>8800</v>
      </c>
      <c r="Q39" s="106">
        <f t="shared" si="0"/>
        <v>26400</v>
      </c>
      <c r="R39" s="106">
        <f>'Январь 2025'!D39+'Февраль 2025'!D39+'Март 2025'!D39+'Апрель 2025'!D39+'Май 2025'!D39+'Июнь 2025'!D39+'Июль 2025'!D39+'Август 2025'!D39+'Сентябрь 2025'!D39+'Октябрь 2025'!D39+'Ноябрь 2025'!D39+'Декабрь 2025'!D39</f>
        <v>24200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2024'!S40</f>
        <v>2800.6699999999983</v>
      </c>
      <c r="E40" s="105">
        <f>'СВОД 2025'!D40+$H$1*1-'Январь 2025'!D40</f>
        <v>5000.6699999999983</v>
      </c>
      <c r="F40" s="105">
        <f>'СВОД 2025'!E40+$H$1*1-'Февраль 2025'!D40</f>
        <v>7200.6699999999983</v>
      </c>
      <c r="G40" s="105">
        <f>'СВОД 2025'!F40+$H$1*1-'Март 2025'!D40</f>
        <v>9400.6699999999983</v>
      </c>
      <c r="H40" s="105">
        <f>'СВОД 2025'!G40+$H$1*1-'Апрель 2025'!D40</f>
        <v>11600.669999999998</v>
      </c>
      <c r="I40" s="105">
        <f>'СВОД 2025'!H40+$H$1*1-'Май 2025'!D40</f>
        <v>13800.669999999998</v>
      </c>
      <c r="J40" s="105">
        <f>'СВОД 2025'!I40+$H$1*1-'Июнь 2025'!D40</f>
        <v>16000.669999999998</v>
      </c>
      <c r="K40" s="105">
        <f>'СВОД 2025'!J40+$H$1*1-'Июль 2025'!D40</f>
        <v>18200.669999999998</v>
      </c>
      <c r="L40" s="105">
        <f>'СВОД 2025'!K40+$H$1*1-'Август 2025'!D40</f>
        <v>20400.669999999998</v>
      </c>
      <c r="M40" s="105">
        <f>'СВОД 2025'!L40+$H$1*1-'Сентябрь 2025'!D40</f>
        <v>22600.67</v>
      </c>
      <c r="N40" s="105">
        <f>'СВОД 2025'!M40+$H$1*1-'Октябрь 2025'!D40</f>
        <v>24800.67</v>
      </c>
      <c r="O40" s="105">
        <f>'СВОД 2025'!N40+$H$1*1-'Ноябрь 2025'!D40</f>
        <v>27000.67</v>
      </c>
      <c r="P40" s="105">
        <f>'СВОД 2025'!O40+$H$1*1-'Декабрь 2025'!D40</f>
        <v>29200.67</v>
      </c>
      <c r="Q40" s="106">
        <f t="shared" si="0"/>
        <v>26400</v>
      </c>
      <c r="R40" s="106">
        <f>'Январь 2025'!D40+'Февраль 2025'!D40+'Март 2025'!D40+'Апрель 2025'!D40+'Май 2025'!D40+'Июнь 2025'!D40+'Июль 2025'!D40+'Август 2025'!D40+'Сентябрь 2025'!D40+'Октябрь 2025'!D40+'Ноябрь 2025'!D40+'Декабрь 2025'!D40</f>
        <v>0</v>
      </c>
      <c r="S40" s="106">
        <f t="shared" si="1"/>
        <v>29200.67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2024'!S41</f>
        <v>-2303.1100000000006</v>
      </c>
      <c r="E41" s="105">
        <f>'СВОД 2025'!D41+$H$1*1-'Январь 2025'!D41</f>
        <v>-13303.11</v>
      </c>
      <c r="F41" s="105">
        <f>'СВОД 2025'!E41+$H$1*1-'Февраль 2025'!D41</f>
        <v>-11103.11</v>
      </c>
      <c r="G41" s="105">
        <f>'СВОД 2025'!F41+$H$1*1-'Март 2025'!D41</f>
        <v>-8903.11</v>
      </c>
      <c r="H41" s="105">
        <f>'СВОД 2025'!G41+$H$1*1-'Апрель 2025'!D41</f>
        <v>-6703.1100000000006</v>
      </c>
      <c r="I41" s="105">
        <f>'СВОД 2025'!H41+$H$1*1-'Май 2025'!D41</f>
        <v>-4503.1100000000006</v>
      </c>
      <c r="J41" s="105">
        <f>'СВОД 2025'!I41+$H$1*1-'Июнь 2025'!D41</f>
        <v>-2303.1100000000006</v>
      </c>
      <c r="K41" s="105">
        <f>'СВОД 2025'!J41+$H$1*1-'Июль 2025'!D41</f>
        <v>-13303.11</v>
      </c>
      <c r="L41" s="105">
        <f>'СВОД 2025'!K41+$H$1*1-'Август 2025'!D41</f>
        <v>-11103.11</v>
      </c>
      <c r="M41" s="105">
        <f>'СВОД 2025'!L41+$H$1*1-'Сентябрь 2025'!D41</f>
        <v>-8903.11</v>
      </c>
      <c r="N41" s="105">
        <f>'СВОД 2025'!M41+$H$1*1-'Октябрь 2025'!D41</f>
        <v>-6703.1100000000006</v>
      </c>
      <c r="O41" s="105">
        <f>'СВОД 2025'!N41+$H$1*1-'Ноябрь 2025'!D41</f>
        <v>-4503.1100000000006</v>
      </c>
      <c r="P41" s="105">
        <f>'СВОД 2025'!O41+$H$1*1-'Декабрь 2025'!D41</f>
        <v>-2303.1100000000006</v>
      </c>
      <c r="Q41" s="106">
        <f t="shared" si="0"/>
        <v>26400</v>
      </c>
      <c r="R41" s="106">
        <f>'Январь 2025'!D41+'Февраль 2025'!D41+'Март 2025'!D41+'Апрель 2025'!D41+'Май 2025'!D41+'Июнь 2025'!D41+'Июль 2025'!D41+'Август 2025'!D41+'Сентябрь 2025'!D41+'Октябрь 2025'!D41+'Ноябрь 2025'!D41+'Декабрь 2025'!D41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2024'!S42</f>
        <v>2024.2099999999919</v>
      </c>
      <c r="E42" s="105">
        <f>'СВОД 2025'!D42+$H$1*1-'Январь 2025'!D42</f>
        <v>2024.2099999999919</v>
      </c>
      <c r="F42" s="105">
        <f>'СВОД 2025'!E42+$H$1*1-'Февраль 2025'!D42</f>
        <v>2024.2099999999919</v>
      </c>
      <c r="G42" s="105">
        <f>'СВОД 2025'!F42+$H$1*1-'Март 2025'!D42</f>
        <v>2024.2099999999919</v>
      </c>
      <c r="H42" s="105">
        <f>'СВОД 2025'!G42+$H$1*1-'Апрель 2025'!D42</f>
        <v>2024.2099999999919</v>
      </c>
      <c r="I42" s="105">
        <f>'СВОД 2025'!H42+$H$1*1-'Май 2025'!D42</f>
        <v>2024.2099999999919</v>
      </c>
      <c r="J42" s="105">
        <f>'СВОД 2025'!I42+$H$1*1-'Июнь 2025'!D42</f>
        <v>2024.2099999999919</v>
      </c>
      <c r="K42" s="105">
        <f>'СВОД 2025'!J42+$H$1*1-'Июль 2025'!D42</f>
        <v>2024.2099999999919</v>
      </c>
      <c r="L42" s="105">
        <f>'СВОД 2025'!K42+$H$1*1-'Август 2025'!D42</f>
        <v>2024.2099999999919</v>
      </c>
      <c r="M42" s="105">
        <f>'СВОД 2025'!L42+$H$1*1-'Сентябрь 2025'!D42</f>
        <v>2024.2099999999919</v>
      </c>
      <c r="N42" s="105">
        <f>'СВОД 2025'!M42+$H$1*1-'Октябрь 2025'!D42</f>
        <v>2024.2099999999919</v>
      </c>
      <c r="O42" s="105">
        <f>'СВОД 2025'!N42+$H$1*1-'Ноябрь 2025'!D42</f>
        <v>2024.2099999999919</v>
      </c>
      <c r="P42" s="105">
        <f>'СВОД 2025'!O42+$H$1*1-'Декабрь 2025'!D42</f>
        <v>2024.2099999999919</v>
      </c>
      <c r="Q42" s="106">
        <f t="shared" si="0"/>
        <v>26400</v>
      </c>
      <c r="R42" s="106">
        <f>'Январь 2025'!D42+'Февраль 2025'!D42+'Март 2025'!D42+'Апрель 2025'!D42+'Май 2025'!D42+'Июнь 2025'!D42+'Июль 2025'!D42+'Август 2025'!D42+'Сентябрь 2025'!D42+'Октябрь 2025'!D42+'Ноябрь 2025'!D42+'Декабрь 2025'!D42</f>
        <v>26400</v>
      </c>
      <c r="S42" s="106">
        <f t="shared" si="1"/>
        <v>2024.2099999999919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2024'!S43</f>
        <v>-103.64000000000306</v>
      </c>
      <c r="E43" s="105">
        <f>'СВОД 2025'!D43+$H$1*1-'Январь 2025'!D43</f>
        <v>-103.64000000000306</v>
      </c>
      <c r="F43" s="105">
        <f>'СВОД 2025'!E43+$H$1*1-'Февраль 2025'!D43</f>
        <v>-103.64000000000306</v>
      </c>
      <c r="G43" s="105">
        <f>'СВОД 2025'!F43+$H$1*1-'Март 2025'!D43</f>
        <v>-103.64000000000306</v>
      </c>
      <c r="H43" s="105">
        <f>'СВОД 2025'!G43+$H$1*1-'Апрель 2025'!D43</f>
        <v>-103.64000000000306</v>
      </c>
      <c r="I43" s="105">
        <f>'СВОД 2025'!H43+$H$1*1-'Май 2025'!D43</f>
        <v>-103.64000000000306</v>
      </c>
      <c r="J43" s="105">
        <f>'СВОД 2025'!I43+$H$1*1-'Июнь 2025'!D43</f>
        <v>-103.64000000000306</v>
      </c>
      <c r="K43" s="105">
        <f>'СВОД 2025'!J43+$H$1*1-'Июль 2025'!D43</f>
        <v>-103.64000000000306</v>
      </c>
      <c r="L43" s="105">
        <f>'СВОД 2025'!K43+$H$1*1-'Август 2025'!D43</f>
        <v>-103.64000000000306</v>
      </c>
      <c r="M43" s="105">
        <f>'СВОД 2025'!L43+$H$1*1-'Сентябрь 2025'!D43</f>
        <v>-103.64000000000306</v>
      </c>
      <c r="N43" s="105">
        <f>'СВОД 2025'!M43+$H$1*1-'Октябрь 2025'!D43</f>
        <v>-103.64000000000306</v>
      </c>
      <c r="O43" s="105">
        <f>'СВОД 2025'!N43+$H$1*1-'Ноябрь 2025'!D43</f>
        <v>-103.64000000000306</v>
      </c>
      <c r="P43" s="105">
        <f>'СВОД 2025'!O43+$H$1*1-'Декабрь 2025'!D43</f>
        <v>-103.64000000000306</v>
      </c>
      <c r="Q43" s="106">
        <f t="shared" si="0"/>
        <v>26400</v>
      </c>
      <c r="R43" s="106">
        <f>'Январь 2025'!D43+'Февраль 2025'!D43+'Март 2025'!D43+'Апрель 2025'!D43+'Май 2025'!D43+'Июнь 2025'!D43+'Июль 2025'!D43+'Август 2025'!D43+'Сентябрь 2025'!D43+'Октябрь 2025'!D43+'Ноябрь 2025'!D43+'Декабрь 2025'!D43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387</v>
      </c>
      <c r="B44" s="2">
        <v>31</v>
      </c>
      <c r="C44" s="20" t="s">
        <v>21</v>
      </c>
      <c r="D44" s="133">
        <f>'СВОД 2024'!S44</f>
        <v>-3478.739999999998</v>
      </c>
      <c r="E44" s="105">
        <f>'СВОД 2025'!D44+$H$1*1-'Январь 2025'!D44</f>
        <v>-1278.739999999998</v>
      </c>
      <c r="F44" s="105">
        <f>'СВОД 2025'!E44+$H$1*1-'Февраль 2025'!D44</f>
        <v>-1278.739999999998</v>
      </c>
      <c r="G44" s="105">
        <f>'СВОД 2025'!F44+$H$1*1-'Март 2025'!D44</f>
        <v>-1278.739999999998</v>
      </c>
      <c r="H44" s="105">
        <f>'СВОД 2025'!G44+$H$1*1-'Апрель 2025'!D44</f>
        <v>-1278.739999999998</v>
      </c>
      <c r="I44" s="105">
        <f>'СВОД 2025'!H44+$H$1*1-'Май 2025'!D44</f>
        <v>-1278.739999999998</v>
      </c>
      <c r="J44" s="105">
        <f>'СВОД 2025'!I44+$H$1*1-'Июнь 2025'!D44</f>
        <v>-1278.739999999998</v>
      </c>
      <c r="K44" s="105">
        <f>'СВОД 2025'!J44+$H$1*1-'Июль 2025'!D44</f>
        <v>-3478.739999999998</v>
      </c>
      <c r="L44" s="105">
        <f>'СВОД 2025'!K44+$H$1*1-'Август 2025'!D44</f>
        <v>-1278.739999999998</v>
      </c>
      <c r="M44" s="105">
        <f>'СВОД 2025'!L44+$H$1*1-'Сентябрь 2025'!D44</f>
        <v>-1278.739999999998</v>
      </c>
      <c r="N44" s="105">
        <f>'СВОД 2025'!M44+$H$1*1-'Октябрь 2025'!D44</f>
        <v>-3478.739999999998</v>
      </c>
      <c r="O44" s="105">
        <f>'СВОД 2025'!N44+$H$1*1-'Ноябрь 2025'!D44</f>
        <v>-1278.739999999998</v>
      </c>
      <c r="P44" s="105">
        <f>'СВОД 2025'!O44+$H$1*1-'Декабрь 2025'!D44</f>
        <v>-1278.739999999998</v>
      </c>
      <c r="Q44" s="106">
        <f t="shared" si="0"/>
        <v>26400</v>
      </c>
      <c r="R44" s="106">
        <f>'Январь 2025'!D44+'Февраль 2025'!D44+'Март 2025'!D44+'Апрель 2025'!D44+'Май 2025'!D44+'Июнь 2025'!D44+'Июль 2025'!D44+'Август 2025'!D44+'Сентябрь 2025'!D44+'Октябрь 2025'!D44+'Ноябрь 2025'!D44+'Декабрь 2025'!D44</f>
        <v>24200</v>
      </c>
      <c r="S44" s="106">
        <f t="shared" si="1"/>
        <v>-1278.739999999998</v>
      </c>
      <c r="T44" s="116"/>
    </row>
    <row r="45" spans="1:20" ht="15.95" customHeight="1" x14ac:dyDescent="0.25">
      <c r="A45" s="20" t="s">
        <v>478</v>
      </c>
      <c r="B45" s="2">
        <v>32</v>
      </c>
      <c r="C45" s="114"/>
      <c r="D45" s="133">
        <f>'СВОД 2024'!S45</f>
        <v>2200</v>
      </c>
      <c r="E45" s="105">
        <f>'СВОД 2025'!D45+$H$1*1-'Январь 2025'!D45</f>
        <v>2200</v>
      </c>
      <c r="F45" s="105">
        <f>'СВОД 2025'!E45+$H$1*1-'Февраль 2025'!D45</f>
        <v>2200</v>
      </c>
      <c r="G45" s="105">
        <f>'СВОД 2025'!F45+$H$1*1-'Март 2025'!D45</f>
        <v>2200</v>
      </c>
      <c r="H45" s="105">
        <f>'СВОД 2025'!G45+$H$1*1-'Апрель 2025'!D45</f>
        <v>2200</v>
      </c>
      <c r="I45" s="105">
        <f>'СВОД 2025'!H45+$H$1*1-'Май 2025'!D45</f>
        <v>2200</v>
      </c>
      <c r="J45" s="105">
        <f>'СВОД 2025'!I45+$H$1*1-'Июнь 2025'!D45</f>
        <v>2200</v>
      </c>
      <c r="K45" s="105">
        <f>'СВОД 2025'!J45+$H$1*1-'Июль 2025'!D45</f>
        <v>2200</v>
      </c>
      <c r="L45" s="105">
        <f>'СВОД 2025'!K45+$H$1*1-'Август 2025'!D45</f>
        <v>2200</v>
      </c>
      <c r="M45" s="105">
        <f>'СВОД 2025'!L45+$H$1*1-'Сентябрь 2025'!D45</f>
        <v>2200</v>
      </c>
      <c r="N45" s="105">
        <f>'СВОД 2025'!M45+$H$1*1-'Октябрь 2025'!D45</f>
        <v>2200</v>
      </c>
      <c r="O45" s="105">
        <f>'СВОД 2025'!N45+$H$1*1-'Ноябрь 2025'!D45</f>
        <v>2200</v>
      </c>
      <c r="P45" s="105">
        <f>'СВОД 2025'!O45+$H$1*1-'Декабрь 2025'!D45</f>
        <v>2200</v>
      </c>
      <c r="Q45" s="106">
        <f t="shared" si="0"/>
        <v>26400</v>
      </c>
      <c r="R45" s="106">
        <f>'Январь 2025'!D45+'Февраль 2025'!D45+'Март 2025'!D45+'Апрель 2025'!D45+'Май 2025'!D45+'Июнь 2025'!D45+'Июль 2025'!D45+'Август 2025'!D45+'Сентябрь 2025'!D45+'Октябрь 2025'!D45+'Ноябрь 2025'!D45+'Декабрь 2025'!D45</f>
        <v>26400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2024'!S46</f>
        <v>0</v>
      </c>
      <c r="E46" s="105">
        <f>'СВОД 2025'!D46+$H$1*1-'Январь 2025'!D46</f>
        <v>0</v>
      </c>
      <c r="F46" s="105">
        <f>'СВОД 2025'!E46+$H$1*1-'Февраль 2025'!D46</f>
        <v>0</v>
      </c>
      <c r="G46" s="105">
        <f>'СВОД 2025'!F46+$H$1*1-'Март 2025'!D46</f>
        <v>0</v>
      </c>
      <c r="H46" s="105">
        <f>'СВОД 2025'!G46+$H$1*1-'Апрель 2025'!D46</f>
        <v>0</v>
      </c>
      <c r="I46" s="105">
        <f>'СВОД 2025'!H46+$H$1*1-'Май 2025'!D46</f>
        <v>0</v>
      </c>
      <c r="J46" s="105">
        <f>'СВОД 2025'!I46+$H$1*1-'Июнь 2025'!D46</f>
        <v>0</v>
      </c>
      <c r="K46" s="105">
        <f>'СВОД 2025'!J46+$H$1*1-'Июль 2025'!D46</f>
        <v>0</v>
      </c>
      <c r="L46" s="105">
        <f>'СВОД 2025'!K46+$H$1*1-'Август 2025'!D46</f>
        <v>0</v>
      </c>
      <c r="M46" s="105">
        <f>'СВОД 2025'!L46+$H$1*1-'Сентябрь 2025'!D46</f>
        <v>0</v>
      </c>
      <c r="N46" s="105">
        <f>'СВОД 2025'!M46+$H$1*1-'Октябрь 2025'!D46</f>
        <v>0</v>
      </c>
      <c r="O46" s="105">
        <f>'СВОД 2025'!N46+$H$1*1-'Ноябрь 2025'!D46</f>
        <v>2200</v>
      </c>
      <c r="P46" s="105">
        <f>'СВОД 2025'!O46+$H$1*1-'Декабрь 2025'!D46</f>
        <v>2200</v>
      </c>
      <c r="Q46" s="106">
        <f t="shared" si="0"/>
        <v>26400</v>
      </c>
      <c r="R46" s="106">
        <f>'Январь 2025'!D46+'Февраль 2025'!D46+'Март 2025'!D46+'Апрель 2025'!D46+'Май 2025'!D46+'Июнь 2025'!D46+'Июль 2025'!D46+'Август 2025'!D46+'Сентябрь 2025'!D46+'Октябрь 2025'!D46+'Ноябрь 2025'!D46+'Декабрь 2025'!D46</f>
        <v>24200</v>
      </c>
      <c r="S46" s="106">
        <f t="shared" si="1"/>
        <v>2200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2024'!S47</f>
        <v>72200</v>
      </c>
      <c r="E47" s="105">
        <f>'СВОД 2025'!D47+$H$1*1-'Январь 2025'!D47</f>
        <v>72200</v>
      </c>
      <c r="F47" s="105">
        <f>'СВОД 2025'!E47+$H$1*1-'Февраль 2025'!D47</f>
        <v>72200</v>
      </c>
      <c r="G47" s="105">
        <f>'СВОД 2025'!F47+$H$1*1-'Март 2025'!D47</f>
        <v>72200</v>
      </c>
      <c r="H47" s="105">
        <f>'СВОД 2025'!G47+$H$1*1-'Апрель 2025'!D47</f>
        <v>35400</v>
      </c>
      <c r="I47" s="105">
        <f>'СВОД 2025'!H47+$H$1*1-'Май 2025'!D47</f>
        <v>33200</v>
      </c>
      <c r="J47" s="105">
        <f>'СВОД 2025'!I47+$H$1*1-'Июнь 2025'!D47</f>
        <v>35400</v>
      </c>
      <c r="K47" s="105">
        <f>'СВОД 2025'!J47+$H$1*1-'Июль 2025'!D47</f>
        <v>28800</v>
      </c>
      <c r="L47" s="105">
        <f>'СВОД 2025'!K47+$H$1*1-'Август 2025'!D47</f>
        <v>31000</v>
      </c>
      <c r="M47" s="105">
        <f>'СВОД 2025'!L47+$H$1*1-'Сентябрь 2025'!D47</f>
        <v>33200</v>
      </c>
      <c r="N47" s="105">
        <f>'СВОД 2025'!M47+$H$1*1-'Октябрь 2025'!D47</f>
        <v>33200</v>
      </c>
      <c r="O47" s="105">
        <f>'СВОД 2025'!N47+$H$1*1-'Ноябрь 2025'!D47</f>
        <v>31000</v>
      </c>
      <c r="P47" s="105">
        <f>'СВОД 2025'!O47+$H$1*1-'Декабрь 2025'!D47</f>
        <v>33200</v>
      </c>
      <c r="Q47" s="106">
        <f t="shared" si="0"/>
        <v>26400</v>
      </c>
      <c r="R47" s="106">
        <f>'Январь 2025'!D47+'Февраль 2025'!D47+'Март 2025'!D47+'Апрель 2025'!D47+'Май 2025'!D47+'Июнь 2025'!D47+'Июль 2025'!D47+'Август 2025'!D47+'Сентябрь 2025'!D47+'Октябрь 2025'!D47+'Ноябрь 2025'!D47+'Декабрь 2025'!D47</f>
        <v>65400</v>
      </c>
      <c r="S47" s="106">
        <f t="shared" si="1"/>
        <v>33200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2024'!S48</f>
        <v>11724.39</v>
      </c>
      <c r="E48" s="105">
        <f>'СВОД 2025'!D48+$H$1*1-'Январь 2025'!D48</f>
        <v>13924.39</v>
      </c>
      <c r="F48" s="105">
        <f>'СВОД 2025'!E48+$H$1*1-'Февраль 2025'!D48</f>
        <v>16124.39</v>
      </c>
      <c r="G48" s="105">
        <f>'СВОД 2025'!F48+$H$1*1-'Март 2025'!D48</f>
        <v>18324.39</v>
      </c>
      <c r="H48" s="105">
        <f>'СВОД 2025'!G48+$H$1*1-'Апрель 2025'!D48</f>
        <v>8512.39</v>
      </c>
      <c r="I48" s="105">
        <f>'СВОД 2025'!H48+$H$1*1-'Май 2025'!D48</f>
        <v>10712.39</v>
      </c>
      <c r="J48" s="105">
        <f>'СВОД 2025'!I48+$H$1*1-'Июнь 2025'!D48</f>
        <v>12912.39</v>
      </c>
      <c r="K48" s="105">
        <f>'СВОД 2025'!J48+$H$1*1-'Июль 2025'!D48</f>
        <v>15112.39</v>
      </c>
      <c r="L48" s="105">
        <f>'СВОД 2025'!K48+$H$1*1-'Август 2025'!D48</f>
        <v>17312.39</v>
      </c>
      <c r="M48" s="105">
        <f>'СВОД 2025'!L48+$H$1*1-'Сентябрь 2025'!D48</f>
        <v>19512.39</v>
      </c>
      <c r="N48" s="105">
        <f>'СВОД 2025'!M48+$H$1*1-'Октябрь 2025'!D48</f>
        <v>21712.39</v>
      </c>
      <c r="O48" s="105">
        <f>'СВОД 2025'!N48+$H$1*1-'Ноябрь 2025'!D48</f>
        <v>23912.39</v>
      </c>
      <c r="P48" s="105">
        <f>'СВОД 2025'!O48+$H$1*1-'Декабрь 2025'!D48</f>
        <v>26112.39</v>
      </c>
      <c r="Q48" s="106">
        <f t="shared" si="0"/>
        <v>26400</v>
      </c>
      <c r="R48" s="106">
        <f>'Январь 2025'!D48+'Февраль 2025'!D48+'Март 2025'!D48+'Апрель 2025'!D48+'Май 2025'!D48+'Июнь 2025'!D48+'Июль 2025'!D48+'Август 2025'!D48+'Сентябрь 2025'!D48+'Октябрь 2025'!D48+'Ноябрь 2025'!D48+'Декабрь 2025'!D48</f>
        <v>12012</v>
      </c>
      <c r="S48" s="106">
        <f t="shared" si="1"/>
        <v>26112.39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2024'!S49</f>
        <v>-2431.8300000000017</v>
      </c>
      <c r="E49" s="105">
        <f>'СВОД 2025'!D49+$H$1*1-'Январь 2025'!D49</f>
        <v>-2431.8300000000017</v>
      </c>
      <c r="F49" s="105">
        <f>'СВОД 2025'!E49+$H$1*1-'Февраль 2025'!D49</f>
        <v>-2431.8300000000017</v>
      </c>
      <c r="G49" s="105">
        <f>'СВОД 2025'!F49+$H$1*1-'Март 2025'!D49</f>
        <v>-2431.8300000000017</v>
      </c>
      <c r="H49" s="105">
        <f>'СВОД 2025'!G49+$H$1*1-'Апрель 2025'!D49</f>
        <v>-231.83000000000175</v>
      </c>
      <c r="I49" s="105">
        <f>'СВОД 2025'!H49+$H$1*1-'Май 2025'!D49</f>
        <v>-231.83000000000175</v>
      </c>
      <c r="J49" s="105">
        <f>'СВОД 2025'!I49+$H$1*1-'Июнь 2025'!D49</f>
        <v>-231.83000000000175</v>
      </c>
      <c r="K49" s="105">
        <f>'СВОД 2025'!J49+$H$1*1-'Июль 2025'!D49</f>
        <v>-2431.8300000000017</v>
      </c>
      <c r="L49" s="105">
        <f>'СВОД 2025'!K49+$H$1*1-'Август 2025'!D49</f>
        <v>-231.83000000000175</v>
      </c>
      <c r="M49" s="105">
        <f>'СВОД 2025'!L49+$H$1*1-'Сентябрь 2025'!D49</f>
        <v>-231.83000000000175</v>
      </c>
      <c r="N49" s="105">
        <f>'СВОД 2025'!M49+$H$1*1-'Октябрь 2025'!D49</f>
        <v>-231.83000000000175</v>
      </c>
      <c r="O49" s="105">
        <f>'СВОД 2025'!N49+$H$1*1-'Ноябрь 2025'!D49</f>
        <v>-231.83000000000175</v>
      </c>
      <c r="P49" s="105">
        <f>'СВОД 2025'!O49+$H$1*1-'Декабрь 2025'!D49</f>
        <v>-2431.8300000000017</v>
      </c>
      <c r="Q49" s="106">
        <f t="shared" si="0"/>
        <v>26400</v>
      </c>
      <c r="R49" s="106">
        <f>'Январь 2025'!D49+'Февраль 2025'!D49+'Март 2025'!D49+'Апрель 2025'!D49+'Май 2025'!D49+'Июнь 2025'!D49+'Июль 2025'!D49+'Август 2025'!D49+'Сентябрь 2025'!D49+'Октябрь 2025'!D49+'Ноябрь 2025'!D49+'Декабрь 2025'!D49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2024'!S50</f>
        <v>2200</v>
      </c>
      <c r="E50" s="105">
        <f>'СВОД 2025'!D50+$H$1*1-'Январь 2025'!D50</f>
        <v>2200</v>
      </c>
      <c r="F50" s="105">
        <f>'СВОД 2025'!E50+$H$1*1-'Февраль 2025'!D50</f>
        <v>2200</v>
      </c>
      <c r="G50" s="105">
        <f>'СВОД 2025'!F50+$H$1*1-'Март 2025'!D50</f>
        <v>2200</v>
      </c>
      <c r="H50" s="105">
        <f>'СВОД 2025'!G50+$H$1*1-'Апрель 2025'!D50</f>
        <v>2200</v>
      </c>
      <c r="I50" s="105">
        <f>'СВОД 2025'!H50+$H$1*1-'Май 2025'!D50</f>
        <v>4400</v>
      </c>
      <c r="J50" s="105">
        <f>'СВОД 2025'!I50+$H$1*1-'Июнь 2025'!D50</f>
        <v>2200</v>
      </c>
      <c r="K50" s="105">
        <f>'СВОД 2025'!J50+$H$1*1-'Июль 2025'!D50</f>
        <v>2400</v>
      </c>
      <c r="L50" s="105">
        <f>'СВОД 2025'!K50+$H$1*1-'Август 2025'!D50</f>
        <v>4600</v>
      </c>
      <c r="M50" s="105">
        <f>'СВОД 2025'!L50+$H$1*1-'Сентябрь 2025'!D50</f>
        <v>4600</v>
      </c>
      <c r="N50" s="105">
        <f>'СВОД 2025'!M50+$H$1*1-'Октябрь 2025'!D50</f>
        <v>4600</v>
      </c>
      <c r="O50" s="105">
        <f>'СВОД 2025'!N50+$H$1*1-'Ноябрь 2025'!D50</f>
        <v>6800</v>
      </c>
      <c r="P50" s="105">
        <f>'СВОД 2025'!O50+$H$1*1-'Декабрь 2025'!D50</f>
        <v>4600</v>
      </c>
      <c r="Q50" s="106">
        <f t="shared" si="0"/>
        <v>26400</v>
      </c>
      <c r="R50" s="106">
        <f>'Январь 2025'!D50+'Февраль 2025'!D50+'Март 2025'!D50+'Апрель 2025'!D50+'Май 2025'!D50+'Июнь 2025'!D50+'Июль 2025'!D50+'Август 2025'!D50+'Сентябрь 2025'!D50+'Октябрь 2025'!D50+'Ноябрь 2025'!D50+'Декабрь 2025'!D50</f>
        <v>24000</v>
      </c>
      <c r="S50" s="106">
        <f t="shared" si="1"/>
        <v>4600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2024'!S51</f>
        <v>4400</v>
      </c>
      <c r="E51" s="105">
        <f>'СВОД 2025'!D51+$H$1*1-'Январь 2025'!D51</f>
        <v>6600</v>
      </c>
      <c r="F51" s="105">
        <f>'СВОД 2025'!E51+$H$1*1-'Февраль 2025'!D51</f>
        <v>2200</v>
      </c>
      <c r="G51" s="105">
        <f>'СВОД 2025'!F51+$H$1*1-'Март 2025'!D51</f>
        <v>0</v>
      </c>
      <c r="H51" s="105">
        <f>'СВОД 2025'!G51+$H$1*1-'Апрель 2025'!D51</f>
        <v>2200</v>
      </c>
      <c r="I51" s="105">
        <f>'СВОД 2025'!H51+$H$1*1-'Май 2025'!D51</f>
        <v>4400</v>
      </c>
      <c r="J51" s="105">
        <f>'СВОД 2025'!I51+$H$1*1-'Июнь 2025'!D51</f>
        <v>2200</v>
      </c>
      <c r="K51" s="105">
        <f>'СВОД 2025'!J51+$H$1*1-'Июль 2025'!D51</f>
        <v>4400</v>
      </c>
      <c r="L51" s="105">
        <f>'СВОД 2025'!K51+$H$1*1-'Август 2025'!D51</f>
        <v>2200</v>
      </c>
      <c r="M51" s="105">
        <f>'СВОД 2025'!L51+$H$1*1-'Сентябрь 2025'!D51</f>
        <v>4400</v>
      </c>
      <c r="N51" s="105">
        <f>'СВОД 2025'!M51+$H$1*1-'Октябрь 2025'!D51</f>
        <v>2200</v>
      </c>
      <c r="O51" s="105">
        <f>'СВОД 2025'!N51+$H$1*1-'Ноябрь 2025'!D51</f>
        <v>0</v>
      </c>
      <c r="P51" s="105">
        <f>'СВОД 2025'!O51+$H$1*1-'Декабрь 2025'!D51</f>
        <v>2200</v>
      </c>
      <c r="Q51" s="106">
        <f t="shared" si="0"/>
        <v>26400</v>
      </c>
      <c r="R51" s="106">
        <f>'Январь 2025'!D51+'Февраль 2025'!D51+'Март 2025'!D51+'Апрель 2025'!D51+'Май 2025'!D51+'Июнь 2025'!D51+'Июль 2025'!D51+'Август 2025'!D51+'Сентябрь 2025'!D51+'Октябрь 2025'!D51+'Ноябрь 2025'!D51+'Декабрь 2025'!D51</f>
        <v>28600</v>
      </c>
      <c r="S51" s="106">
        <f t="shared" si="1"/>
        <v>2200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2024'!S52</f>
        <v>-3278.0200000000004</v>
      </c>
      <c r="E52" s="105">
        <f>'СВОД 2025'!D52+$H$1*1-'Январь 2025'!D52</f>
        <v>-1078.0200000000004</v>
      </c>
      <c r="F52" s="105">
        <f>'СВОД 2025'!E52+$H$1*1-'Февраль 2025'!D52</f>
        <v>-3278.0200000000004</v>
      </c>
      <c r="G52" s="105">
        <f>'СВОД 2025'!F52+$H$1*1-'Март 2025'!D52</f>
        <v>-1078.0200000000004</v>
      </c>
      <c r="H52" s="105">
        <f>'СВОД 2025'!G52+$H$1*1-'Апрель 2025'!D52</f>
        <v>1121.9799999999996</v>
      </c>
      <c r="I52" s="105">
        <f>'СВОД 2025'!H52+$H$1*1-'Май 2025'!D52</f>
        <v>-1078.0200000000004</v>
      </c>
      <c r="J52" s="105">
        <f>'СВОД 2025'!I52+$H$1*1-'Июнь 2025'!D52</f>
        <v>-3278.0200000000004</v>
      </c>
      <c r="K52" s="105">
        <f>'СВОД 2025'!J52+$H$1*1-'Июль 2025'!D52</f>
        <v>-1078.0200000000004</v>
      </c>
      <c r="L52" s="105">
        <f>'СВОД 2025'!K52+$H$1*1-'Август 2025'!D52</f>
        <v>-3278.0200000000004</v>
      </c>
      <c r="M52" s="105">
        <f>'СВОД 2025'!L52+$H$1*1-'Сентябрь 2025'!D52</f>
        <v>-3278.0200000000004</v>
      </c>
      <c r="N52" s="105">
        <f>'СВОД 2025'!M52+$H$1*1-'Октябрь 2025'!D52</f>
        <v>-1078.0200000000004</v>
      </c>
      <c r="O52" s="105">
        <f>'СВОД 2025'!N52+$H$1*1-'Ноябрь 2025'!D52</f>
        <v>-5478.02</v>
      </c>
      <c r="P52" s="105">
        <f>'СВОД 2025'!O52+$H$1*1-'Декабрь 2025'!D52</f>
        <v>-3278.0200000000004</v>
      </c>
      <c r="Q52" s="106">
        <f t="shared" si="0"/>
        <v>26400</v>
      </c>
      <c r="R52" s="106">
        <f>'Январь 2025'!D52+'Февраль 2025'!D52+'Март 2025'!D52+'Апрель 2025'!D52+'Май 2025'!D52+'Июнь 2025'!D52+'Июль 2025'!D52+'Август 2025'!D52+'Сентябрь 2025'!D52+'Октябрь 2025'!D52+'Ноябрь 2025'!D52+'Декабрь 2025'!D52</f>
        <v>26400</v>
      </c>
      <c r="S52" s="106">
        <f t="shared" si="1"/>
        <v>-3278.0200000000004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2024'!S53</f>
        <v>126105</v>
      </c>
      <c r="E53" s="105">
        <f>'СВОД 2025'!D53+$H$1*1-'Январь 2025'!D53</f>
        <v>128305</v>
      </c>
      <c r="F53" s="105">
        <f>'СВОД 2025'!E53+$H$1*1-'Февраль 2025'!D53</f>
        <v>130505</v>
      </c>
      <c r="G53" s="105">
        <f>'СВОД 2025'!F53+$H$1*1-'Март 2025'!D53</f>
        <v>132705</v>
      </c>
      <c r="H53" s="105">
        <f>'СВОД 2025'!G53+$H$1*1-'Апрель 2025'!D53</f>
        <v>134905</v>
      </c>
      <c r="I53" s="105">
        <f>'СВОД 2025'!H53+$H$1*1-'Май 2025'!D53</f>
        <v>137105</v>
      </c>
      <c r="J53" s="105">
        <f>'СВОД 2025'!I53+$H$1*1-'Июнь 2025'!D53</f>
        <v>139305</v>
      </c>
      <c r="K53" s="105">
        <f>'СВОД 2025'!J53+$H$1*1-'Июль 2025'!D53</f>
        <v>141505</v>
      </c>
      <c r="L53" s="105">
        <f>'СВОД 2025'!K53+$H$1*1-'Август 2025'!D53</f>
        <v>143705</v>
      </c>
      <c r="M53" s="105">
        <f>'СВОД 2025'!L53+$H$1*1-'Сентябрь 2025'!D53</f>
        <v>145905</v>
      </c>
      <c r="N53" s="105">
        <f>'СВОД 2025'!M53+$H$1*1-'Октябрь 2025'!D53</f>
        <v>148105</v>
      </c>
      <c r="O53" s="105">
        <f>'СВОД 2025'!N53+$H$1*1-'Ноябрь 2025'!D53</f>
        <v>150305</v>
      </c>
      <c r="P53" s="105">
        <f>'СВОД 2025'!O53+$H$1*1-'Декабрь 2025'!D53</f>
        <v>152505</v>
      </c>
      <c r="Q53" s="106">
        <f t="shared" si="0"/>
        <v>26400</v>
      </c>
      <c r="R53" s="106">
        <f>'Январь 2025'!D53+'Февраль 2025'!D53+'Март 2025'!D53+'Апрель 2025'!D53+'Май 2025'!D53+'Июнь 2025'!D53+'Июль 2025'!D53+'Август 2025'!D53+'Сентябрь 2025'!D53+'Октябрь 2025'!D53+'Ноябрь 2025'!D53+'Декабрь 2025'!D53</f>
        <v>0</v>
      </c>
      <c r="S53" s="106">
        <f t="shared" si="1"/>
        <v>152505</v>
      </c>
      <c r="T53" s="116"/>
    </row>
    <row r="54" spans="1:20" ht="15.95" customHeight="1" x14ac:dyDescent="0.25">
      <c r="A54" s="20" t="s">
        <v>409</v>
      </c>
      <c r="B54" s="2">
        <v>40</v>
      </c>
      <c r="C54" s="114" t="s">
        <v>21</v>
      </c>
      <c r="D54" s="133">
        <f>'СВОД 2024'!S54</f>
        <v>0</v>
      </c>
      <c r="E54" s="105">
        <f>'СВОД 2025'!D54+$H$1*1-'Январь 2025'!D54</f>
        <v>2200</v>
      </c>
      <c r="F54" s="105">
        <f>'СВОД 2025'!E54+$H$1*1-'Февраль 2025'!D54</f>
        <v>4400</v>
      </c>
      <c r="G54" s="105">
        <f>'СВОД 2025'!F54+$H$1*1-'Март 2025'!D54</f>
        <v>0</v>
      </c>
      <c r="H54" s="105">
        <f>'СВОД 2025'!G54+$H$1*1-'Апрель 2025'!D54</f>
        <v>2200</v>
      </c>
      <c r="I54" s="105">
        <f>'СВОД 2025'!H54+$H$1*1-'Май 2025'!D54</f>
        <v>4400</v>
      </c>
      <c r="J54" s="105">
        <f>'СВОД 2025'!I54+$H$1*1-'Июнь 2025'!D54</f>
        <v>6600</v>
      </c>
      <c r="K54" s="105">
        <f>'СВОД 2025'!J54+$H$1*1-'Июль 2025'!D54</f>
        <v>2200</v>
      </c>
      <c r="L54" s="105">
        <f>'СВОД 2025'!K54+$H$1*1-'Август 2025'!D54</f>
        <v>4400</v>
      </c>
      <c r="M54" s="105">
        <f>'СВОД 2025'!L54+$H$1*1-'Сентябрь 2025'!D54</f>
        <v>6600</v>
      </c>
      <c r="N54" s="105">
        <f>'СВОД 2025'!M54+$H$1*1-'Октябрь 2025'!D54</f>
        <v>8800</v>
      </c>
      <c r="O54" s="105">
        <f>'СВОД 2025'!N54+$H$1*1-'Ноябрь 2025'!D54</f>
        <v>11000</v>
      </c>
      <c r="P54" s="105">
        <f>'СВОД 2025'!O54+$H$1*1-'Декабрь 2025'!D54</f>
        <v>13200</v>
      </c>
      <c r="Q54" s="106">
        <f t="shared" si="0"/>
        <v>26400</v>
      </c>
      <c r="R54" s="106">
        <f>'Январь 2025'!D54+'Февраль 2025'!D54+'Март 2025'!D54+'Апрель 2025'!D54+'Май 2025'!D54+'Июнь 2025'!D54+'Июль 2025'!D54+'Август 2025'!D54+'Сентябрь 2025'!D54+'Октябрь 2025'!D54+'Ноябрь 2025'!D54+'Декабрь 2025'!D54</f>
        <v>13200</v>
      </c>
      <c r="S54" s="106">
        <f t="shared" si="1"/>
        <v>13200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2024'!S55</f>
        <v>83600</v>
      </c>
      <c r="E55" s="105">
        <f>'СВОД 2025'!D55+$H$1*1-'Январь 2025'!D55</f>
        <v>85800</v>
      </c>
      <c r="F55" s="105">
        <f>'СВОД 2025'!E55+$H$1*1-'Февраль 2025'!D55</f>
        <v>88000</v>
      </c>
      <c r="G55" s="105">
        <f>'СВОД 2025'!F55+$H$1*1-'Март 2025'!D55</f>
        <v>90200</v>
      </c>
      <c r="H55" s="105">
        <f>'СВОД 2025'!G55+$H$1*1-'Апрель 2025'!D55</f>
        <v>92400</v>
      </c>
      <c r="I55" s="105">
        <f>'СВОД 2025'!H55+$H$1*1-'Май 2025'!D55</f>
        <v>94600</v>
      </c>
      <c r="J55" s="105">
        <f>'СВОД 2025'!I55+$H$1*1-'Июнь 2025'!D55</f>
        <v>96800</v>
      </c>
      <c r="K55" s="105">
        <f>'СВОД 2025'!J55+$H$1*1-'Июль 2025'!D55</f>
        <v>99000</v>
      </c>
      <c r="L55" s="105">
        <f>'СВОД 2025'!K55+$H$1*1-'Август 2025'!D55</f>
        <v>101200</v>
      </c>
      <c r="M55" s="105">
        <f>'СВОД 2025'!L55+$H$1*1-'Сентябрь 2025'!D55</f>
        <v>103400</v>
      </c>
      <c r="N55" s="105">
        <f>'СВОД 2025'!M55+$H$1*1-'Октябрь 2025'!D55</f>
        <v>105600</v>
      </c>
      <c r="O55" s="105">
        <f>'СВОД 2025'!N55+$H$1*1-'Ноябрь 2025'!D55</f>
        <v>107800</v>
      </c>
      <c r="P55" s="105">
        <f>'СВОД 2025'!O55+$H$1*1-'Декабрь 2025'!D55</f>
        <v>110000</v>
      </c>
      <c r="Q55" s="106">
        <f t="shared" si="0"/>
        <v>26400</v>
      </c>
      <c r="R55" s="106">
        <f>'Январь 2025'!D55+'Февраль 2025'!D55+'Март 2025'!D55+'Апрель 2025'!D55+'Май 2025'!D55+'Июнь 2025'!D55+'Июль 2025'!D55+'Август 2025'!D55+'Сентябрь 2025'!D55+'Октябрь 2025'!D55+'Ноябрь 2025'!D55+'Декабрь 2025'!D55</f>
        <v>0</v>
      </c>
      <c r="S55" s="106">
        <f t="shared" si="1"/>
        <v>110000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2024'!S56</f>
        <v>77835.75</v>
      </c>
      <c r="E56" s="105">
        <f>'СВОД 2025'!D56+$H$1*1-'Январь 2025'!D56</f>
        <v>80035.75</v>
      </c>
      <c r="F56" s="105">
        <f>'СВОД 2025'!E56+$H$1*1-'Февраль 2025'!D56</f>
        <v>82235.75</v>
      </c>
      <c r="G56" s="105">
        <f>'СВОД 2025'!F56+$H$1*1-'Март 2025'!D56</f>
        <v>64435.75</v>
      </c>
      <c r="H56" s="105">
        <f>'СВОД 2025'!G56+$H$1*1-'Апрель 2025'!D56</f>
        <v>66635.75</v>
      </c>
      <c r="I56" s="105">
        <f>'СВОД 2025'!H56+$H$1*1-'Май 2025'!D56</f>
        <v>68835.75</v>
      </c>
      <c r="J56" s="105">
        <f>'СВОД 2025'!I56+$H$1*1-'Июнь 2025'!D56</f>
        <v>71035.75</v>
      </c>
      <c r="K56" s="105">
        <f>'СВОД 2025'!J56+$H$1*1-'Июль 2025'!D56</f>
        <v>73235.75</v>
      </c>
      <c r="L56" s="105">
        <f>'СВОД 2025'!K56+$H$1*1-'Август 2025'!D56</f>
        <v>75435.75</v>
      </c>
      <c r="M56" s="105">
        <f>'СВОД 2025'!L56+$H$1*1-'Сентябрь 2025'!D56</f>
        <v>77635.75</v>
      </c>
      <c r="N56" s="105">
        <f>'СВОД 2025'!M56+$H$1*1-'Октябрь 2025'!D56</f>
        <v>79835.75</v>
      </c>
      <c r="O56" s="105">
        <f>'СВОД 2025'!N56+$H$1*1-'Ноябрь 2025'!D56</f>
        <v>82035.75</v>
      </c>
      <c r="P56" s="105">
        <f>'СВОД 2025'!O56+$H$1*1-'Декабрь 2025'!D56</f>
        <v>84235.75</v>
      </c>
      <c r="Q56" s="106">
        <f t="shared" si="0"/>
        <v>26400</v>
      </c>
      <c r="R56" s="106">
        <f>'Январь 2025'!D56+'Февраль 2025'!D56+'Март 2025'!D56+'Апрель 2025'!D56+'Май 2025'!D56+'Июнь 2025'!D56+'Июль 2025'!D56+'Август 2025'!D56+'Сентябрь 2025'!D56+'Октябрь 2025'!D56+'Ноябрь 2025'!D56+'Декабрь 2025'!D56</f>
        <v>20000</v>
      </c>
      <c r="S56" s="106">
        <f t="shared" si="1"/>
        <v>84235.75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2024'!S57</f>
        <v>-6600</v>
      </c>
      <c r="E57" s="105">
        <f>'СВОД 2025'!D57+$H$1*1-'Январь 2025'!D57</f>
        <v>-4400</v>
      </c>
      <c r="F57" s="105">
        <f>'СВОД 2025'!E57+$H$1*1-'Февраль 2025'!D57</f>
        <v>-2200</v>
      </c>
      <c r="G57" s="105">
        <f>'СВОД 2025'!F57+$H$1*1-'Март 2025'!D57</f>
        <v>-6600</v>
      </c>
      <c r="H57" s="105">
        <f>'СВОД 2025'!G57+$H$1*1-'Апрель 2025'!D57</f>
        <v>-4400</v>
      </c>
      <c r="I57" s="105">
        <f>'СВОД 2025'!H57+$H$1*1-'Май 2025'!D57</f>
        <v>-2200</v>
      </c>
      <c r="J57" s="105">
        <f>'СВОД 2025'!I57+$H$1*1-'Июнь 2025'!D57</f>
        <v>0</v>
      </c>
      <c r="K57" s="105">
        <f>'СВОД 2025'!J57+$H$1*1-'Июль 2025'!D57</f>
        <v>-4400</v>
      </c>
      <c r="L57" s="105">
        <f>'СВОД 2025'!K57+$H$1*1-'Август 2025'!D57</f>
        <v>-2200</v>
      </c>
      <c r="M57" s="105">
        <f>'СВОД 2025'!L57+$H$1*1-'Сентябрь 2025'!D57</f>
        <v>-6600</v>
      </c>
      <c r="N57" s="105">
        <f>'СВОД 2025'!M57+$H$1*1-'Октябрь 2025'!D57</f>
        <v>-4400</v>
      </c>
      <c r="O57" s="105">
        <f>'СВОД 2025'!N57+$H$1*1-'Ноябрь 2025'!D57</f>
        <v>-2200</v>
      </c>
      <c r="P57" s="105">
        <f>'СВОД 2025'!O57+$H$1*1-'Декабрь 2025'!D57</f>
        <v>0</v>
      </c>
      <c r="Q57" s="106">
        <f t="shared" si="0"/>
        <v>26400</v>
      </c>
      <c r="R57" s="106">
        <f>'Январь 2025'!D57+'Февраль 2025'!D57+'Март 2025'!D57+'Апрель 2025'!D57+'Май 2025'!D57+'Июнь 2025'!D57+'Июль 2025'!D57+'Август 2025'!D57+'Сентябрь 2025'!D57+'Октябрь 2025'!D57+'Ноябрь 2025'!D57+'Декабрь 2025'!D57</f>
        <v>19800</v>
      </c>
      <c r="S57" s="106">
        <f t="shared" si="1"/>
        <v>0</v>
      </c>
      <c r="T57" s="116"/>
    </row>
    <row r="58" spans="1:20" ht="15.95" customHeight="1" x14ac:dyDescent="0.25">
      <c r="A58" s="20" t="s">
        <v>458</v>
      </c>
      <c r="B58" s="2">
        <v>43</v>
      </c>
      <c r="C58" s="114"/>
      <c r="D58" s="133">
        <f>'СВОД 2024'!S58</f>
        <v>0</v>
      </c>
      <c r="E58" s="105">
        <f>'СВОД 2025'!D58+$H$1*1-'Январь 2025'!D58</f>
        <v>0</v>
      </c>
      <c r="F58" s="105">
        <f>'СВОД 2025'!E58+$H$1*1-'Февраль 2025'!D58</f>
        <v>0</v>
      </c>
      <c r="G58" s="105">
        <f>'СВОД 2025'!F58+$H$1*1-'Март 2025'!D58</f>
        <v>0</v>
      </c>
      <c r="H58" s="105">
        <f>'СВОД 2025'!G58+$H$1*1-'Апрель 2025'!D58</f>
        <v>0</v>
      </c>
      <c r="I58" s="105">
        <f>'СВОД 2025'!H58+$H$1*1-'Май 2025'!D58</f>
        <v>0</v>
      </c>
      <c r="J58" s="105">
        <f>'СВОД 2025'!I58+$H$1*1-'Июнь 2025'!D58</f>
        <v>0</v>
      </c>
      <c r="K58" s="105">
        <f>'СВОД 2025'!J58+$H$1*1-'Июль 2025'!D58</f>
        <v>0</v>
      </c>
      <c r="L58" s="105">
        <f>'СВОД 2025'!K58+$H$1*1-'Август 2025'!D58</f>
        <v>0</v>
      </c>
      <c r="M58" s="105">
        <f>'СВОД 2025'!L58+$H$1*1-'Сентябрь 2025'!D58</f>
        <v>0</v>
      </c>
      <c r="N58" s="105">
        <f>'СВОД 2025'!M58+$H$1*1-'Октябрь 2025'!D58</f>
        <v>0</v>
      </c>
      <c r="O58" s="105">
        <f>'СВОД 2025'!N58+$H$1*1-'Ноябрь 2025'!D58</f>
        <v>0</v>
      </c>
      <c r="P58" s="105">
        <f>'СВОД 2025'!O58+$H$1*1-'Декабрь 2025'!D58</f>
        <v>0</v>
      </c>
      <c r="Q58" s="106">
        <f t="shared" si="0"/>
        <v>26400</v>
      </c>
      <c r="R58" s="106">
        <f>'Январь 2025'!D58+'Февраль 2025'!D58+'Март 2025'!D58+'Апрель 2025'!D58+'Май 2025'!D58+'Июнь 2025'!D58+'Июль 2025'!D58+'Август 2025'!D58+'Сентябрь 2025'!D58+'Октябрь 2025'!D58+'Ноябрь 2025'!D58+'Декабрь 2025'!D58</f>
        <v>26400</v>
      </c>
      <c r="S58" s="106">
        <f t="shared" si="1"/>
        <v>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2024'!S59</f>
        <v>8492.8099999999904</v>
      </c>
      <c r="E59" s="105">
        <f>'СВОД 2025'!D59+$H$1*1-'Январь 2025'!D59</f>
        <v>10692.80999999999</v>
      </c>
      <c r="F59" s="105">
        <f>'СВОД 2025'!E59+$H$1*1-'Февраль 2025'!D59</f>
        <v>10692.80999999999</v>
      </c>
      <c r="G59" s="105">
        <f>'СВОД 2025'!F59+$H$1*1-'Март 2025'!D59</f>
        <v>10692.80999999999</v>
      </c>
      <c r="H59" s="105">
        <f>'СВОД 2025'!G59+$H$1*1-'Апрель 2025'!D59</f>
        <v>12892.80999999999</v>
      </c>
      <c r="I59" s="105">
        <f>'СВОД 2025'!H59+$H$1*1-'Май 2025'!D59</f>
        <v>10692.80999999999</v>
      </c>
      <c r="J59" s="105">
        <f>'СВОД 2025'!I59+$H$1*1-'Июнь 2025'!D59</f>
        <v>12892.80999999999</v>
      </c>
      <c r="K59" s="105">
        <f>'СВОД 2025'!J59+$H$1*1-'Июль 2025'!D59</f>
        <v>12892.80999999999</v>
      </c>
      <c r="L59" s="105">
        <f>'СВОД 2025'!K59+$H$1*1-'Август 2025'!D59</f>
        <v>15092.80999999999</v>
      </c>
      <c r="M59" s="105">
        <f>'СВОД 2025'!L59+$H$1*1-'Сентябрь 2025'!D59</f>
        <v>12892.80999999999</v>
      </c>
      <c r="N59" s="105">
        <f>'СВОД 2025'!M59+$H$1*1-'Октябрь 2025'!D59</f>
        <v>15092.80999999999</v>
      </c>
      <c r="O59" s="105">
        <f>'СВОД 2025'!N59+$H$1*1-'Ноябрь 2025'!D59</f>
        <v>17292.80999999999</v>
      </c>
      <c r="P59" s="105">
        <f>'СВОД 2025'!O59+$H$1*1-'Декабрь 2025'!D59</f>
        <v>12892.80999999999</v>
      </c>
      <c r="Q59" s="106">
        <f t="shared" si="0"/>
        <v>26400</v>
      </c>
      <c r="R59" s="106">
        <f>'Январь 2025'!D59+'Февраль 2025'!D59+'Март 2025'!D59+'Апрель 2025'!D59+'Май 2025'!D59+'Июнь 2025'!D59+'Июль 2025'!D59+'Август 2025'!D59+'Сентябрь 2025'!D59+'Октябрь 2025'!D59+'Ноябрь 2025'!D59+'Декабрь 2025'!D59</f>
        <v>22000</v>
      </c>
      <c r="S59" s="106">
        <f t="shared" si="1"/>
        <v>12892.80999999999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2024'!S60</f>
        <v>16400</v>
      </c>
      <c r="E60" s="105">
        <f>'СВОД 2025'!D60+$H$1*1-'Январь 2025'!D60</f>
        <v>18600</v>
      </c>
      <c r="F60" s="105">
        <f>'СВОД 2025'!E60+$H$1*1-'Февраль 2025'!D60</f>
        <v>10600</v>
      </c>
      <c r="G60" s="105">
        <f>'СВОД 2025'!F60+$H$1*1-'Март 2025'!D60</f>
        <v>0</v>
      </c>
      <c r="H60" s="105">
        <f>'СВОД 2025'!G60+$H$1*1-'Апрель 2025'!D60</f>
        <v>2200</v>
      </c>
      <c r="I60" s="105">
        <f>'СВОД 2025'!H60+$H$1*1-'Май 2025'!D60</f>
        <v>4400</v>
      </c>
      <c r="J60" s="105">
        <f>'СВОД 2025'!I60+$H$1*1-'Июнь 2025'!D60</f>
        <v>6600</v>
      </c>
      <c r="K60" s="105">
        <f>'СВОД 2025'!J60+$H$1*1-'Июль 2025'!D60</f>
        <v>-2200</v>
      </c>
      <c r="L60" s="105">
        <f>'СВОД 2025'!K60+$H$1*1-'Август 2025'!D60</f>
        <v>0</v>
      </c>
      <c r="M60" s="105">
        <f>'СВОД 2025'!L60+$H$1*1-'Сентябрь 2025'!D60</f>
        <v>2200</v>
      </c>
      <c r="N60" s="105">
        <f>'СВОД 2025'!M60+$H$1*1-'Октябрь 2025'!D60</f>
        <v>-2200</v>
      </c>
      <c r="O60" s="105">
        <f>'СВОД 2025'!N60+$H$1*1-'Ноябрь 2025'!D60</f>
        <v>0</v>
      </c>
      <c r="P60" s="105">
        <f>'СВОД 2025'!O60+$H$1*1-'Декабрь 2025'!D60</f>
        <v>2200</v>
      </c>
      <c r="Q60" s="106">
        <f t="shared" si="0"/>
        <v>26400</v>
      </c>
      <c r="R60" s="106">
        <f>'Январь 2025'!D60+'Февраль 2025'!D60+'Март 2025'!D60+'Апрель 2025'!D60+'Май 2025'!D60+'Июнь 2025'!D60+'Июль 2025'!D60+'Август 2025'!D60+'Сентябрь 2025'!D60+'Октябрь 2025'!D60+'Ноябрь 2025'!D60+'Декабрь 2025'!D60</f>
        <v>40600</v>
      </c>
      <c r="S60" s="106">
        <f t="shared" si="1"/>
        <v>2200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2024'!S61</f>
        <v>137380.37</v>
      </c>
      <c r="E61" s="105">
        <f>'СВОД 2025'!D61+$H$1*1-'Январь 2025'!D61</f>
        <v>139580.37</v>
      </c>
      <c r="F61" s="105">
        <f>'СВОД 2025'!E61+$H$1*1-'Февраль 2025'!D61</f>
        <v>141780.37</v>
      </c>
      <c r="G61" s="105">
        <f>'СВОД 2025'!F61+$H$1*1-'Март 2025'!D61</f>
        <v>143980.37</v>
      </c>
      <c r="H61" s="105">
        <f>'СВОД 2025'!G61+$H$1*1-'Апрель 2025'!D61</f>
        <v>146180.37</v>
      </c>
      <c r="I61" s="105">
        <f>'СВОД 2025'!H61+$H$1*1-'Май 2025'!D61</f>
        <v>148380.37</v>
      </c>
      <c r="J61" s="105">
        <f>'СВОД 2025'!I61+$H$1*1-'Июнь 2025'!D61</f>
        <v>150580.37</v>
      </c>
      <c r="K61" s="105">
        <f>'СВОД 2025'!J61+$H$1*1-'Июль 2025'!D61</f>
        <v>152780.37</v>
      </c>
      <c r="L61" s="105">
        <f>'СВОД 2025'!K61+$H$1*1-'Август 2025'!D61</f>
        <v>154980.37</v>
      </c>
      <c r="M61" s="105">
        <f>'СВОД 2025'!L61+$H$1*1-'Сентябрь 2025'!D61</f>
        <v>157180.37</v>
      </c>
      <c r="N61" s="105">
        <f>'СВОД 2025'!M61+$H$1*1-'Октябрь 2025'!D61</f>
        <v>159380.37</v>
      </c>
      <c r="O61" s="105">
        <f>'СВОД 2025'!N61+$H$1*1-'Ноябрь 2025'!D61</f>
        <v>161580.37</v>
      </c>
      <c r="P61" s="105">
        <f>'СВОД 2025'!O61+$H$1*1-'Декабрь 2025'!D61</f>
        <v>163780.37</v>
      </c>
      <c r="Q61" s="106">
        <f t="shared" si="0"/>
        <v>26400</v>
      </c>
      <c r="R61" s="106">
        <f>'Январь 2025'!D61+'Февраль 2025'!D61+'Март 2025'!D61+'Апрель 2025'!D61+'Май 2025'!D61+'Июнь 2025'!D61+'Июль 2025'!D61+'Август 2025'!D61+'Сентябрь 2025'!D61+'Октябрь 2025'!D61+'Ноябрь 2025'!D61+'Декабрь 2025'!D61</f>
        <v>0</v>
      </c>
      <c r="S61" s="106">
        <f t="shared" si="1"/>
        <v>163780.37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2024'!S62</f>
        <v>79200</v>
      </c>
      <c r="E62" s="105">
        <f>'СВОД 2025'!D62+$H$1*1-'Январь 2025'!D62</f>
        <v>81400</v>
      </c>
      <c r="F62" s="105">
        <f>'СВОД 2025'!E62+$H$1*1-'Февраль 2025'!D62</f>
        <v>83600</v>
      </c>
      <c r="G62" s="105">
        <f>'СВОД 2025'!F62+$H$1*1-'Март 2025'!D62</f>
        <v>85800</v>
      </c>
      <c r="H62" s="105">
        <f>'СВОД 2025'!G62+$H$1*1-'Апрель 2025'!D62</f>
        <v>88000</v>
      </c>
      <c r="I62" s="105">
        <f>'СВОД 2025'!H62+$H$1*1-'Май 2025'!D62</f>
        <v>90200</v>
      </c>
      <c r="J62" s="105">
        <f>'СВОД 2025'!I62+$H$1*1-'Июнь 2025'!D62</f>
        <v>92400</v>
      </c>
      <c r="K62" s="105">
        <f>'СВОД 2025'!J62+$H$1*1-'Июль 2025'!D62</f>
        <v>94600</v>
      </c>
      <c r="L62" s="105">
        <f>'СВОД 2025'!K62+$H$1*1-'Август 2025'!D62</f>
        <v>96800</v>
      </c>
      <c r="M62" s="105">
        <f>'СВОД 2025'!L62+$H$1*1-'Сентябрь 2025'!D62</f>
        <v>99000</v>
      </c>
      <c r="N62" s="105">
        <f>'СВОД 2025'!M62+$H$1*1-'Октябрь 2025'!D62</f>
        <v>101200</v>
      </c>
      <c r="O62" s="105">
        <f>'СВОД 2025'!N62+$H$1*1-'Ноябрь 2025'!D62</f>
        <v>103400</v>
      </c>
      <c r="P62" s="105">
        <f>'СВОД 2025'!O62+$H$1*1-'Декабрь 2025'!D62</f>
        <v>105600</v>
      </c>
      <c r="Q62" s="106">
        <f t="shared" si="0"/>
        <v>26400</v>
      </c>
      <c r="R62" s="106">
        <f>'Январь 2025'!D62+'Февраль 2025'!D62+'Март 2025'!D62+'Апрель 2025'!D62+'Май 2025'!D62+'Июнь 2025'!D62+'Июль 2025'!D62+'Август 2025'!D62+'Сентябрь 2025'!D62+'Октябрь 2025'!D62+'Ноябрь 2025'!D62+'Декабрь 2025'!D62</f>
        <v>0</v>
      </c>
      <c r="S62" s="106">
        <f t="shared" si="1"/>
        <v>105600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2024'!S63</f>
        <v>139432.64000000001</v>
      </c>
      <c r="E63" s="105">
        <f>'СВОД 2025'!D63+$H$1*1-'Январь 2025'!D63</f>
        <v>141632.64000000001</v>
      </c>
      <c r="F63" s="105">
        <f>'СВОД 2025'!E63+$H$1*1-'Февраль 2025'!D63</f>
        <v>143832.64000000001</v>
      </c>
      <c r="G63" s="105">
        <f>'СВОД 2025'!F63+$H$1*1-'Март 2025'!D63</f>
        <v>146032.64000000001</v>
      </c>
      <c r="H63" s="105">
        <f>'СВОД 2025'!G63+$H$1*1-'Апрель 2025'!D63</f>
        <v>148232.64000000001</v>
      </c>
      <c r="I63" s="105">
        <f>'СВОД 2025'!H63+$H$1*1-'Май 2025'!D63</f>
        <v>150432.64000000001</v>
      </c>
      <c r="J63" s="105">
        <f>'СВОД 2025'!I63+$H$1*1-'Июнь 2025'!D63</f>
        <v>152632.64000000001</v>
      </c>
      <c r="K63" s="105">
        <f>'СВОД 2025'!J63+$H$1*1-'Июль 2025'!D63</f>
        <v>154832.64000000001</v>
      </c>
      <c r="L63" s="105">
        <f>'СВОД 2025'!K63+$H$1*1-'Август 2025'!D63</f>
        <v>157032.64000000001</v>
      </c>
      <c r="M63" s="105">
        <f>'СВОД 2025'!L63+$H$1*1-'Сентябрь 2025'!D63</f>
        <v>159232.64000000001</v>
      </c>
      <c r="N63" s="105">
        <f>'СВОД 2025'!M63+$H$1*1-'Октябрь 2025'!D63</f>
        <v>161432.64000000001</v>
      </c>
      <c r="O63" s="105">
        <f>'СВОД 2025'!N63+$H$1*1-'Ноябрь 2025'!D63</f>
        <v>163632.64000000001</v>
      </c>
      <c r="P63" s="105">
        <f>'СВОД 2025'!O63+$H$1*1-'Декабрь 2025'!D63</f>
        <v>165832.64000000001</v>
      </c>
      <c r="Q63" s="106">
        <f t="shared" si="0"/>
        <v>26400</v>
      </c>
      <c r="R63" s="106">
        <f>'Январь 2025'!D63+'Февраль 2025'!D63+'Март 2025'!D63+'Апрель 2025'!D63+'Май 2025'!D63+'Июнь 2025'!D63+'Июль 2025'!D63+'Август 2025'!D63+'Сентябрь 2025'!D63+'Октябрь 2025'!D63+'Ноябрь 2025'!D63+'Декабрь 2025'!D63</f>
        <v>0</v>
      </c>
      <c r="S63" s="106">
        <f t="shared" si="1"/>
        <v>165832.64000000001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2024'!S64</f>
        <v>0</v>
      </c>
      <c r="E64" s="105">
        <f>'СВОД 2025'!D64+$H$1*1-'Январь 2025'!D64</f>
        <v>-4400</v>
      </c>
      <c r="F64" s="105">
        <f>'СВОД 2025'!E64+$H$1*1-'Февраль 2025'!D64</f>
        <v>-2200</v>
      </c>
      <c r="G64" s="105">
        <f>'СВОД 2025'!F64+$H$1*1-'Март 2025'!D64</f>
        <v>0</v>
      </c>
      <c r="H64" s="105">
        <f>'СВОД 2025'!G64+$H$1*1-'Апрель 2025'!D64</f>
        <v>0</v>
      </c>
      <c r="I64" s="105">
        <f>'СВОД 2025'!H64+$H$1*1-'Май 2025'!D64</f>
        <v>-2200</v>
      </c>
      <c r="J64" s="105">
        <f>'СВОД 2025'!I64+$H$1*1-'Июнь 2025'!D64</f>
        <v>0</v>
      </c>
      <c r="K64" s="105">
        <f>'СВОД 2025'!J64+$H$1*1-'Июль 2025'!D64</f>
        <v>0</v>
      </c>
      <c r="L64" s="105">
        <f>'СВОД 2025'!K64+$H$1*1-'Август 2025'!D64</f>
        <v>0</v>
      </c>
      <c r="M64" s="105">
        <f>'СВОД 2025'!L64+$H$1*1-'Сентябрь 2025'!D64</f>
        <v>0</v>
      </c>
      <c r="N64" s="105">
        <f>'СВОД 2025'!M64+$H$1*1-'Октябрь 2025'!D64</f>
        <v>0</v>
      </c>
      <c r="O64" s="105">
        <f>'СВОД 2025'!N64+$H$1*1-'Ноябрь 2025'!D64</f>
        <v>-2200</v>
      </c>
      <c r="P64" s="105">
        <f>'СВОД 2025'!O64+$H$1*1-'Декабрь 2025'!D64</f>
        <v>0</v>
      </c>
      <c r="Q64" s="106">
        <f t="shared" si="0"/>
        <v>26400</v>
      </c>
      <c r="R64" s="106">
        <f>'Январь 2025'!D64+'Февраль 2025'!D64+'Март 2025'!D64+'Апрель 2025'!D64+'Май 2025'!D64+'Июнь 2025'!D64+'Июль 2025'!D64+'Август 2025'!D64+'Сентябрь 2025'!D64+'Октябрь 2025'!D64+'Ноябрь 2025'!D64+'Декабрь 2025'!D64</f>
        <v>26400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2024'!S65</f>
        <v>6106.8999999999942</v>
      </c>
      <c r="E65" s="105">
        <f>'СВОД 2025'!D65+$H$1*1-'Январь 2025'!D65</f>
        <v>8306.8999999999942</v>
      </c>
      <c r="F65" s="105">
        <f>'СВОД 2025'!E65+$H$1*1-'Февраль 2025'!D65</f>
        <v>-9493.1000000000058</v>
      </c>
      <c r="G65" s="105">
        <f>'СВОД 2025'!F65+$H$1*1-'Март 2025'!D65</f>
        <v>-7293.1000000000058</v>
      </c>
      <c r="H65" s="105">
        <f>'СВОД 2025'!G65+$H$1*1-'Апрель 2025'!D65</f>
        <v>-5093.1000000000058</v>
      </c>
      <c r="I65" s="105">
        <f>'СВОД 2025'!H65+$H$1*1-'Май 2025'!D65</f>
        <v>-2893.1000000000058</v>
      </c>
      <c r="J65" s="105">
        <f>'СВОД 2025'!I65+$H$1*1-'Июнь 2025'!D65</f>
        <v>-693.10000000000582</v>
      </c>
      <c r="K65" s="105">
        <f>'СВОД 2025'!J65+$H$1*1-'Июль 2025'!D65</f>
        <v>-8493.1000000000058</v>
      </c>
      <c r="L65" s="105">
        <f>'СВОД 2025'!K65+$H$1*1-'Август 2025'!D65</f>
        <v>-6293.1000000000058</v>
      </c>
      <c r="M65" s="105">
        <f>'СВОД 2025'!L65+$H$1*1-'Сентябрь 2025'!D65</f>
        <v>-4093.1000000000058</v>
      </c>
      <c r="N65" s="105">
        <f>'СВОД 2025'!M65+$H$1*1-'Октябрь 2025'!D65</f>
        <v>-1893.1000000000058</v>
      </c>
      <c r="O65" s="105">
        <f>'СВОД 2025'!N65+$H$1*1-'Ноябрь 2025'!D65</f>
        <v>306.89999999999418</v>
      </c>
      <c r="P65" s="105">
        <f>'СВОД 2025'!O65+$H$1*1-'Декабрь 2025'!D65</f>
        <v>2506.8999999999942</v>
      </c>
      <c r="Q65" s="106">
        <f t="shared" si="0"/>
        <v>26400</v>
      </c>
      <c r="R65" s="106">
        <f>'Январь 2025'!D65+'Февраль 2025'!D65+'Март 2025'!D65+'Апрель 2025'!D65+'Май 2025'!D65+'Июнь 2025'!D65+'Июль 2025'!D65+'Август 2025'!D65+'Сентябрь 2025'!D65+'Октябрь 2025'!D65+'Ноябрь 2025'!D65+'Декабрь 2025'!D65</f>
        <v>30000</v>
      </c>
      <c r="S65" s="106">
        <f t="shared" si="1"/>
        <v>2506.8999999999942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2024'!S66</f>
        <v>-6600</v>
      </c>
      <c r="E66" s="105">
        <f>'СВОД 2025'!D66+$H$1*1-'Январь 2025'!D66</f>
        <v>-4400</v>
      </c>
      <c r="F66" s="105">
        <f>'СВОД 2025'!E66+$H$1*1-'Февраль 2025'!D66</f>
        <v>-2200</v>
      </c>
      <c r="G66" s="105">
        <f>'СВОД 2025'!F66+$H$1*1-'Март 2025'!D66</f>
        <v>0</v>
      </c>
      <c r="H66" s="105">
        <f>'СВОД 2025'!G66+$H$1*1-'Апрель 2025'!D66</f>
        <v>2200</v>
      </c>
      <c r="I66" s="105">
        <f>'СВОД 2025'!H66+$H$1*1-'Май 2025'!D66</f>
        <v>4400</v>
      </c>
      <c r="J66" s="105">
        <f>'СВОД 2025'!I66+$H$1*1-'Июнь 2025'!D66</f>
        <v>-4400</v>
      </c>
      <c r="K66" s="105">
        <f>'СВОД 2025'!J66+$H$1*1-'Июль 2025'!D66</f>
        <v>-2200</v>
      </c>
      <c r="L66" s="105">
        <f>'СВОД 2025'!K66+$H$1*1-'Август 2025'!D66</f>
        <v>0</v>
      </c>
      <c r="M66" s="105">
        <f>'СВОД 2025'!L66+$H$1*1-'Сентябрь 2025'!D66</f>
        <v>2200</v>
      </c>
      <c r="N66" s="105">
        <f>'СВОД 2025'!M66+$H$1*1-'Октябрь 2025'!D66</f>
        <v>4400</v>
      </c>
      <c r="O66" s="105">
        <f>'СВОД 2025'!N66+$H$1*1-'Ноябрь 2025'!D66</f>
        <v>-2200</v>
      </c>
      <c r="P66" s="105">
        <f>'СВОД 2025'!O66+$H$1*1-'Декабрь 2025'!D66</f>
        <v>0</v>
      </c>
      <c r="Q66" s="106">
        <f t="shared" si="0"/>
        <v>26400</v>
      </c>
      <c r="R66" s="106">
        <f>'Январь 2025'!D66+'Февраль 2025'!D66+'Март 2025'!D66+'Апрель 2025'!D66+'Май 2025'!D66+'Июнь 2025'!D66+'Июль 2025'!D66+'Август 2025'!D66+'Сентябрь 2025'!D66+'Октябрь 2025'!D66+'Ноябрь 2025'!D66+'Декабрь 2025'!D66</f>
        <v>19800</v>
      </c>
      <c r="S66" s="106">
        <f t="shared" si="1"/>
        <v>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2024'!S67</f>
        <v>4400</v>
      </c>
      <c r="E67" s="105">
        <f>'СВОД 2025'!D67+$H$1*1-'Январь 2025'!D67</f>
        <v>6600</v>
      </c>
      <c r="F67" s="105">
        <f>'СВОД 2025'!E67+$H$1*1-'Февраль 2025'!D67</f>
        <v>2200</v>
      </c>
      <c r="G67" s="105">
        <f>'СВОД 2025'!F67+$H$1*1-'Март 2025'!D67</f>
        <v>2200</v>
      </c>
      <c r="H67" s="105">
        <f>'СВОД 2025'!G67+$H$1*1-'Апрель 2025'!D67</f>
        <v>0</v>
      </c>
      <c r="I67" s="105">
        <f>'СВОД 2025'!H67+$H$1*1-'Май 2025'!D67</f>
        <v>2200</v>
      </c>
      <c r="J67" s="105">
        <f>'СВОД 2025'!I67+$H$1*1-'Июнь 2025'!D67</f>
        <v>2200</v>
      </c>
      <c r="K67" s="105">
        <f>'СВОД 2025'!J67+$H$1*1-'Июль 2025'!D67</f>
        <v>2200</v>
      </c>
      <c r="L67" s="105">
        <f>'СВОД 2025'!K67+$H$1*1-'Август 2025'!D67</f>
        <v>4400</v>
      </c>
      <c r="M67" s="105">
        <f>'СВОД 2025'!L67+$H$1*1-'Сентябрь 2025'!D67</f>
        <v>4400</v>
      </c>
      <c r="N67" s="105">
        <f>'СВОД 2025'!M67+$H$1*1-'Октябрь 2025'!D67</f>
        <v>6600</v>
      </c>
      <c r="O67" s="105">
        <f>'СВОД 2025'!N67+$H$1*1-'Ноябрь 2025'!D67</f>
        <v>8800</v>
      </c>
      <c r="P67" s="105">
        <f>'СВОД 2025'!O67+$H$1*1-'Декабрь 2025'!D67</f>
        <v>4400</v>
      </c>
      <c r="Q67" s="106">
        <f t="shared" si="0"/>
        <v>26400</v>
      </c>
      <c r="R67" s="106">
        <f>'Январь 2025'!D67+'Февраль 2025'!D67+'Март 2025'!D67+'Апрель 2025'!D67+'Май 2025'!D67+'Июнь 2025'!D67+'Июль 2025'!D67+'Август 2025'!D67+'Сентябрь 2025'!D67+'Октябрь 2025'!D67+'Ноябрь 2025'!D67+'Декабрь 2025'!D67</f>
        <v>26400</v>
      </c>
      <c r="S67" s="106">
        <f t="shared" si="1"/>
        <v>4400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2024'!S68</f>
        <v>992.58999999999651</v>
      </c>
      <c r="E68" s="105">
        <f>'СВОД 2025'!D68+$H$1*1-'Январь 2025'!D68</f>
        <v>3192.5899999999965</v>
      </c>
      <c r="F68" s="105">
        <f>'СВОД 2025'!E68+$H$1*1-'Февраль 2025'!D68</f>
        <v>5392.5899999999965</v>
      </c>
      <c r="G68" s="105">
        <f>'СВОД 2025'!F68+$H$1*1-'Март 2025'!D68</f>
        <v>7592.5899999999965</v>
      </c>
      <c r="H68" s="105">
        <f>'СВОД 2025'!G68+$H$1*1-'Апрель 2025'!D68</f>
        <v>9792.5899999999965</v>
      </c>
      <c r="I68" s="105">
        <f>'СВОД 2025'!H68+$H$1*1-'Май 2025'!D68</f>
        <v>992.58999999999651</v>
      </c>
      <c r="J68" s="105">
        <f>'СВОД 2025'!I68+$H$1*1-'Июнь 2025'!D68</f>
        <v>3192.5899999999965</v>
      </c>
      <c r="K68" s="105">
        <f>'СВОД 2025'!J68+$H$1*1-'Июль 2025'!D68</f>
        <v>5392.5899999999965</v>
      </c>
      <c r="L68" s="105">
        <f>'СВОД 2025'!K68+$H$1*1-'Август 2025'!D68</f>
        <v>-3407.4100000000035</v>
      </c>
      <c r="M68" s="105">
        <f>'СВОД 2025'!L68+$H$1*1-'Сентябрь 2025'!D68</f>
        <v>-1207.4100000000035</v>
      </c>
      <c r="N68" s="105">
        <f>'СВОД 2025'!M68+$H$1*1-'Октябрь 2025'!D68</f>
        <v>992.58999999999651</v>
      </c>
      <c r="O68" s="105">
        <f>'СВОД 2025'!N68+$H$1*1-'Ноябрь 2025'!D68</f>
        <v>3192.5899999999965</v>
      </c>
      <c r="P68" s="105">
        <f>'СВОД 2025'!O68+$H$1*1-'Декабрь 2025'!D68</f>
        <v>5392.5899999999965</v>
      </c>
      <c r="Q68" s="106">
        <f t="shared" ref="Q68:Q131" si="2">2200*12</f>
        <v>26400</v>
      </c>
      <c r="R68" s="106">
        <f>'Январь 2025'!D68+'Февраль 2025'!D68+'Март 2025'!D68+'Апрель 2025'!D68+'Май 2025'!D68+'Июнь 2025'!D68+'Июль 2025'!D68+'Август 2025'!D68+'Сентябрь 2025'!D68+'Октябрь 2025'!D68+'Ноябрь 2025'!D68+'Декабрь 2025'!D68</f>
        <v>22000</v>
      </c>
      <c r="S68" s="106">
        <f t="shared" ref="S68:S134" si="3">Q68+D68-R68</f>
        <v>5392.5899999999965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2024'!S69</f>
        <v>3687.3599999999933</v>
      </c>
      <c r="E69" s="105">
        <f>'СВОД 2025'!D69+$H$1*1-'Январь 2025'!D69</f>
        <v>5887.3599999999933</v>
      </c>
      <c r="F69" s="105">
        <f>'СВОД 2025'!E69+$H$1*1-'Февраль 2025'!D69</f>
        <v>5887.3599999999933</v>
      </c>
      <c r="G69" s="105">
        <f>'СВОД 2025'!F69+$H$1*1-'Март 2025'!D69</f>
        <v>8087.3599999999933</v>
      </c>
      <c r="H69" s="105">
        <f>'СВОД 2025'!G69+$H$1*1-'Апрель 2025'!D69</f>
        <v>5887.3599999999933</v>
      </c>
      <c r="I69" s="105">
        <f>'СВОД 2025'!H69+$H$1*1-'Май 2025'!D69</f>
        <v>5087.3599999999933</v>
      </c>
      <c r="J69" s="105">
        <f>'СВОД 2025'!I69+$H$1*1-'Июнь 2025'!D69</f>
        <v>2887.3599999999933</v>
      </c>
      <c r="K69" s="105">
        <f>'СВОД 2025'!J69+$H$1*1-'Июль 2025'!D69</f>
        <v>5087.3599999999933</v>
      </c>
      <c r="L69" s="105">
        <f>'СВОД 2025'!K69+$H$1*1-'Август 2025'!D69</f>
        <v>687.35999999999331</v>
      </c>
      <c r="M69" s="105">
        <f>'СВОД 2025'!L69+$H$1*1-'Сентябрь 2025'!D69</f>
        <v>2887.3599999999933</v>
      </c>
      <c r="N69" s="105">
        <f>'СВОД 2025'!M69+$H$1*1-'Октябрь 2025'!D69</f>
        <v>5087.3599999999933</v>
      </c>
      <c r="O69" s="105">
        <f>'СВОД 2025'!N69+$H$1*1-'Ноябрь 2025'!D69</f>
        <v>7287.3599999999933</v>
      </c>
      <c r="P69" s="105">
        <f>'СВОД 2025'!O69+$H$1*1-'Декабрь 2025'!D69</f>
        <v>2887.3599999999933</v>
      </c>
      <c r="Q69" s="106">
        <f t="shared" si="2"/>
        <v>26400</v>
      </c>
      <c r="R69" s="106">
        <f>'Январь 2025'!D69+'Февраль 2025'!D69+'Март 2025'!D69+'Апрель 2025'!D69+'Май 2025'!D69+'Июнь 2025'!D69+'Июль 2025'!D69+'Август 2025'!D69+'Сентябрь 2025'!D69+'Октябрь 2025'!D69+'Ноябрь 2025'!D69+'Декабрь 2025'!D69</f>
        <v>27200</v>
      </c>
      <c r="S69" s="106">
        <f t="shared" si="3"/>
        <v>2887.3599999999933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2024'!S70</f>
        <v>89443.75</v>
      </c>
      <c r="E70" s="105">
        <f>'СВОД 2025'!D70+$H$1*1-'Январь 2025'!D70</f>
        <v>90693.75</v>
      </c>
      <c r="F70" s="105">
        <f>'СВОД 2025'!E70+$H$1*1-'Февраль 2025'!D70</f>
        <v>92243.75</v>
      </c>
      <c r="G70" s="105">
        <f>'СВОД 2025'!F70+$H$1*1-'Март 2025'!D70</f>
        <v>93843.75</v>
      </c>
      <c r="H70" s="105">
        <f>'СВОД 2025'!G70+$H$1*1-'Апрель 2025'!D70</f>
        <v>95393.75</v>
      </c>
      <c r="I70" s="105">
        <f>'СВОД 2025'!H70+$H$1*1-'Май 2025'!D70</f>
        <v>96993.75</v>
      </c>
      <c r="J70" s="105">
        <f>'СВОД 2025'!I70+$H$1*1-'Июнь 2025'!D70</f>
        <v>98593.75</v>
      </c>
      <c r="K70" s="105">
        <f>'СВОД 2025'!J70+$H$1*1-'Июль 2025'!D70</f>
        <v>100143.75</v>
      </c>
      <c r="L70" s="105">
        <f>'СВОД 2025'!K70+$H$1*1-'Август 2025'!D70</f>
        <v>101643.75</v>
      </c>
      <c r="M70" s="105">
        <f>'СВОД 2025'!L70+$H$1*1-'Сентябрь 2025'!D70</f>
        <v>95243.75</v>
      </c>
      <c r="N70" s="105">
        <f>'СВОД 2025'!M70+$H$1*1-'Октябрь 2025'!D70</f>
        <v>96643.75</v>
      </c>
      <c r="O70" s="105">
        <f>'СВОД 2025'!N70+$H$1*1-'Ноябрь 2025'!D70</f>
        <v>98193.75</v>
      </c>
      <c r="P70" s="105">
        <f>'СВОД 2025'!O70+$H$1*1-'Декабрь 2025'!D70</f>
        <v>99093.75</v>
      </c>
      <c r="Q70" s="106">
        <f t="shared" si="2"/>
        <v>26400</v>
      </c>
      <c r="R70" s="106">
        <f>'Январь 2025'!D70+'Февраль 2025'!D70+'Март 2025'!D70+'Апрель 2025'!D70+'Май 2025'!D70+'Июнь 2025'!D70+'Июль 2025'!D70+'Август 2025'!D70+'Сентябрь 2025'!D70+'Октябрь 2025'!D70+'Ноябрь 2025'!D70+'Декабрь 2025'!D70</f>
        <v>16750</v>
      </c>
      <c r="S70" s="106">
        <f t="shared" si="3"/>
        <v>99093.75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2024'!S71</f>
        <v>-5528.23</v>
      </c>
      <c r="E71" s="105">
        <f>'СВОД 2025'!D71+$H$1*1-'Январь 2025'!D71</f>
        <v>-7728.23</v>
      </c>
      <c r="F71" s="105">
        <f>'СВОД 2025'!E71+$H$1*1-'Февраль 2025'!D71</f>
        <v>-5528.23</v>
      </c>
      <c r="G71" s="105">
        <f>'СВОД 2025'!F71+$H$1*1-'Март 2025'!D71</f>
        <v>-7728.23</v>
      </c>
      <c r="H71" s="105">
        <f>'СВОД 2025'!G71+$H$1*1-'Апрель 2025'!D71</f>
        <v>-5528.23</v>
      </c>
      <c r="I71" s="105">
        <f>'СВОД 2025'!H71+$H$1*1-'Май 2025'!D71</f>
        <v>-5528.23</v>
      </c>
      <c r="J71" s="105">
        <f>'СВОД 2025'!I71+$H$1*1-'Июнь 2025'!D71</f>
        <v>-5528.23</v>
      </c>
      <c r="K71" s="105">
        <f>'СВОД 2025'!J71+$H$1*1-'Июль 2025'!D71</f>
        <v>-5528.23</v>
      </c>
      <c r="L71" s="105">
        <f>'СВОД 2025'!K71+$H$1*1-'Август 2025'!D71</f>
        <v>-7728.23</v>
      </c>
      <c r="M71" s="105">
        <f>'СВОД 2025'!L71+$H$1*1-'Сентябрь 2025'!D71</f>
        <v>-5528.23</v>
      </c>
      <c r="N71" s="105">
        <f>'СВОД 2025'!M71+$H$1*1-'Октябрь 2025'!D71</f>
        <v>-5528.23</v>
      </c>
      <c r="O71" s="105">
        <f>'СВОД 2025'!N71+$H$1*1-'Ноябрь 2025'!D71</f>
        <v>-5528.23</v>
      </c>
      <c r="P71" s="105">
        <f>'СВОД 2025'!O71+$H$1*1-'Декабрь 2025'!D71</f>
        <v>-5528.23</v>
      </c>
      <c r="Q71" s="106">
        <f t="shared" si="2"/>
        <v>26400</v>
      </c>
      <c r="R71" s="106">
        <f>'Январь 2025'!D71+'Февраль 2025'!D71+'Март 2025'!D71+'Апрель 2025'!D71+'Май 2025'!D71+'Июнь 2025'!D71+'Июль 2025'!D71+'Август 2025'!D71+'Сентябрь 2025'!D71+'Октябрь 2025'!D71+'Ноябрь 2025'!D71+'Декабрь 2025'!D71</f>
        <v>26400</v>
      </c>
      <c r="S71" s="106">
        <f t="shared" si="3"/>
        <v>-5528.23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2024'!S72</f>
        <v>13200</v>
      </c>
      <c r="E72" s="105">
        <f>'СВОД 2025'!D72+$H$1*1-'Январь 2025'!D72</f>
        <v>8800</v>
      </c>
      <c r="F72" s="105">
        <f>'СВОД 2025'!E72+$H$1*1-'Февраль 2025'!D72</f>
        <v>6600</v>
      </c>
      <c r="G72" s="105">
        <f>'СВОД 2025'!F72+$H$1*1-'Март 2025'!D72</f>
        <v>6600</v>
      </c>
      <c r="H72" s="105">
        <f>'СВОД 2025'!G72+$H$1*1-'Апрель 2025'!D72</f>
        <v>6600</v>
      </c>
      <c r="I72" s="105">
        <f>'СВОД 2025'!H72+$H$1*1-'Май 2025'!D72</f>
        <v>6600</v>
      </c>
      <c r="J72" s="105">
        <f>'СВОД 2025'!I72+$H$1*1-'Июнь 2025'!D72</f>
        <v>8800</v>
      </c>
      <c r="K72" s="105">
        <f>'СВОД 2025'!J72+$H$1*1-'Июль 2025'!D72</f>
        <v>8800</v>
      </c>
      <c r="L72" s="105">
        <f>'СВОД 2025'!K72+$H$1*1-'Август 2025'!D72</f>
        <v>8800</v>
      </c>
      <c r="M72" s="105">
        <f>'СВОД 2025'!L72+$H$1*1-'Сентябрь 2025'!D72</f>
        <v>11000</v>
      </c>
      <c r="N72" s="105">
        <f>'СВОД 2025'!M72+$H$1*1-'Октябрь 2025'!D72</f>
        <v>11000</v>
      </c>
      <c r="O72" s="105">
        <f>'СВОД 2025'!N72+$H$1*1-'Ноябрь 2025'!D72</f>
        <v>11000</v>
      </c>
      <c r="P72" s="105">
        <f>'СВОД 2025'!O72+$H$1*1-'Декабрь 2025'!D72</f>
        <v>13200</v>
      </c>
      <c r="Q72" s="106">
        <f t="shared" si="2"/>
        <v>26400</v>
      </c>
      <c r="R72" s="106">
        <f>'Январь 2025'!D72+'Февраль 2025'!D72+'Март 2025'!D72+'Апрель 2025'!D72+'Май 2025'!D72+'Июнь 2025'!D72+'Июль 2025'!D72+'Август 2025'!D72+'Сентябрь 2025'!D72+'Октябрь 2025'!D72+'Ноябрь 2025'!D72+'Декабрь 2025'!D72</f>
        <v>26400</v>
      </c>
      <c r="S72" s="106">
        <f t="shared" si="3"/>
        <v>13200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2024'!S73</f>
        <v>0</v>
      </c>
      <c r="E73" s="105">
        <f>'СВОД 2025'!D73+$H$1*1-'Январь 2025'!D73</f>
        <v>0</v>
      </c>
      <c r="F73" s="105">
        <f>'СВОД 2025'!E73+$H$1*1-'Февраль 2025'!D73</f>
        <v>0</v>
      </c>
      <c r="G73" s="105">
        <f>'СВОД 2025'!F73+$H$1*1-'Март 2025'!D73</f>
        <v>0</v>
      </c>
      <c r="H73" s="105">
        <f>'СВОД 2025'!G73+$H$1*1-'Апрель 2025'!D73</f>
        <v>0</v>
      </c>
      <c r="I73" s="105">
        <f>'СВОД 2025'!H73+$H$1*1-'Май 2025'!D73</f>
        <v>0</v>
      </c>
      <c r="J73" s="105">
        <f>'СВОД 2025'!I73+$H$1*1-'Июнь 2025'!D73</f>
        <v>0</v>
      </c>
      <c r="K73" s="105">
        <f>'СВОД 2025'!J73+$H$1*1-'Июль 2025'!D73</f>
        <v>0</v>
      </c>
      <c r="L73" s="105">
        <f>'СВОД 2025'!K73+$H$1*1-'Август 2025'!D73</f>
        <v>0</v>
      </c>
      <c r="M73" s="105">
        <f>'СВОД 2025'!L73+$H$1*1-'Сентябрь 2025'!D73</f>
        <v>0</v>
      </c>
      <c r="N73" s="105">
        <f>'СВОД 2025'!M73+$H$1*1-'Октябрь 2025'!D73</f>
        <v>0</v>
      </c>
      <c r="O73" s="105">
        <f>'СВОД 2025'!N73+$H$1*1-'Ноябрь 2025'!D73</f>
        <v>0</v>
      </c>
      <c r="P73" s="105">
        <f>'СВОД 2025'!O73+$H$1*1-'Декабрь 2025'!D73</f>
        <v>0</v>
      </c>
      <c r="Q73" s="106">
        <f t="shared" si="2"/>
        <v>26400</v>
      </c>
      <c r="R73" s="106">
        <f>'Январь 2025'!D73+'Февраль 2025'!D73+'Март 2025'!D73+'Апрель 2025'!D73+'Май 2025'!D73+'Июнь 2025'!D73+'Июль 2025'!D73+'Август 2025'!D73+'Сентябрь 2025'!D73+'Октябрь 2025'!D73+'Ноябрь 2025'!D73+'Декабрь 2025'!D73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2024'!S74</f>
        <v>147363</v>
      </c>
      <c r="E74" s="105">
        <f>'СВОД 2025'!D74+$H$1*1-'Январь 2025'!D74</f>
        <v>149563</v>
      </c>
      <c r="F74" s="105">
        <f>'СВОД 2025'!E74+$H$1*1-'Февраль 2025'!D74</f>
        <v>151763</v>
      </c>
      <c r="G74" s="105">
        <f>'СВОД 2025'!F74+$H$1*1-'Март 2025'!D74</f>
        <v>143963</v>
      </c>
      <c r="H74" s="105">
        <f>'СВОД 2025'!G74+$H$1*1-'Апрель 2025'!D74</f>
        <v>146163</v>
      </c>
      <c r="I74" s="105">
        <f>'СВОД 2025'!H74+$H$1*1-'Май 2025'!D74</f>
        <v>148363</v>
      </c>
      <c r="J74" s="105">
        <f>'СВОД 2025'!I74+$H$1*1-'Июнь 2025'!D74</f>
        <v>140563</v>
      </c>
      <c r="K74" s="105">
        <f>'СВОД 2025'!J74+$H$1*1-'Июль 2025'!D74</f>
        <v>142763</v>
      </c>
      <c r="L74" s="105">
        <f>'СВОД 2025'!K74+$H$1*1-'Август 2025'!D74</f>
        <v>144963</v>
      </c>
      <c r="M74" s="105">
        <f>'СВОД 2025'!L74+$H$1*1-'Сентябрь 2025'!D74</f>
        <v>147163</v>
      </c>
      <c r="N74" s="105">
        <f>'СВОД 2025'!M74+$H$1*1-'Октябрь 2025'!D74</f>
        <v>149363</v>
      </c>
      <c r="O74" s="105">
        <f>'СВОД 2025'!N74+$H$1*1-'Ноябрь 2025'!D74</f>
        <v>151563</v>
      </c>
      <c r="P74" s="105">
        <f>'СВОД 2025'!O74+$H$1*1-'Декабрь 2025'!D74</f>
        <v>153763</v>
      </c>
      <c r="Q74" s="106">
        <f t="shared" si="2"/>
        <v>26400</v>
      </c>
      <c r="R74" s="106">
        <f>'Январь 2025'!D74+'Февраль 2025'!D74+'Март 2025'!D74+'Апрель 2025'!D74+'Май 2025'!D74+'Июнь 2025'!D74+'Июль 2025'!D74+'Август 2025'!D74+'Сентябрь 2025'!D74+'Октябрь 2025'!D74+'Ноябрь 2025'!D74+'Декабрь 2025'!D74</f>
        <v>20000</v>
      </c>
      <c r="S74" s="106">
        <f t="shared" si="3"/>
        <v>153763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2024'!S75</f>
        <v>10932.529999999999</v>
      </c>
      <c r="E75" s="105">
        <f>'СВОД 2025'!D75+$H$1*1-'Январь 2025'!D75</f>
        <v>13132.529999999999</v>
      </c>
      <c r="F75" s="105">
        <f>'СВОД 2025'!E75+$H$1*1-'Февраль 2025'!D75</f>
        <v>2132.0599999999995</v>
      </c>
      <c r="G75" s="105">
        <f>'СВОД 2025'!F75+$H$1*1-'Март 2025'!D75</f>
        <v>2132.0599999999995</v>
      </c>
      <c r="H75" s="105">
        <f>'СВОД 2025'!G75+$H$1*1-'Апрель 2025'!D75</f>
        <v>2132.0599999999995</v>
      </c>
      <c r="I75" s="105">
        <f>'СВОД 2025'!H75+$H$1*1-'Май 2025'!D75</f>
        <v>4332.0599999999995</v>
      </c>
      <c r="J75" s="105">
        <f>'СВОД 2025'!I75+$H$1*1-'Июнь 2025'!D75</f>
        <v>2132.0599999999995</v>
      </c>
      <c r="K75" s="105">
        <f>'СВОД 2025'!J75+$H$1*1-'Июль 2025'!D75</f>
        <v>-67.940000000000509</v>
      </c>
      <c r="L75" s="105">
        <f>'СВОД 2025'!K75+$H$1*1-'Август 2025'!D75</f>
        <v>2132.0599999999995</v>
      </c>
      <c r="M75" s="105">
        <f>'СВОД 2025'!L75+$H$1*1-'Сентябрь 2025'!D75</f>
        <v>-67.940000000000509</v>
      </c>
      <c r="N75" s="105">
        <f>'СВОД 2025'!M75+$H$1*1-'Октябрь 2025'!D75</f>
        <v>2132.0599999999995</v>
      </c>
      <c r="O75" s="105">
        <f>'СВОД 2025'!N75+$H$1*1-'Ноябрь 2025'!D75</f>
        <v>2132.0599999999995</v>
      </c>
      <c r="P75" s="105">
        <f>'СВОД 2025'!O75+$H$1*1-'Декабрь 2025'!D75</f>
        <v>-67.940000000000509</v>
      </c>
      <c r="Q75" s="106">
        <f t="shared" si="2"/>
        <v>26400</v>
      </c>
      <c r="R75" s="106">
        <f>'Январь 2025'!D75+'Февраль 2025'!D75+'Март 2025'!D75+'Апрель 2025'!D75+'Май 2025'!D75+'Июнь 2025'!D75+'Июль 2025'!D75+'Август 2025'!D75+'Сентябрь 2025'!D75+'Октябрь 2025'!D75+'Ноябрь 2025'!D75+'Декабрь 2025'!D75</f>
        <v>37400.47</v>
      </c>
      <c r="S75" s="106">
        <f t="shared" si="3"/>
        <v>-67.940000000002328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2024'!S76</f>
        <v>61000</v>
      </c>
      <c r="E76" s="105">
        <f>'СВОД 2025'!D76+$H$1*1-'Январь 2025'!D76</f>
        <v>63200</v>
      </c>
      <c r="F76" s="105">
        <f>'СВОД 2025'!E76+$H$1*1-'Февраль 2025'!D76</f>
        <v>65400</v>
      </c>
      <c r="G76" s="105">
        <f>'СВОД 2025'!F76+$H$1*1-'Март 2025'!D76</f>
        <v>67600</v>
      </c>
      <c r="H76" s="105">
        <f>'СВОД 2025'!G76+$H$1*1-'Апрель 2025'!D76</f>
        <v>69800</v>
      </c>
      <c r="I76" s="105">
        <f>'СВОД 2025'!H76+$H$1*1-'Май 2025'!D76</f>
        <v>66500</v>
      </c>
      <c r="J76" s="105">
        <f>'СВОД 2025'!I76+$H$1*1-'Июнь 2025'!D76</f>
        <v>68700</v>
      </c>
      <c r="K76" s="105">
        <f>'СВОД 2025'!J76+$H$1*1-'Июль 2025'!D76</f>
        <v>70900</v>
      </c>
      <c r="L76" s="105">
        <f>'СВОД 2025'!K76+$H$1*1-'Август 2025'!D76</f>
        <v>73100</v>
      </c>
      <c r="M76" s="105">
        <f>'СВОД 2025'!L76+$H$1*1-'Сентябрь 2025'!D76</f>
        <v>75300</v>
      </c>
      <c r="N76" s="105">
        <f>'СВОД 2025'!M76+$H$1*1-'Октябрь 2025'!D76</f>
        <v>77500</v>
      </c>
      <c r="O76" s="105">
        <f>'СВОД 2025'!N76+$H$1*1-'Ноябрь 2025'!D76</f>
        <v>79700</v>
      </c>
      <c r="P76" s="105">
        <f>'СВОД 2025'!O76+$H$1*1-'Декабрь 2025'!D76</f>
        <v>81900</v>
      </c>
      <c r="Q76" s="106">
        <f t="shared" si="2"/>
        <v>26400</v>
      </c>
      <c r="R76" s="106">
        <f>'Январь 2025'!D76+'Февраль 2025'!D76+'Март 2025'!D76+'Апрель 2025'!D76+'Май 2025'!D76+'Июнь 2025'!D76+'Июль 2025'!D76+'Август 2025'!D76+'Сентябрь 2025'!D76+'Октябрь 2025'!D76+'Ноябрь 2025'!D76+'Декабрь 2025'!D76</f>
        <v>5500</v>
      </c>
      <c r="S76" s="106">
        <f t="shared" si="3"/>
        <v>81900</v>
      </c>
      <c r="T76" s="116"/>
    </row>
    <row r="77" spans="1:20" ht="15.95" customHeight="1" x14ac:dyDescent="0.25">
      <c r="A77" s="20" t="s">
        <v>443</v>
      </c>
      <c r="B77" s="2">
        <v>61</v>
      </c>
      <c r="C77" s="114"/>
      <c r="D77" s="133">
        <f>'СВОД 2024'!S77</f>
        <v>2604.5899999999965</v>
      </c>
      <c r="E77" s="105">
        <f>'СВОД 2025'!D77+$H$1*1-'Январь 2025'!D77</f>
        <v>4804.5899999999965</v>
      </c>
      <c r="F77" s="105">
        <f>'СВОД 2025'!E77+$H$1*1-'Февраль 2025'!D77</f>
        <v>7004.5899999999965</v>
      </c>
      <c r="G77" s="105">
        <f>'СВОД 2025'!F77+$H$1*1-'Март 2025'!D77</f>
        <v>4.5899999999965075</v>
      </c>
      <c r="H77" s="105">
        <f>'СВОД 2025'!G77+$H$1*1-'Апрель 2025'!D77</f>
        <v>2204.5899999999965</v>
      </c>
      <c r="I77" s="105">
        <f>'СВОД 2025'!H77+$H$1*1-'Май 2025'!D77</f>
        <v>4404.5899999999965</v>
      </c>
      <c r="J77" s="105">
        <f>'СВОД 2025'!I77+$H$1*1-'Июнь 2025'!D77</f>
        <v>6604.5899999999965</v>
      </c>
      <c r="K77" s="105">
        <f>'СВОД 2025'!J77+$H$1*1-'Июль 2025'!D77</f>
        <v>8804.5899999999965</v>
      </c>
      <c r="L77" s="105">
        <f>'СВОД 2025'!K77+$H$1*1-'Август 2025'!D77</f>
        <v>11004.589999999997</v>
      </c>
      <c r="M77" s="105">
        <f>'СВОД 2025'!L77+$H$1*1-'Сентябрь 2025'!D77</f>
        <v>13204.589999999997</v>
      </c>
      <c r="N77" s="105">
        <f>'СВОД 2025'!M77+$H$1*1-'Октябрь 2025'!D77</f>
        <v>15404.589999999997</v>
      </c>
      <c r="O77" s="105">
        <f>'СВОД 2025'!N77+$H$1*1-'Ноябрь 2025'!D77</f>
        <v>17604.589999999997</v>
      </c>
      <c r="P77" s="105">
        <f>'СВОД 2025'!O77+$H$1*1-'Декабрь 2025'!D77</f>
        <v>19804.589999999997</v>
      </c>
      <c r="Q77" s="106">
        <f t="shared" si="2"/>
        <v>26400</v>
      </c>
      <c r="R77" s="106">
        <f>'Январь 2025'!D77+'Февраль 2025'!D77+'Март 2025'!D77+'Апрель 2025'!D77+'Май 2025'!D77+'Июнь 2025'!D77+'Июль 2025'!D77+'Август 2025'!D77+'Сентябрь 2025'!D77+'Октябрь 2025'!D77+'Ноябрь 2025'!D77+'Декабрь 2025'!D77</f>
        <v>9200</v>
      </c>
      <c r="S77" s="106">
        <f t="shared" si="3"/>
        <v>19804.589999999997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2024'!S78</f>
        <v>19324</v>
      </c>
      <c r="E78" s="105">
        <f>'СВОД 2025'!D78+$H$1*1-'Январь 2025'!D78</f>
        <v>14924</v>
      </c>
      <c r="F78" s="105">
        <f>'СВОД 2025'!E78+$H$1*1-'Февраль 2025'!D78</f>
        <v>17124</v>
      </c>
      <c r="G78" s="105">
        <f>'СВОД 2025'!F78+$H$1*1-'Март 2025'!D78</f>
        <v>19324</v>
      </c>
      <c r="H78" s="105">
        <f>'СВОД 2025'!G78+$H$1*1-'Апрель 2025'!D78</f>
        <v>14924</v>
      </c>
      <c r="I78" s="105">
        <f>'СВОД 2025'!H78+$H$1*1-'Май 2025'!D78</f>
        <v>17124</v>
      </c>
      <c r="J78" s="105">
        <f>'СВОД 2025'!I78+$H$1*1-'Июнь 2025'!D78</f>
        <v>12724</v>
      </c>
      <c r="K78" s="105">
        <f>'СВОД 2025'!J78+$H$1*1-'Июль 2025'!D78</f>
        <v>14924</v>
      </c>
      <c r="L78" s="105">
        <f>'СВОД 2025'!K78+$H$1*1-'Август 2025'!D78</f>
        <v>17124</v>
      </c>
      <c r="M78" s="105">
        <f>'СВОД 2025'!L78+$H$1*1-'Сентябрь 2025'!D78</f>
        <v>19324</v>
      </c>
      <c r="N78" s="105">
        <f>'СВОД 2025'!M78+$H$1*1-'Октябрь 2025'!D78</f>
        <v>14924</v>
      </c>
      <c r="O78" s="105">
        <f>'СВОД 2025'!N78+$H$1*1-'Ноябрь 2025'!D78</f>
        <v>17124</v>
      </c>
      <c r="P78" s="105">
        <f>'СВОД 2025'!O78+$H$1*1-'Декабрь 2025'!D78</f>
        <v>19324</v>
      </c>
      <c r="Q78" s="106">
        <f t="shared" si="2"/>
        <v>26400</v>
      </c>
      <c r="R78" s="106">
        <f>'Январь 2025'!D78+'Февраль 2025'!D78+'Март 2025'!D78+'Апрель 2025'!D78+'Май 2025'!D78+'Июнь 2025'!D78+'Июль 2025'!D78+'Август 2025'!D78+'Сентябрь 2025'!D78+'Октябрь 2025'!D78+'Ноябрь 2025'!D78+'Декабрь 2025'!D78</f>
        <v>26400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2024'!S79</f>
        <v>-356.63000000000102</v>
      </c>
      <c r="E79" s="105">
        <f>'СВОД 2025'!D79+$H$1*1-'Январь 2025'!D79</f>
        <v>-356.63000000000102</v>
      </c>
      <c r="F79" s="105">
        <f>'СВОД 2025'!E79+$H$1*1-'Февраль 2025'!D79</f>
        <v>-356.63000000000102</v>
      </c>
      <c r="G79" s="105">
        <f>'СВОД 2025'!F79+$H$1*1-'Март 2025'!D79</f>
        <v>-356.63000000000102</v>
      </c>
      <c r="H79" s="105">
        <f>'СВОД 2025'!G79+$H$1*1-'Апрель 2025'!D79</f>
        <v>-356.63000000000102</v>
      </c>
      <c r="I79" s="105">
        <f>'СВОД 2025'!H79+$H$1*1-'Май 2025'!D79</f>
        <v>-356.63000000000102</v>
      </c>
      <c r="J79" s="105">
        <f>'СВОД 2025'!I79+$H$1*1-'Июнь 2025'!D79</f>
        <v>-356.63000000000102</v>
      </c>
      <c r="K79" s="105">
        <f>'СВОД 2025'!J79+$H$1*1-'Июль 2025'!D79</f>
        <v>-356.63000000000102</v>
      </c>
      <c r="L79" s="105">
        <f>'СВОД 2025'!K79+$H$1*1-'Август 2025'!D79</f>
        <v>-356.63000000000102</v>
      </c>
      <c r="M79" s="105">
        <f>'СВОД 2025'!L79+$H$1*1-'Сентябрь 2025'!D79</f>
        <v>-356.63000000000102</v>
      </c>
      <c r="N79" s="105">
        <f>'СВОД 2025'!M79+$H$1*1-'Октябрь 2025'!D79</f>
        <v>-356.63000000000102</v>
      </c>
      <c r="O79" s="105">
        <f>'СВОД 2025'!N79+$H$1*1-'Ноябрь 2025'!D79</f>
        <v>-356.63000000000102</v>
      </c>
      <c r="P79" s="105">
        <f>'СВОД 2025'!O79+$H$1*1-'Декабрь 2025'!D79</f>
        <v>-356.63000000000102</v>
      </c>
      <c r="Q79" s="106">
        <f t="shared" si="2"/>
        <v>26400</v>
      </c>
      <c r="R79" s="106">
        <f>'Январь 2025'!D79+'Февраль 2025'!D79+'Март 2025'!D79+'Апрель 2025'!D79+'Май 2025'!D79+'Июнь 2025'!D79+'Июль 2025'!D79+'Август 2025'!D79+'Сентябрь 2025'!D79+'Октябрь 2025'!D79+'Ноябрь 2025'!D79+'Декабрь 2025'!D79</f>
        <v>26400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2024'!S80</f>
        <v>36000</v>
      </c>
      <c r="E80" s="105">
        <f>'СВОД 2025'!D80+$H$1*1-'Январь 2025'!D80</f>
        <v>38200</v>
      </c>
      <c r="F80" s="105">
        <f>'СВОД 2025'!E80+$H$1*1-'Февраль 2025'!D80</f>
        <v>40400</v>
      </c>
      <c r="G80" s="105">
        <f>'СВОД 2025'!F80+$H$1*1-'Март 2025'!D80</f>
        <v>42600</v>
      </c>
      <c r="H80" s="105">
        <f>'СВОД 2025'!G80+$H$1*1-'Апрель 2025'!D80</f>
        <v>44800</v>
      </c>
      <c r="I80" s="105">
        <f>'СВОД 2025'!H80+$H$1*1-'Май 2025'!D80</f>
        <v>47000</v>
      </c>
      <c r="J80" s="105">
        <f>'СВОД 2025'!I80+$H$1*1-'Июнь 2025'!D80</f>
        <v>49200</v>
      </c>
      <c r="K80" s="105">
        <f>'СВОД 2025'!J80+$H$1*1-'Июль 2025'!D80</f>
        <v>51400</v>
      </c>
      <c r="L80" s="105">
        <f>'СВОД 2025'!K80+$H$1*1-'Август 2025'!D80</f>
        <v>53600</v>
      </c>
      <c r="M80" s="105">
        <f>'СВОД 2025'!L80+$H$1*1-'Сентябрь 2025'!D80</f>
        <v>55800</v>
      </c>
      <c r="N80" s="105">
        <f>'СВОД 2025'!M80+$H$1*1-'Октябрь 2025'!D80</f>
        <v>58000</v>
      </c>
      <c r="O80" s="105">
        <f>'СВОД 2025'!N80+$H$1*1-'Ноябрь 2025'!D80</f>
        <v>60200</v>
      </c>
      <c r="P80" s="105">
        <f>'СВОД 2025'!O80+$H$1*1-'Декабрь 2025'!D80</f>
        <v>62400</v>
      </c>
      <c r="Q80" s="106">
        <f t="shared" si="2"/>
        <v>26400</v>
      </c>
      <c r="R80" s="106">
        <f>'Январь 2025'!D80+'Февраль 2025'!D80+'Март 2025'!D80+'Апрель 2025'!D80+'Май 2025'!D80+'Июнь 2025'!D80+'Июль 2025'!D80+'Август 2025'!D80+'Сентябрь 2025'!D80+'Октябрь 2025'!D80+'Ноябрь 2025'!D80+'Декабрь 2025'!D80</f>
        <v>0</v>
      </c>
      <c r="S80" s="106">
        <f t="shared" si="3"/>
        <v>62400</v>
      </c>
      <c r="T80" s="116"/>
    </row>
    <row r="81" spans="1:20" ht="15.95" customHeight="1" x14ac:dyDescent="0.25">
      <c r="A81" s="20" t="s">
        <v>388</v>
      </c>
      <c r="B81" s="2">
        <v>63</v>
      </c>
      <c r="C81" s="114"/>
      <c r="D81" s="133">
        <f>'СВОД 2024'!S81</f>
        <v>-12000</v>
      </c>
      <c r="E81" s="105">
        <f>'СВОД 2025'!D81+$H$1*1-'Январь 2025'!D81</f>
        <v>-9800</v>
      </c>
      <c r="F81" s="105">
        <f>'СВОД 2025'!E81+$H$1*1-'Февраль 2025'!D81</f>
        <v>-7600</v>
      </c>
      <c r="G81" s="105">
        <f>'СВОД 2025'!F81+$H$1*1-'Март 2025'!D81</f>
        <v>-5400</v>
      </c>
      <c r="H81" s="105">
        <f>'СВОД 2025'!G81+$H$1*1-'Апрель 2025'!D81</f>
        <v>-3200</v>
      </c>
      <c r="I81" s="105">
        <f>'СВОД 2025'!H81+$H$1*1-'Май 2025'!D81</f>
        <v>-16000</v>
      </c>
      <c r="J81" s="105">
        <f>'СВОД 2025'!I81+$H$1*1-'Июнь 2025'!D81</f>
        <v>-13800</v>
      </c>
      <c r="K81" s="105">
        <f>'СВОД 2025'!J81+$H$1*1-'Июль 2025'!D81</f>
        <v>-11600</v>
      </c>
      <c r="L81" s="105">
        <f>'СВОД 2025'!K81+$H$1*1-'Август 2025'!D81</f>
        <v>-9400</v>
      </c>
      <c r="M81" s="105">
        <f>'СВОД 2025'!L81+$H$1*1-'Сентябрь 2025'!D81</f>
        <v>-7200</v>
      </c>
      <c r="N81" s="105">
        <f>'СВОД 2025'!M81+$H$1*1-'Октябрь 2025'!D81</f>
        <v>-5000</v>
      </c>
      <c r="O81" s="105">
        <f>'СВОД 2025'!N81+$H$1*1-'Ноябрь 2025'!D81</f>
        <v>-2800</v>
      </c>
      <c r="P81" s="105">
        <f>'СВОД 2025'!O81+$H$1*1-'Декабрь 2025'!D81</f>
        <v>-600</v>
      </c>
      <c r="Q81" s="106">
        <f t="shared" si="2"/>
        <v>26400</v>
      </c>
      <c r="R81" s="106">
        <f>'Январь 2025'!D81+'Февраль 2025'!D81+'Март 2025'!D81+'Апрель 2025'!D81+'Май 2025'!D81+'Июнь 2025'!D81+'Июль 2025'!D81+'Август 2025'!D81+'Сентябрь 2025'!D81+'Октябрь 2025'!D81+'Ноябрь 2025'!D81+'Декабрь 2025'!D81</f>
        <v>15000</v>
      </c>
      <c r="S81" s="106">
        <f t="shared" si="3"/>
        <v>-600</v>
      </c>
      <c r="T81" s="116"/>
    </row>
    <row r="82" spans="1:20" ht="15.95" customHeight="1" x14ac:dyDescent="0.25">
      <c r="A82" s="20" t="s">
        <v>432</v>
      </c>
      <c r="B82" s="2">
        <v>64</v>
      </c>
      <c r="C82" s="114"/>
      <c r="D82" s="133">
        <f>'СВОД 2024'!S82</f>
        <v>4399.7599999999948</v>
      </c>
      <c r="E82" s="105">
        <f>'СВОД 2025'!D82+$H$1*1-'Январь 2025'!D82</f>
        <v>6599.7599999999948</v>
      </c>
      <c r="F82" s="105">
        <f>'СВОД 2025'!E82+$H$1*1-'Февраль 2025'!D82</f>
        <v>8799.7599999999948</v>
      </c>
      <c r="G82" s="105">
        <f>'СВОД 2025'!F82+$H$1*1-'Март 2025'!D82</f>
        <v>10999.759999999995</v>
      </c>
      <c r="H82" s="105">
        <f>'СВОД 2025'!G82+$H$1*1-'Апрель 2025'!D82</f>
        <v>13199.759999999995</v>
      </c>
      <c r="I82" s="105">
        <f>'СВОД 2025'!H82+$H$1*1-'Май 2025'!D82</f>
        <v>15399.759999999995</v>
      </c>
      <c r="J82" s="105">
        <f>'СВОД 2025'!I82+$H$1*1-'Июнь 2025'!D82</f>
        <v>17599.759999999995</v>
      </c>
      <c r="K82" s="105">
        <f>'СВОД 2025'!J82+$H$1*1-'Июль 2025'!D82</f>
        <v>19799.759999999995</v>
      </c>
      <c r="L82" s="105">
        <f>'СВОД 2025'!K82+$H$1*1-'Август 2025'!D82</f>
        <v>21999.759999999995</v>
      </c>
      <c r="M82" s="105">
        <f>'СВОД 2025'!L82+$H$1*1-'Сентябрь 2025'!D82</f>
        <v>24199.759999999995</v>
      </c>
      <c r="N82" s="105">
        <f>'СВОД 2025'!M82+$H$1*1-'Октябрь 2025'!D82</f>
        <v>26399.759999999995</v>
      </c>
      <c r="O82" s="105">
        <f>'СВОД 2025'!N82+$H$1*1-'Ноябрь 2025'!D82</f>
        <v>28599.759999999995</v>
      </c>
      <c r="P82" s="105">
        <f>'СВОД 2025'!O82+$H$1*1-'Декабрь 2025'!D82</f>
        <v>30799.759999999995</v>
      </c>
      <c r="Q82" s="106">
        <f t="shared" si="2"/>
        <v>26400</v>
      </c>
      <c r="R82" s="106">
        <f>'Январь 2025'!D82+'Февраль 2025'!D82+'Март 2025'!D82+'Апрель 2025'!D82+'Май 2025'!D82+'Июнь 2025'!D82+'Июль 2025'!D82+'Август 2025'!D82+'Сентябрь 2025'!D82+'Октябрь 2025'!D82+'Ноябрь 2025'!D82+'Декабрь 2025'!D82</f>
        <v>0</v>
      </c>
      <c r="S82" s="106">
        <f t="shared" si="3"/>
        <v>30799.759999999995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2024'!S83</f>
        <v>15200</v>
      </c>
      <c r="E83" s="105">
        <f>'СВОД 2025'!D83+$H$1*1-'Январь 2025'!D83</f>
        <v>17400</v>
      </c>
      <c r="F83" s="105">
        <f>'СВОД 2025'!E83+$H$1*1-'Февраль 2025'!D83</f>
        <v>14600</v>
      </c>
      <c r="G83" s="105">
        <f>'СВОД 2025'!F83+$H$1*1-'Март 2025'!D83</f>
        <v>11800</v>
      </c>
      <c r="H83" s="105">
        <f>'СВОД 2025'!G83+$H$1*1-'Апрель 2025'!D83</f>
        <v>9000</v>
      </c>
      <c r="I83" s="105">
        <f>'СВОД 2025'!H83+$H$1*1-'Май 2025'!D83</f>
        <v>11200</v>
      </c>
      <c r="J83" s="105">
        <f>'СВОД 2025'!I83+$H$1*1-'Июнь 2025'!D83</f>
        <v>13400</v>
      </c>
      <c r="K83" s="105">
        <f>'СВОД 2025'!J83+$H$1*1-'Июль 2025'!D83</f>
        <v>15600</v>
      </c>
      <c r="L83" s="105">
        <f>'СВОД 2025'!K83+$H$1*1-'Август 2025'!D83</f>
        <v>17800</v>
      </c>
      <c r="M83" s="105">
        <f>'СВОД 2025'!L83+$H$1*1-'Сентябрь 2025'!D83</f>
        <v>20000</v>
      </c>
      <c r="N83" s="105">
        <f>'СВОД 2025'!M83+$H$1*1-'Октябрь 2025'!D83</f>
        <v>22200</v>
      </c>
      <c r="O83" s="105">
        <f>'СВОД 2025'!N83+$H$1*1-'Ноябрь 2025'!D83</f>
        <v>14400</v>
      </c>
      <c r="P83" s="105">
        <f>'СВОД 2025'!O83+$H$1*1-'Декабрь 2025'!D83</f>
        <v>16600</v>
      </c>
      <c r="Q83" s="106">
        <f t="shared" si="2"/>
        <v>26400</v>
      </c>
      <c r="R83" s="106">
        <f>'Январь 2025'!D83+'Февраль 2025'!D83+'Март 2025'!D83+'Апрель 2025'!D83+'Май 2025'!D83+'Июнь 2025'!D83+'Июль 2025'!D83+'Август 2025'!D83+'Сентябрь 2025'!D83+'Октябрь 2025'!D83+'Ноябрь 2025'!D83+'Декабрь 2025'!D83</f>
        <v>25000</v>
      </c>
      <c r="S83" s="106">
        <f t="shared" si="3"/>
        <v>16600</v>
      </c>
      <c r="T83" s="116"/>
    </row>
    <row r="84" spans="1:20" ht="15.95" customHeight="1" x14ac:dyDescent="0.25">
      <c r="A84" s="20" t="s">
        <v>462</v>
      </c>
      <c r="B84" s="2">
        <v>66</v>
      </c>
      <c r="C84" s="114"/>
      <c r="D84" s="133">
        <f>'СВОД 2024'!S84</f>
        <v>94535.84</v>
      </c>
      <c r="E84" s="105">
        <f>'СВОД 2025'!D84+$H$1*1-'Январь 2025'!D84</f>
        <v>96735.84</v>
      </c>
      <c r="F84" s="105">
        <f>'СВОД 2025'!E84+$H$1*1-'Февраль 2025'!D84</f>
        <v>88935.84</v>
      </c>
      <c r="G84" s="105">
        <f>'СВОД 2025'!F84+$H$1*1-'Март 2025'!D84</f>
        <v>91135.84</v>
      </c>
      <c r="H84" s="105">
        <f>'СВОД 2025'!G84+$H$1*1-'Апрель 2025'!D84</f>
        <v>93335.84</v>
      </c>
      <c r="I84" s="105">
        <f>'СВОД 2025'!H84+$H$1*1-'Май 2025'!D84</f>
        <v>95535.84</v>
      </c>
      <c r="J84" s="105">
        <f>'СВОД 2025'!I84+$H$1*1-'Июнь 2025'!D84</f>
        <v>97735.84</v>
      </c>
      <c r="K84" s="105">
        <f>'СВОД 2025'!J84+$H$1*1-'Июль 2025'!D84</f>
        <v>99935.84</v>
      </c>
      <c r="L84" s="105">
        <f>'СВОД 2025'!K84+$H$1*1-'Август 2025'!D84</f>
        <v>102135.84</v>
      </c>
      <c r="M84" s="105">
        <f>'СВОД 2025'!L84+$H$1*1-'Сентябрь 2025'!D84</f>
        <v>104335.84</v>
      </c>
      <c r="N84" s="105">
        <f>'СВОД 2025'!M84+$H$1*1-'Октябрь 2025'!D84</f>
        <v>106535.84</v>
      </c>
      <c r="O84" s="105">
        <f>'СВОД 2025'!N84+$H$1*1-'Ноябрь 2025'!D84</f>
        <v>108735.84</v>
      </c>
      <c r="P84" s="105">
        <f>'СВОД 2025'!O84+$H$1*1-'Декабрь 2025'!D84</f>
        <v>110935.84</v>
      </c>
      <c r="Q84" s="106">
        <f t="shared" si="2"/>
        <v>26400</v>
      </c>
      <c r="R84" s="106">
        <f>'Январь 2025'!D84+'Февраль 2025'!D84+'Март 2025'!D84+'Апрель 2025'!D84+'Май 2025'!D84+'Июнь 2025'!D84+'Июль 2025'!D84+'Август 2025'!D84+'Сентябрь 2025'!D84+'Октябрь 2025'!D84+'Ноябрь 2025'!D84+'Декабрь 2025'!D84</f>
        <v>10000</v>
      </c>
      <c r="S84" s="106">
        <f t="shared" si="3"/>
        <v>110935.84</v>
      </c>
      <c r="T84" s="116"/>
    </row>
    <row r="85" spans="1:20" ht="15.95" customHeight="1" x14ac:dyDescent="0.25">
      <c r="A85" s="20" t="s">
        <v>433</v>
      </c>
      <c r="B85" s="2">
        <v>67</v>
      </c>
      <c r="C85" s="114"/>
      <c r="D85" s="133">
        <f>'СВОД 2024'!S85</f>
        <v>17600</v>
      </c>
      <c r="E85" s="105">
        <f>'СВОД 2025'!D85+$H$1*1-'Январь 2025'!D85</f>
        <v>19800</v>
      </c>
      <c r="F85" s="105">
        <f>'СВОД 2025'!E85+$H$1*1-'Февраль 2025'!D85</f>
        <v>22000</v>
      </c>
      <c r="G85" s="105">
        <f>'СВОД 2025'!F85+$H$1*1-'Март 2025'!D85</f>
        <v>24200</v>
      </c>
      <c r="H85" s="105">
        <f>'СВОД 2025'!G85+$H$1*1-'Апрель 2025'!D85</f>
        <v>20400</v>
      </c>
      <c r="I85" s="105">
        <f>'СВОД 2025'!H85+$H$1*1-'Май 2025'!D85</f>
        <v>22600</v>
      </c>
      <c r="J85" s="105">
        <f>'СВОД 2025'!I85+$H$1*1-'Июнь 2025'!D85</f>
        <v>24800</v>
      </c>
      <c r="K85" s="105">
        <f>'СВОД 2025'!J85+$H$1*1-'Июль 2025'!D85</f>
        <v>27000</v>
      </c>
      <c r="L85" s="105">
        <f>'СВОД 2025'!K85+$H$1*1-'Август 2025'!D85</f>
        <v>29200</v>
      </c>
      <c r="M85" s="105">
        <f>'СВОД 2025'!L85+$H$1*1-'Сентябрь 2025'!D85</f>
        <v>31400</v>
      </c>
      <c r="N85" s="105">
        <f>'СВОД 2025'!M85+$H$1*1-'Октябрь 2025'!D85</f>
        <v>33600</v>
      </c>
      <c r="O85" s="105">
        <f>'СВОД 2025'!N85+$H$1*1-'Ноябрь 2025'!D85</f>
        <v>35800</v>
      </c>
      <c r="P85" s="105">
        <f>'СВОД 2025'!O85+$H$1*1-'Декабрь 2025'!D85</f>
        <v>38000</v>
      </c>
      <c r="Q85" s="106">
        <f t="shared" si="2"/>
        <v>26400</v>
      </c>
      <c r="R85" s="106">
        <f>'Январь 2025'!D85+'Февраль 2025'!D85+'Март 2025'!D85+'Апрель 2025'!D85+'Май 2025'!D85+'Июнь 2025'!D85+'Июль 2025'!D85+'Август 2025'!D85+'Сентябрь 2025'!D85+'Октябрь 2025'!D85+'Ноябрь 2025'!D85+'Декабрь 2025'!D85</f>
        <v>6000</v>
      </c>
      <c r="S85" s="106">
        <f t="shared" si="3"/>
        <v>38000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2024'!S86</f>
        <v>2200</v>
      </c>
      <c r="E86" s="105">
        <f>'СВОД 2025'!D86+$H$1*1-'Январь 2025'!D86</f>
        <v>4400</v>
      </c>
      <c r="F86" s="105">
        <f>'СВОД 2025'!E86+$H$1*1-'Февраль 2025'!D86</f>
        <v>4400</v>
      </c>
      <c r="G86" s="105">
        <f>'СВОД 2025'!F86+$H$1*1-'Март 2025'!D86</f>
        <v>4400</v>
      </c>
      <c r="H86" s="105">
        <f>'СВОД 2025'!G86+$H$1*1-'Апрель 2025'!D86</f>
        <v>2200</v>
      </c>
      <c r="I86" s="105">
        <f>'СВОД 2025'!H86+$H$1*1-'Май 2025'!D86</f>
        <v>4400</v>
      </c>
      <c r="J86" s="105">
        <f>'СВОД 2025'!I86+$H$1*1-'Июнь 2025'!D86</f>
        <v>4400</v>
      </c>
      <c r="K86" s="105">
        <f>'СВОД 2025'!J86+$H$1*1-'Июль 2025'!D86</f>
        <v>4400</v>
      </c>
      <c r="L86" s="105">
        <f>'СВОД 2025'!K86+$H$1*1-'Август 2025'!D86</f>
        <v>4400</v>
      </c>
      <c r="M86" s="105">
        <f>'СВОД 2025'!L86+$H$1*1-'Сентябрь 2025'!D86</f>
        <v>4400</v>
      </c>
      <c r="N86" s="105">
        <f>'СВОД 2025'!M86+$H$1*1-'Октябрь 2025'!D86</f>
        <v>2200</v>
      </c>
      <c r="O86" s="105">
        <f>'СВОД 2025'!N86+$H$1*1-'Ноябрь 2025'!D86</f>
        <v>4400</v>
      </c>
      <c r="P86" s="105">
        <f>'СВОД 2025'!O86+$H$1*1-'Декабрь 2025'!D86</f>
        <v>4400</v>
      </c>
      <c r="Q86" s="106">
        <f t="shared" si="2"/>
        <v>26400</v>
      </c>
      <c r="R86" s="106">
        <f>'Январь 2025'!D86+'Февраль 2025'!D86+'Март 2025'!D86+'Апрель 2025'!D86+'Май 2025'!D86+'Июнь 2025'!D86+'Июль 2025'!D86+'Август 2025'!D86+'Сентябрь 2025'!D86+'Октябрь 2025'!D86+'Ноябрь 2025'!D86+'Декабрь 2025'!D86</f>
        <v>24200</v>
      </c>
      <c r="S86" s="106">
        <f t="shared" si="3"/>
        <v>4400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2025'!D87+'Февраль 2025'!D87+'Март 2025'!D87+'Апрель 2025'!D87+'Май 2025'!D87+'Июнь 2025'!D87+'Июль 2025'!D87+'Август 2025'!D87+'Сентябрь 2025'!D87+'Октябрь 2025'!D87+'Ноябрь 2025'!D87+'Декабрь 2025'!D87</f>
        <v>0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2024'!S88</f>
        <v>173800</v>
      </c>
      <c r="E88" s="105">
        <f>'СВОД 2025'!D88+$H$1*1-'Январь 2025'!D88</f>
        <v>176000</v>
      </c>
      <c r="F88" s="105">
        <f>'СВОД 2025'!E88+$H$1*1-'Февраль 2025'!D88</f>
        <v>178200</v>
      </c>
      <c r="G88" s="105">
        <f>'СВОД 2025'!F88+$H$1*1-'Март 2025'!D88</f>
        <v>180400</v>
      </c>
      <c r="H88" s="105">
        <f>'СВОД 2025'!G88+$H$1*1-'Апрель 2025'!D88</f>
        <v>182600</v>
      </c>
      <c r="I88" s="105">
        <f>'СВОД 2025'!H88+$H$1*1-'Май 2025'!D88</f>
        <v>184800</v>
      </c>
      <c r="J88" s="105">
        <f>'СВОД 2025'!I88+$H$1*1-'Июнь 2025'!D88</f>
        <v>187000</v>
      </c>
      <c r="K88" s="105">
        <f>'СВОД 2025'!J88+$H$1*1-'Июль 2025'!D88</f>
        <v>189200</v>
      </c>
      <c r="L88" s="105">
        <f>'СВОД 2025'!K88+$H$1*1-'Август 2025'!D88</f>
        <v>191400</v>
      </c>
      <c r="M88" s="105">
        <f>'СВОД 2025'!L88+$H$1*1-'Сентябрь 2025'!D88</f>
        <v>193600</v>
      </c>
      <c r="N88" s="105">
        <f>'СВОД 2025'!M88+$H$1*1-'Октябрь 2025'!D88</f>
        <v>195800</v>
      </c>
      <c r="O88" s="105">
        <f>'СВОД 2025'!N88+$H$1*1-'Ноябрь 2025'!D88</f>
        <v>198000</v>
      </c>
      <c r="P88" s="105">
        <f>'СВОД 2025'!O88+$H$1*1-'Декабрь 2025'!D88</f>
        <v>200200</v>
      </c>
      <c r="Q88" s="106">
        <f t="shared" si="2"/>
        <v>26400</v>
      </c>
      <c r="R88" s="106">
        <f>'Январь 2025'!D88+'Февраль 2025'!D88+'Март 2025'!D88+'Апрель 2025'!D88+'Май 2025'!D88+'Июнь 2025'!D88+'Июль 2025'!D88+'Август 2025'!D88+'Сентябрь 2025'!D88+'Октябрь 2025'!D88+'Ноябрь 2025'!D88+'Декабрь 2025'!D88</f>
        <v>0</v>
      </c>
      <c r="S88" s="106">
        <f t="shared" si="3"/>
        <v>200200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2024'!S89</f>
        <v>-2400</v>
      </c>
      <c r="E89" s="105">
        <f>'СВОД 2025'!D89+$H$1*1-'Январь 2025'!D89</f>
        <v>-200</v>
      </c>
      <c r="F89" s="105">
        <f>'СВОД 2025'!E89+$H$1*1-'Февраль 2025'!D89</f>
        <v>2000</v>
      </c>
      <c r="G89" s="105">
        <f>'СВОД 2025'!F89+$H$1*1-'Март 2025'!D89</f>
        <v>4200</v>
      </c>
      <c r="H89" s="105">
        <f>'СВОД 2025'!G89+$H$1*1-'Апрель 2025'!D89</f>
        <v>6400</v>
      </c>
      <c r="I89" s="105">
        <f>'СВОД 2025'!H89+$H$1*1-'Май 2025'!D89</f>
        <v>8600</v>
      </c>
      <c r="J89" s="105">
        <f>'СВОД 2025'!I89+$H$1*1-'Июнь 2025'!D89</f>
        <v>10800</v>
      </c>
      <c r="K89" s="105">
        <f>'СВОД 2025'!J89+$H$1*1-'Июль 2025'!D89</f>
        <v>13000</v>
      </c>
      <c r="L89" s="105">
        <f>'СВОД 2025'!K89+$H$1*1-'Август 2025'!D89</f>
        <v>15200</v>
      </c>
      <c r="M89" s="105">
        <f>'СВОД 2025'!L89+$H$1*1-'Сентябрь 2025'!D89</f>
        <v>17400</v>
      </c>
      <c r="N89" s="105">
        <f>'СВОД 2025'!M89+$H$1*1-'Октябрь 2025'!D89</f>
        <v>19600</v>
      </c>
      <c r="O89" s="105">
        <f>'СВОД 2025'!N89+$H$1*1-'Ноябрь 2025'!D89</f>
        <v>21800</v>
      </c>
      <c r="P89" s="105">
        <f>'СВОД 2025'!O89+$H$1*1-'Декабрь 2025'!D89</f>
        <v>24000</v>
      </c>
      <c r="Q89" s="106">
        <f t="shared" si="2"/>
        <v>26400</v>
      </c>
      <c r="R89" s="106">
        <f>'Январь 2025'!D89+'Февраль 2025'!D89+'Март 2025'!D89+'Апрель 2025'!D89+'Май 2025'!D89+'Июнь 2025'!D89+'Июль 2025'!D89+'Август 2025'!D89+'Сентябрь 2025'!D89+'Октябрь 2025'!D89+'Ноябрь 2025'!D89+'Декабрь 2025'!D89</f>
        <v>0</v>
      </c>
      <c r="S89" s="106">
        <f t="shared" si="3"/>
        <v>24000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2024'!S90</f>
        <v>2200</v>
      </c>
      <c r="E90" s="105">
        <f>'СВОД 2025'!D90+$H$1*1-'Январь 2025'!D90</f>
        <v>2200</v>
      </c>
      <c r="F90" s="105">
        <f>'СВОД 2025'!E90+$H$1*1-'Февраль 2025'!D90</f>
        <v>4400</v>
      </c>
      <c r="G90" s="105">
        <f>'СВОД 2025'!F90+$H$1*1-'Март 2025'!D90</f>
        <v>6600</v>
      </c>
      <c r="H90" s="105">
        <f>'СВОД 2025'!G90+$H$1*1-'Апрель 2025'!D90</f>
        <v>0</v>
      </c>
      <c r="I90" s="105">
        <f>'СВОД 2025'!H90+$H$1*1-'Май 2025'!D90</f>
        <v>0</v>
      </c>
      <c r="J90" s="105">
        <f>'СВОД 2025'!I90+$H$1*1-'Июнь 2025'!D90</f>
        <v>2200</v>
      </c>
      <c r="K90" s="105">
        <f>'СВОД 2025'!J90+$H$1*1-'Июль 2025'!D90</f>
        <v>0</v>
      </c>
      <c r="L90" s="105">
        <f>'СВОД 2025'!K90+$H$1*1-'Август 2025'!D90</f>
        <v>2200</v>
      </c>
      <c r="M90" s="105">
        <f>'СВОД 2025'!L90+$H$1*1-'Сентябрь 2025'!D90</f>
        <v>4400</v>
      </c>
      <c r="N90" s="105">
        <f>'СВОД 2025'!M90+$H$1*1-'Октябрь 2025'!D90</f>
        <v>6600</v>
      </c>
      <c r="O90" s="105">
        <f>'СВОД 2025'!N90+$H$1*1-'Ноябрь 2025'!D90</f>
        <v>8800</v>
      </c>
      <c r="P90" s="105">
        <f>'СВОД 2025'!O90+$H$1*1-'Декабрь 2025'!D90</f>
        <v>11000</v>
      </c>
      <c r="Q90" s="106">
        <f t="shared" si="2"/>
        <v>26400</v>
      </c>
      <c r="R90" s="106">
        <f>'Январь 2025'!D90+'Февраль 2025'!D90+'Март 2025'!D90+'Апрель 2025'!D90+'Май 2025'!D90+'Июнь 2025'!D90+'Июль 2025'!D90+'Август 2025'!D90+'Сентябрь 2025'!D90+'Октябрь 2025'!D90+'Ноябрь 2025'!D90+'Декабрь 2025'!D90</f>
        <v>17600</v>
      </c>
      <c r="S90" s="106">
        <f t="shared" si="3"/>
        <v>11000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2024'!S91</f>
        <v>17487.679999999993</v>
      </c>
      <c r="E91" s="105">
        <f>'СВОД 2025'!D91+$H$1*1-'Январь 2025'!D91</f>
        <v>15287.679999999993</v>
      </c>
      <c r="F91" s="105">
        <f>'СВОД 2025'!E91+$H$1*1-'Февраль 2025'!D91</f>
        <v>17487.679999999993</v>
      </c>
      <c r="G91" s="105">
        <f>'СВОД 2025'!F91+$H$1*1-'Март 2025'!D91</f>
        <v>15287.679999999993</v>
      </c>
      <c r="H91" s="105">
        <f>'СВОД 2025'!G91+$H$1*1-'Апрель 2025'!D91</f>
        <v>15287.679999999993</v>
      </c>
      <c r="I91" s="105">
        <f>'СВОД 2025'!H91+$H$1*1-'Май 2025'!D91</f>
        <v>15287.679999999993</v>
      </c>
      <c r="J91" s="105">
        <f>'СВОД 2025'!I91+$H$1*1-'Июнь 2025'!D91</f>
        <v>17487.679999999993</v>
      </c>
      <c r="K91" s="105">
        <f>'СВОД 2025'!J91+$H$1*1-'Июль 2025'!D91</f>
        <v>19687.679999999993</v>
      </c>
      <c r="L91" s="105">
        <f>'СВОД 2025'!K91+$H$1*1-'Август 2025'!D91</f>
        <v>17487.679999999993</v>
      </c>
      <c r="M91" s="105">
        <f>'СВОД 2025'!L91+$H$1*1-'Сентябрь 2025'!D91</f>
        <v>17487.679999999993</v>
      </c>
      <c r="N91" s="105">
        <f>'СВОД 2025'!M91+$H$1*1-'Октябрь 2025'!D91</f>
        <v>15287.679999999993</v>
      </c>
      <c r="O91" s="105">
        <f>'СВОД 2025'!N91+$H$1*1-'Ноябрь 2025'!D91</f>
        <v>15287.679999999993</v>
      </c>
      <c r="P91" s="105">
        <f>'СВОД 2025'!O91+$H$1*1-'Декабрь 2025'!D91</f>
        <v>15287.679999999993</v>
      </c>
      <c r="Q91" s="106">
        <f t="shared" si="2"/>
        <v>26400</v>
      </c>
      <c r="R91" s="106">
        <f>'Январь 2025'!D91+'Февраль 2025'!D91+'Март 2025'!D91+'Апрель 2025'!D91+'Май 2025'!D91+'Июнь 2025'!D91+'Июль 2025'!D91+'Август 2025'!D91+'Сентябрь 2025'!D91+'Октябрь 2025'!D91+'Ноябрь 2025'!D91+'Декабрь 2025'!D91</f>
        <v>28600</v>
      </c>
      <c r="S91" s="106">
        <f t="shared" si="3"/>
        <v>15287.679999999993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2024'!S92</f>
        <v>-0.23000000000320142</v>
      </c>
      <c r="E92" s="105">
        <f>'СВОД 2025'!D92+$H$1*1-'Январь 2025'!D92</f>
        <v>2199.7699999999968</v>
      </c>
      <c r="F92" s="105">
        <f>'СВОД 2025'!E92+$H$1*1-'Февраль 2025'!D92</f>
        <v>4399.7699999999968</v>
      </c>
      <c r="G92" s="105">
        <f>'СВОД 2025'!F92+$H$1*1-'Март 2025'!D92</f>
        <v>-0.23000000000320142</v>
      </c>
      <c r="H92" s="105">
        <f>'СВОД 2025'!G92+$H$1*1-'Апрель 2025'!D92</f>
        <v>2199.7699999999968</v>
      </c>
      <c r="I92" s="105">
        <f>'СВОД 2025'!H92+$H$1*1-'Май 2025'!D92</f>
        <v>-2200.2300000000032</v>
      </c>
      <c r="J92" s="105">
        <f>'СВОД 2025'!I92+$H$1*1-'Июнь 2025'!D92</f>
        <v>-0.23000000000320142</v>
      </c>
      <c r="K92" s="105">
        <f>'СВОД 2025'!J92+$H$1*1-'Июль 2025'!D92</f>
        <v>2199.7699999999968</v>
      </c>
      <c r="L92" s="105">
        <f>'СВОД 2025'!K92+$H$1*1-'Август 2025'!D92</f>
        <v>-2200.2300000000032</v>
      </c>
      <c r="M92" s="105">
        <f>'СВОД 2025'!L92+$H$1*1-'Сентябрь 2025'!D92</f>
        <v>-0.23000000000320142</v>
      </c>
      <c r="N92" s="105">
        <f>'СВОД 2025'!M92+$H$1*1-'Октябрь 2025'!D92</f>
        <v>2199.7699999999968</v>
      </c>
      <c r="O92" s="105">
        <f>'СВОД 2025'!N92+$H$1*1-'Ноябрь 2025'!D92</f>
        <v>2199.7699999999968</v>
      </c>
      <c r="P92" s="105">
        <f>'СВОД 2025'!O92+$H$1*1-'Декабрь 2025'!D92</f>
        <v>4399.7699999999968</v>
      </c>
      <c r="Q92" s="106">
        <f t="shared" si="2"/>
        <v>26400</v>
      </c>
      <c r="R92" s="106">
        <f>'Январь 2025'!D92+'Февраль 2025'!D92+'Март 2025'!D92+'Апрель 2025'!D92+'Май 2025'!D92+'Июнь 2025'!D92+'Июль 2025'!D92+'Август 2025'!D92+'Сентябрь 2025'!D92+'Октябрь 2025'!D92+'Ноябрь 2025'!D92+'Декабрь 2025'!D92</f>
        <v>22000</v>
      </c>
      <c r="S92" s="106">
        <f t="shared" si="3"/>
        <v>4399.7699999999968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2024'!S93</f>
        <v>11000</v>
      </c>
      <c r="E93" s="105">
        <f>'СВОД 2025'!D93+$H$1*1-'Январь 2025'!D93</f>
        <v>11000</v>
      </c>
      <c r="F93" s="105">
        <f>'СВОД 2025'!E93+$H$1*1-'Февраль 2025'!D93</f>
        <v>13200</v>
      </c>
      <c r="G93" s="105">
        <f>'СВОД 2025'!F93+$H$1*1-'Март 2025'!D93</f>
        <v>15400</v>
      </c>
      <c r="H93" s="105">
        <f>'СВОД 2025'!G93+$H$1*1-'Апрель 2025'!D93</f>
        <v>17600</v>
      </c>
      <c r="I93" s="105">
        <f>'СВОД 2025'!H93+$H$1*1-'Май 2025'!D93</f>
        <v>19800</v>
      </c>
      <c r="J93" s="105">
        <f>'СВОД 2025'!I93+$H$1*1-'Июнь 2025'!D93</f>
        <v>22000</v>
      </c>
      <c r="K93" s="105">
        <f>'СВОД 2025'!J93+$H$1*1-'Июль 2025'!D93</f>
        <v>24200</v>
      </c>
      <c r="L93" s="105">
        <f>'СВОД 2025'!K93+$H$1*1-'Август 2025'!D93</f>
        <v>26400</v>
      </c>
      <c r="M93" s="105">
        <f>'СВОД 2025'!L93+$H$1*1-'Сентябрь 2025'!D93</f>
        <v>28600</v>
      </c>
      <c r="N93" s="105">
        <f>'СВОД 2025'!M93+$H$1*1-'Октябрь 2025'!D93</f>
        <v>30800</v>
      </c>
      <c r="O93" s="105">
        <f>'СВОД 2025'!N93+$H$1*1-'Ноябрь 2025'!D93</f>
        <v>33000</v>
      </c>
      <c r="P93" s="105">
        <f>'СВОД 2025'!O93+$H$1*1-'Декабрь 2025'!D93</f>
        <v>35200</v>
      </c>
      <c r="Q93" s="106">
        <f t="shared" si="2"/>
        <v>26400</v>
      </c>
      <c r="R93" s="106">
        <f>'Январь 2025'!D93+'Февраль 2025'!D93+'Март 2025'!D93+'Апрель 2025'!D93+'Май 2025'!D93+'Июнь 2025'!D93+'Июль 2025'!D93+'Август 2025'!D93+'Сентябрь 2025'!D93+'Октябрь 2025'!D93+'Ноябрь 2025'!D93+'Декабрь 2025'!D93</f>
        <v>2200</v>
      </c>
      <c r="S93" s="106">
        <f t="shared" si="3"/>
        <v>35200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2024'!S94</f>
        <v>992</v>
      </c>
      <c r="E94" s="105">
        <f>'СВОД 2025'!D94+$H$1*1-'Январь 2025'!D94</f>
        <v>992</v>
      </c>
      <c r="F94" s="105">
        <f>'СВОД 2025'!E94+$H$1*1-'Февраль 2025'!D94</f>
        <v>992</v>
      </c>
      <c r="G94" s="105">
        <f>'СВОД 2025'!F94+$H$1*1-'Март 2025'!D94</f>
        <v>992</v>
      </c>
      <c r="H94" s="105">
        <f>'СВОД 2025'!G94+$H$1*1-'Апрель 2025'!D94</f>
        <v>992</v>
      </c>
      <c r="I94" s="105">
        <f>'СВОД 2025'!H94+$H$1*1-'Май 2025'!D94</f>
        <v>992</v>
      </c>
      <c r="J94" s="105">
        <f>'СВОД 2025'!I94+$H$1*1-'Июнь 2025'!D94</f>
        <v>992</v>
      </c>
      <c r="K94" s="105">
        <f>'СВОД 2025'!J94+$H$1*1-'Июль 2025'!D94</f>
        <v>992</v>
      </c>
      <c r="L94" s="105">
        <f>'СВОД 2025'!K94+$H$1*1-'Август 2025'!D94</f>
        <v>1692</v>
      </c>
      <c r="M94" s="105">
        <f>'СВОД 2025'!L94+$H$1*1-'Сентябрь 2025'!D94</f>
        <v>2392</v>
      </c>
      <c r="N94" s="105">
        <f>'СВОД 2025'!M94+$H$1*1-'Октябрь 2025'!D94</f>
        <v>2592</v>
      </c>
      <c r="O94" s="105">
        <f>'СВОД 2025'!N94+$H$1*1-'Ноябрь 2025'!D94</f>
        <v>2792</v>
      </c>
      <c r="P94" s="105">
        <f>'СВОД 2025'!O94+$H$1*1-'Декабрь 2025'!D94</f>
        <v>2992</v>
      </c>
      <c r="Q94" s="106">
        <f t="shared" si="2"/>
        <v>26400</v>
      </c>
      <c r="R94" s="106">
        <f>'Январь 2025'!D94+'Февраль 2025'!D94+'Март 2025'!D94+'Апрель 2025'!D94+'Май 2025'!D94+'Июнь 2025'!D94+'Июль 2025'!D94+'Август 2025'!D94+'Сентябрь 2025'!D94+'Октябрь 2025'!D94+'Ноябрь 2025'!D94+'Декабрь 2025'!D94</f>
        <v>24400</v>
      </c>
      <c r="S94" s="106">
        <f t="shared" si="3"/>
        <v>2992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2024'!S95</f>
        <v>4202.07</v>
      </c>
      <c r="E95" s="105">
        <f>'СВОД 2025'!D95+$H$1*1-'Январь 2025'!D95</f>
        <v>4202.07</v>
      </c>
      <c r="F95" s="105">
        <f>'СВОД 2025'!E95+$H$1*1-'Февраль 2025'!D95</f>
        <v>4202.07</v>
      </c>
      <c r="G95" s="105">
        <f>'СВОД 2025'!F95+$H$1*1-'Март 2025'!D95</f>
        <v>4202.07</v>
      </c>
      <c r="H95" s="105">
        <f>'СВОД 2025'!G95+$H$1*1-'Апрель 2025'!D95</f>
        <v>4202.07</v>
      </c>
      <c r="I95" s="105">
        <f>'СВОД 2025'!H95+$H$1*1-'Май 2025'!D95</f>
        <v>4202.07</v>
      </c>
      <c r="J95" s="105">
        <f>'СВОД 2025'!I95+$H$1*1-'Июнь 2025'!D95</f>
        <v>4202.07</v>
      </c>
      <c r="K95" s="105">
        <f>'СВОД 2025'!J95+$H$1*1-'Июль 2025'!D95</f>
        <v>4202.07</v>
      </c>
      <c r="L95" s="105">
        <f>'СВОД 2025'!K95+$H$1*1-'Август 2025'!D95</f>
        <v>4202.07</v>
      </c>
      <c r="M95" s="105">
        <f>'СВОД 2025'!L95+$H$1*1-'Сентябрь 2025'!D95</f>
        <v>4202.07</v>
      </c>
      <c r="N95" s="105">
        <f>'СВОД 2025'!M95+$H$1*1-'Октябрь 2025'!D95</f>
        <v>4202.07</v>
      </c>
      <c r="O95" s="105">
        <f>'СВОД 2025'!N95+$H$1*1-'Ноябрь 2025'!D95</f>
        <v>4202.07</v>
      </c>
      <c r="P95" s="105">
        <f>'СВОД 2025'!O95+$H$1*1-'Декабрь 2025'!D95</f>
        <v>4202.07</v>
      </c>
      <c r="Q95" s="106">
        <f t="shared" si="2"/>
        <v>26400</v>
      </c>
      <c r="R95" s="106">
        <f>'Январь 2025'!D95+'Февраль 2025'!D95+'Март 2025'!D95+'Апрель 2025'!D95+'Май 2025'!D95+'Июнь 2025'!D95+'Июль 2025'!D95+'Август 2025'!D95+'Сентябрь 2025'!D95+'Октябрь 2025'!D95+'Ноябрь 2025'!D95+'Декабрь 2025'!D95</f>
        <v>26400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2024'!S96</f>
        <v>6588.4599999999991</v>
      </c>
      <c r="E96" s="105">
        <f>'СВОД 2025'!D96+$H$1*1-'Январь 2025'!D96</f>
        <v>3788.4599999999991</v>
      </c>
      <c r="F96" s="105">
        <f>'СВОД 2025'!E96+$H$1*1-'Февраль 2025'!D96</f>
        <v>5988.4599999999991</v>
      </c>
      <c r="G96" s="105">
        <f>'СВОД 2025'!F96+$H$1*1-'Март 2025'!D96</f>
        <v>2188.4599999999991</v>
      </c>
      <c r="H96" s="105">
        <f>'СВОД 2025'!G96+$H$1*1-'Апрель 2025'!D96</f>
        <v>4388.4599999999991</v>
      </c>
      <c r="I96" s="105">
        <f>'СВОД 2025'!H96+$H$1*1-'Май 2025'!D96</f>
        <v>3588.4599999999991</v>
      </c>
      <c r="J96" s="105">
        <f>'СВОД 2025'!I96+$H$1*1-'Июнь 2025'!D96</f>
        <v>5788.4599999999991</v>
      </c>
      <c r="K96" s="105">
        <f>'СВОД 2025'!J96+$H$1*1-'Июль 2025'!D96</f>
        <v>7988.4599999999991</v>
      </c>
      <c r="L96" s="105">
        <f>'СВОД 2025'!K96+$H$1*1-'Август 2025'!D96</f>
        <v>2188.4599999999991</v>
      </c>
      <c r="M96" s="105">
        <f>'СВОД 2025'!L96+$H$1*1-'Сентябрь 2025'!D96</f>
        <v>1388.4599999999991</v>
      </c>
      <c r="N96" s="105">
        <f>'СВОД 2025'!M96+$H$1*1-'Октябрь 2025'!D96</f>
        <v>588.45999999999913</v>
      </c>
      <c r="O96" s="105">
        <f>'СВОД 2025'!N96+$H$1*1-'Ноябрь 2025'!D96</f>
        <v>2788.4599999999991</v>
      </c>
      <c r="P96" s="105">
        <f>'СВОД 2025'!O96+$H$1*1-'Декабрь 2025'!D96</f>
        <v>1988.4599999999991</v>
      </c>
      <c r="Q96" s="106">
        <f t="shared" si="2"/>
        <v>26400</v>
      </c>
      <c r="R96" s="106">
        <f>'Январь 2025'!D96+'Февраль 2025'!D96+'Март 2025'!D96+'Апрель 2025'!D96+'Май 2025'!D96+'Июнь 2025'!D96+'Июль 2025'!D96+'Август 2025'!D96+'Сентябрь 2025'!D96+'Октябрь 2025'!D96+'Ноябрь 2025'!D96+'Декабрь 2025'!D96</f>
        <v>31000</v>
      </c>
      <c r="S96" s="106">
        <f t="shared" si="3"/>
        <v>1988.4599999999991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2024'!S97</f>
        <v>5400</v>
      </c>
      <c r="E97" s="105">
        <f>'СВОД 2025'!D97+$H$1*1-'Январь 2025'!D97</f>
        <v>5400</v>
      </c>
      <c r="F97" s="105">
        <f>'СВОД 2025'!E97+$H$1*1-'Февраль 2025'!D97</f>
        <v>5400</v>
      </c>
      <c r="G97" s="105">
        <f>'СВОД 2025'!F97+$H$1*1-'Март 2025'!D97</f>
        <v>5400</v>
      </c>
      <c r="H97" s="105">
        <f>'СВОД 2025'!G97+$H$1*1-'Апрель 2025'!D97</f>
        <v>5400</v>
      </c>
      <c r="I97" s="105">
        <f>'СВОД 2025'!H97+$H$1*1-'Май 2025'!D97</f>
        <v>5400</v>
      </c>
      <c r="J97" s="105">
        <f>'СВОД 2025'!I97+$H$1*1-'Июнь 2025'!D97</f>
        <v>5400</v>
      </c>
      <c r="K97" s="105">
        <f>'СВОД 2025'!J97+$H$1*1-'Июль 2025'!D97</f>
        <v>5400</v>
      </c>
      <c r="L97" s="105">
        <f>'СВОД 2025'!K97+$H$1*1-'Август 2025'!D97</f>
        <v>5400</v>
      </c>
      <c r="M97" s="105">
        <f>'СВОД 2025'!L97+$H$1*1-'Сентябрь 2025'!D97</f>
        <v>3200</v>
      </c>
      <c r="N97" s="105">
        <f>'СВОД 2025'!M97+$H$1*1-'Октябрь 2025'!D97</f>
        <v>3200</v>
      </c>
      <c r="O97" s="105">
        <f>'СВОД 2025'!N97+$H$1*1-'Ноябрь 2025'!D97</f>
        <v>3200</v>
      </c>
      <c r="P97" s="105">
        <f>'СВОД 2025'!O97+$H$1*1-'Декабрь 2025'!D97</f>
        <v>3200</v>
      </c>
      <c r="Q97" s="106">
        <f t="shared" si="2"/>
        <v>26400</v>
      </c>
      <c r="R97" s="106">
        <f>'Январь 2025'!D97+'Февраль 2025'!D97+'Март 2025'!D97+'Апрель 2025'!D97+'Май 2025'!D97+'Июнь 2025'!D97+'Июль 2025'!D97+'Август 2025'!D97+'Сентябрь 2025'!D97+'Октябрь 2025'!D97+'Ноябрь 2025'!D97+'Декабрь 2025'!D97</f>
        <v>28600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2024'!S98</f>
        <v>10996.669999999998</v>
      </c>
      <c r="E98" s="105">
        <f>'СВОД 2025'!D98+$H$1*1-'Январь 2025'!D98</f>
        <v>8796.6699999999983</v>
      </c>
      <c r="F98" s="105">
        <f>'СВОД 2025'!E98+$H$1*1-'Февраль 2025'!D98</f>
        <v>10996.669999999998</v>
      </c>
      <c r="G98" s="105">
        <f>'СВОД 2025'!F98+$H$1*1-'Март 2025'!D98</f>
        <v>-3.3300000000017462</v>
      </c>
      <c r="H98" s="105">
        <f>'СВОД 2025'!G98+$H$1*1-'Апрель 2025'!D98</f>
        <v>2196.6699999999983</v>
      </c>
      <c r="I98" s="105">
        <f>'СВОД 2025'!H98+$H$1*1-'Май 2025'!D98</f>
        <v>-3.3300000000017462</v>
      </c>
      <c r="J98" s="105">
        <f>'СВОД 2025'!I98+$H$1*1-'Июнь 2025'!D98</f>
        <v>2196.6699999999983</v>
      </c>
      <c r="K98" s="105">
        <f>'СВОД 2025'!J98+$H$1*1-'Июль 2025'!D98</f>
        <v>-3.3300000000017462</v>
      </c>
      <c r="L98" s="105">
        <f>'СВОД 2025'!K98+$H$1*1-'Август 2025'!D98</f>
        <v>2196.6699999999983</v>
      </c>
      <c r="M98" s="105">
        <f>'СВОД 2025'!L98+$H$1*1-'Сентябрь 2025'!D98</f>
        <v>4396.6699999999983</v>
      </c>
      <c r="N98" s="105">
        <f>'СВОД 2025'!M98+$H$1*1-'Октябрь 2025'!D98</f>
        <v>6596.6699999999983</v>
      </c>
      <c r="O98" s="105">
        <f>'СВОД 2025'!N98+$H$1*1-'Ноябрь 2025'!D98</f>
        <v>6596.6699999999983</v>
      </c>
      <c r="P98" s="105">
        <f>'СВОД 2025'!O98+$H$1*1-'Декабрь 2025'!D98</f>
        <v>8796.6699999999983</v>
      </c>
      <c r="Q98" s="106">
        <f t="shared" si="2"/>
        <v>26400</v>
      </c>
      <c r="R98" s="106">
        <f>'Январь 2025'!D98+'Февраль 2025'!D98+'Март 2025'!D98+'Апрель 2025'!D98+'Май 2025'!D98+'Июнь 2025'!D98+'Июль 2025'!D98+'Август 2025'!D98+'Сентябрь 2025'!D98+'Октябрь 2025'!D98+'Ноябрь 2025'!D98+'Декабрь 2025'!D98</f>
        <v>28600</v>
      </c>
      <c r="S98" s="106">
        <f t="shared" si="3"/>
        <v>8796.6699999999983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2024'!S99</f>
        <v>0</v>
      </c>
      <c r="E99" s="105">
        <f>'СВОД 2025'!D99+$H$1*1-'Январь 2025'!D99</f>
        <v>2200</v>
      </c>
      <c r="F99" s="105">
        <f>'СВОД 2025'!E99+$H$1*1-'Февраль 2025'!D99</f>
        <v>2200</v>
      </c>
      <c r="G99" s="105">
        <f>'СВОД 2025'!F99+$H$1*1-'Март 2025'!D99</f>
        <v>4400</v>
      </c>
      <c r="H99" s="105">
        <f>'СВОД 2025'!G99+$H$1*1-'Апрель 2025'!D99</f>
        <v>2200</v>
      </c>
      <c r="I99" s="105">
        <f>'СВОД 2025'!H99+$H$1*1-'Май 2025'!D99</f>
        <v>4400</v>
      </c>
      <c r="J99" s="105">
        <f>'СВОД 2025'!I99+$H$1*1-'Июнь 2025'!D99</f>
        <v>4400</v>
      </c>
      <c r="K99" s="105">
        <f>'СВОД 2025'!J99+$H$1*1-'Июль 2025'!D99</f>
        <v>6600</v>
      </c>
      <c r="L99" s="105">
        <f>'СВОД 2025'!K99+$H$1*1-'Август 2025'!D99</f>
        <v>4400</v>
      </c>
      <c r="M99" s="105">
        <f>'СВОД 2025'!L99+$H$1*1-'Сентябрь 2025'!D99</f>
        <v>4400</v>
      </c>
      <c r="N99" s="105">
        <f>'СВОД 2025'!M99+$H$1*1-'Октябрь 2025'!D99</f>
        <v>4400</v>
      </c>
      <c r="O99" s="105">
        <f>'СВОД 2025'!N99+$H$1*1-'Ноябрь 2025'!D99</f>
        <v>2200</v>
      </c>
      <c r="P99" s="105">
        <f>'СВОД 2025'!O99+$H$1*1-'Декабрь 2025'!D99</f>
        <v>2200</v>
      </c>
      <c r="Q99" s="106">
        <f t="shared" si="2"/>
        <v>26400</v>
      </c>
      <c r="R99" s="106">
        <f>'Январь 2025'!D99+'Февраль 2025'!D99+'Март 2025'!D99+'Апрель 2025'!D99+'Май 2025'!D99+'Июнь 2025'!D99+'Июль 2025'!D99+'Август 2025'!D99+'Сентябрь 2025'!D99+'Октябрь 2025'!D99+'Ноябрь 2025'!D99+'Декабрь 2025'!D99</f>
        <v>24200</v>
      </c>
      <c r="S99" s="106">
        <f t="shared" si="3"/>
        <v>2200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2024'!S100</f>
        <v>-535.17000000000189</v>
      </c>
      <c r="E100" s="105">
        <f>'СВОД 2025'!D100+$H$1*1-'Январь 2025'!D100</f>
        <v>-535.17000000000189</v>
      </c>
      <c r="F100" s="105">
        <f>'СВОД 2025'!E100+$H$1*1-'Февраль 2025'!D100</f>
        <v>-535.17000000000189</v>
      </c>
      <c r="G100" s="105">
        <f>'СВОД 2025'!F100+$H$1*1-'Март 2025'!D100</f>
        <v>-535.17000000000189</v>
      </c>
      <c r="H100" s="105">
        <f>'СВОД 2025'!G100+$H$1*1-'Апрель 2025'!D100</f>
        <v>-535.17000000000189</v>
      </c>
      <c r="I100" s="105">
        <f>'СВОД 2025'!H100+$H$1*1-'Май 2025'!D100</f>
        <v>-535.17000000000189</v>
      </c>
      <c r="J100" s="105">
        <f>'СВОД 2025'!I100+$H$1*1-'Июнь 2025'!D100</f>
        <v>-535.17000000000189</v>
      </c>
      <c r="K100" s="105">
        <f>'СВОД 2025'!J100+$H$1*1-'Июль 2025'!D100</f>
        <v>-535.17000000000189</v>
      </c>
      <c r="L100" s="105">
        <f>'СВОД 2025'!K100+$H$1*1-'Август 2025'!D100</f>
        <v>-535.17000000000189</v>
      </c>
      <c r="M100" s="105">
        <f>'СВОД 2025'!L100+$H$1*1-'Сентябрь 2025'!D100</f>
        <v>-735.17000000000189</v>
      </c>
      <c r="N100" s="105">
        <f>'СВОД 2025'!M100+$H$1*1-'Октябрь 2025'!D100</f>
        <v>-735.17000000000189</v>
      </c>
      <c r="O100" s="105">
        <f>'СВОД 2025'!N100+$H$1*1-'Ноябрь 2025'!D100</f>
        <v>-735.17000000000189</v>
      </c>
      <c r="P100" s="105">
        <f>'СВОД 2025'!O100+$H$1*1-'Декабрь 2025'!D100</f>
        <v>-835.17000000000189</v>
      </c>
      <c r="Q100" s="106">
        <f t="shared" si="2"/>
        <v>26400</v>
      </c>
      <c r="R100" s="106">
        <f>'Январь 2025'!D100+'Февраль 2025'!D100+'Март 2025'!D100+'Апрель 2025'!D100+'Май 2025'!D100+'Июнь 2025'!D100+'Июль 2025'!D100+'Август 2025'!D100+'Сентябрь 2025'!D100+'Октябрь 2025'!D100+'Ноябрь 2025'!D100+'Декабрь 2025'!D100</f>
        <v>26700</v>
      </c>
      <c r="S100" s="106">
        <f t="shared" si="3"/>
        <v>-835.17000000000189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2024'!S101</f>
        <v>-9.0000000003783498E-2</v>
      </c>
      <c r="E101" s="105">
        <f>'СВОД 2025'!D101+$H$1*1-'Январь 2025'!D101</f>
        <v>-2200.0900000000038</v>
      </c>
      <c r="F101" s="105">
        <f>'СВОД 2025'!E101+$H$1*1-'Февраль 2025'!D101</f>
        <v>-9.0000000003783498E-2</v>
      </c>
      <c r="G101" s="105">
        <f>'СВОД 2025'!F101+$H$1*1-'Март 2025'!D101</f>
        <v>-2200.0900000000038</v>
      </c>
      <c r="H101" s="105">
        <f>'СВОД 2025'!G101+$H$1*1-'Апрель 2025'!D101</f>
        <v>-9.0000000003783498E-2</v>
      </c>
      <c r="I101" s="105">
        <f>'СВОД 2025'!H101+$H$1*1-'Май 2025'!D101</f>
        <v>-2200.0900000000038</v>
      </c>
      <c r="J101" s="105">
        <f>'СВОД 2025'!I101+$H$1*1-'Июнь 2025'!D101</f>
        <v>-9.0000000003783498E-2</v>
      </c>
      <c r="K101" s="105">
        <f>'СВОД 2025'!J101+$H$1*1-'Июль 2025'!D101</f>
        <v>2199.9099999999962</v>
      </c>
      <c r="L101" s="105">
        <f>'СВОД 2025'!K101+$H$1*1-'Август 2025'!D101</f>
        <v>4399.9099999999962</v>
      </c>
      <c r="M101" s="105">
        <f>'СВОД 2025'!L101+$H$1*1-'Сентябрь 2025'!D101</f>
        <v>-2200.0900000000038</v>
      </c>
      <c r="N101" s="105">
        <f>'СВОД 2025'!M101+$H$1*1-'Октябрь 2025'!D101</f>
        <v>-9.0000000003783498E-2</v>
      </c>
      <c r="O101" s="105">
        <f>'СВОД 2025'!N101+$H$1*1-'Ноябрь 2025'!D101</f>
        <v>-2200.0900000000038</v>
      </c>
      <c r="P101" s="105">
        <f>'СВОД 2025'!O101+$H$1*1-'Декабрь 2025'!D101</f>
        <v>-9.0000000003783498E-2</v>
      </c>
      <c r="Q101" s="106">
        <f t="shared" si="2"/>
        <v>26400</v>
      </c>
      <c r="R101" s="106">
        <f>'Январь 2025'!D101+'Февраль 2025'!D101+'Март 2025'!D101+'Апрель 2025'!D101+'Май 2025'!D101+'Июнь 2025'!D101+'Июль 2025'!D101+'Август 2025'!D101+'Сентябрь 2025'!D101+'Октябрь 2025'!D101+'Ноябрь 2025'!D101+'Декабрь 2025'!D101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2024'!S102</f>
        <v>17600</v>
      </c>
      <c r="E102" s="105">
        <f>'СВОД 2025'!D102+$H$1*1-'Январь 2025'!D102</f>
        <v>19800</v>
      </c>
      <c r="F102" s="105">
        <f>'СВОД 2025'!E102+$H$1*1-'Февраль 2025'!D102</f>
        <v>22000</v>
      </c>
      <c r="G102" s="105">
        <f>'СВОД 2025'!F102+$H$1*1-'Март 2025'!D102</f>
        <v>24200</v>
      </c>
      <c r="H102" s="105">
        <f>'СВОД 2025'!G102+$H$1*1-'Апрель 2025'!D102</f>
        <v>26400</v>
      </c>
      <c r="I102" s="105">
        <f>'СВОД 2025'!H102+$H$1*1-'Май 2025'!D102</f>
        <v>28600</v>
      </c>
      <c r="J102" s="105">
        <f>'СВОД 2025'!I102+$H$1*1-'Июнь 2025'!D102</f>
        <v>30800</v>
      </c>
      <c r="K102" s="105">
        <f>'СВОД 2025'!J102+$H$1*1-'Июль 2025'!D102</f>
        <v>19800</v>
      </c>
      <c r="L102" s="105">
        <f>'СВОД 2025'!K102+$H$1*1-'Август 2025'!D102</f>
        <v>22000</v>
      </c>
      <c r="M102" s="105">
        <f>'СВОД 2025'!L102+$H$1*1-'Сентябрь 2025'!D102</f>
        <v>13200</v>
      </c>
      <c r="N102" s="105">
        <f>'СВОД 2025'!M102+$H$1*1-'Октябрь 2025'!D102</f>
        <v>15400</v>
      </c>
      <c r="O102" s="105">
        <f>'СВОД 2025'!N102+$H$1*1-'Ноябрь 2025'!D102</f>
        <v>17600</v>
      </c>
      <c r="P102" s="105">
        <f>'СВОД 2025'!O102+$H$1*1-'Декабрь 2025'!D102</f>
        <v>19800</v>
      </c>
      <c r="Q102" s="106">
        <f t="shared" si="2"/>
        <v>26400</v>
      </c>
      <c r="R102" s="106">
        <f>'Январь 2025'!D102+'Февраль 2025'!D102+'Март 2025'!D102+'Апрель 2025'!D102+'Май 2025'!D102+'Июнь 2025'!D102+'Июль 2025'!D102+'Август 2025'!D102+'Сентябрь 2025'!D102+'Октябрь 2025'!D102+'Ноябрь 2025'!D102+'Декабрь 2025'!D102</f>
        <v>24200</v>
      </c>
      <c r="S102" s="106">
        <f t="shared" si="3"/>
        <v>19800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2024'!S103</f>
        <v>56813.64</v>
      </c>
      <c r="E103" s="105">
        <f>'СВОД 2025'!D103+$H$1*1-'Январь 2025'!D103</f>
        <v>59013.64</v>
      </c>
      <c r="F103" s="105">
        <f>'СВОД 2025'!E103+$H$1*1-'Февраль 2025'!D103</f>
        <v>61213.64</v>
      </c>
      <c r="G103" s="105">
        <f>'СВОД 2025'!F103+$H$1*1-'Март 2025'!D103</f>
        <v>63413.64</v>
      </c>
      <c r="H103" s="105">
        <f>'СВОД 2025'!G103+$H$1*1-'Апрель 2025'!D103</f>
        <v>65613.64</v>
      </c>
      <c r="I103" s="105">
        <f>'СВОД 2025'!H103+$H$1*1-'Май 2025'!D103</f>
        <v>67813.64</v>
      </c>
      <c r="J103" s="105">
        <f>'СВОД 2025'!I103+$H$1*1-'Июнь 2025'!D103</f>
        <v>70013.64</v>
      </c>
      <c r="K103" s="105">
        <f>'СВОД 2025'!J103+$H$1*1-'Июль 2025'!D103</f>
        <v>72213.64</v>
      </c>
      <c r="L103" s="105">
        <f>'СВОД 2025'!K103+$H$1*1-'Август 2025'!D103</f>
        <v>74413.64</v>
      </c>
      <c r="M103" s="105">
        <f>'СВОД 2025'!L103+$H$1*1-'Сентябрь 2025'!D103</f>
        <v>76613.64</v>
      </c>
      <c r="N103" s="105">
        <f>'СВОД 2025'!M103+$H$1*1-'Октябрь 2025'!D103</f>
        <v>78813.64</v>
      </c>
      <c r="O103" s="105">
        <f>'СВОД 2025'!N103+$H$1*1-'Ноябрь 2025'!D103</f>
        <v>81013.64</v>
      </c>
      <c r="P103" s="105">
        <f>'СВОД 2025'!O103+$H$1*1-'Декабрь 2025'!D103</f>
        <v>83213.64</v>
      </c>
      <c r="Q103" s="106">
        <f t="shared" si="2"/>
        <v>26400</v>
      </c>
      <c r="R103" s="106">
        <f>'Январь 2025'!D103+'Февраль 2025'!D103+'Март 2025'!D103+'Апрель 2025'!D103+'Май 2025'!D103+'Июнь 2025'!D103+'Июль 2025'!D103+'Август 2025'!D103+'Сентябрь 2025'!D103+'Октябрь 2025'!D103+'Ноябрь 2025'!D103+'Декабрь 2025'!D103</f>
        <v>0</v>
      </c>
      <c r="S103" s="106">
        <f t="shared" si="3"/>
        <v>83213.64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2024'!S104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2025'!D104+'Февраль 2025'!D104+'Март 2025'!D104+'Апрель 2025'!D104+'Май 2025'!D104+'Июнь 2025'!D104+'Июль 2025'!D104+'Август 2025'!D104+'Сентябрь 2025'!D104+'Октябрь 2025'!D104+'Ноябрь 2025'!D104+'Декабрь 2025'!D104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2024'!S105</f>
        <v>4400</v>
      </c>
      <c r="E105" s="105">
        <f>'СВОД 2025'!D105+$H$1*1-'Январь 2025'!D105</f>
        <v>6600</v>
      </c>
      <c r="F105" s="105">
        <f>'СВОД 2025'!E105+$H$1*1-'Февраль 2025'!D105</f>
        <v>2200</v>
      </c>
      <c r="G105" s="105">
        <f>'СВОД 2025'!F105+$H$1*1-'Март 2025'!D105</f>
        <v>4400</v>
      </c>
      <c r="H105" s="105">
        <f>'СВОД 2025'!G105+$H$1*1-'Апрель 2025'!D105</f>
        <v>6600</v>
      </c>
      <c r="I105" s="105">
        <f>'СВОД 2025'!H105+$H$1*1-'Май 2025'!D105</f>
        <v>8800</v>
      </c>
      <c r="J105" s="105">
        <f>'СВОД 2025'!I105+$H$1*1-'Июнь 2025'!D105</f>
        <v>2200</v>
      </c>
      <c r="K105" s="105">
        <f>'СВОД 2025'!J105+$H$1*1-'Июль 2025'!D105</f>
        <v>4400</v>
      </c>
      <c r="L105" s="105">
        <f>'СВОД 2025'!K105+$H$1*1-'Август 2025'!D105</f>
        <v>6600</v>
      </c>
      <c r="M105" s="105">
        <f>'СВОД 2025'!L105+$H$1*1-'Сентябрь 2025'!D105</f>
        <v>8800</v>
      </c>
      <c r="N105" s="105">
        <f>'СВОД 2025'!M105+$H$1*1-'Октябрь 2025'!D105</f>
        <v>11000</v>
      </c>
      <c r="O105" s="105">
        <f>'СВОД 2025'!N105+$H$1*1-'Ноябрь 2025'!D105</f>
        <v>13200</v>
      </c>
      <c r="P105" s="105">
        <f>'СВОД 2025'!O105+$H$1*1-'Декабрь 2025'!D105</f>
        <v>15400</v>
      </c>
      <c r="Q105" s="106">
        <f t="shared" si="2"/>
        <v>26400</v>
      </c>
      <c r="R105" s="106">
        <f>'Январь 2025'!D105+'Февраль 2025'!D105+'Март 2025'!D105+'Апрель 2025'!D105+'Май 2025'!D105+'Июнь 2025'!D105+'Июль 2025'!D105+'Август 2025'!D105+'Сентябрь 2025'!D105+'Октябрь 2025'!D105+'Ноябрь 2025'!D105+'Декабрь 2025'!D105</f>
        <v>15400</v>
      </c>
      <c r="S105" s="106">
        <f t="shared" si="3"/>
        <v>15400</v>
      </c>
      <c r="T105" s="116"/>
    </row>
    <row r="106" spans="1:20" ht="15.95" customHeight="1" x14ac:dyDescent="0.25">
      <c r="A106" s="128" t="s">
        <v>410</v>
      </c>
      <c r="B106" s="2">
        <v>83</v>
      </c>
      <c r="C106" s="114"/>
      <c r="D106" s="133">
        <f>'СВОД 2024'!S106</f>
        <v>0</v>
      </c>
      <c r="E106" s="105">
        <f>'СВОД 2025'!D106+$H$1*1-'Январь 2025'!D106</f>
        <v>2200</v>
      </c>
      <c r="F106" s="105">
        <f>'СВОД 2025'!E106+$H$1*1-'Февраль 2025'!D106</f>
        <v>0</v>
      </c>
      <c r="G106" s="105">
        <f>'СВОД 2025'!F106+$H$1*1-'Март 2025'!D106</f>
        <v>2200</v>
      </c>
      <c r="H106" s="105">
        <f>'СВОД 2025'!G106+$H$1*1-'Апрель 2025'!D106</f>
        <v>4400</v>
      </c>
      <c r="I106" s="105">
        <f>'СВОД 2025'!H106+$H$1*1-'Май 2025'!D106</f>
        <v>0</v>
      </c>
      <c r="J106" s="105">
        <f>'СВОД 2025'!I106+$H$1*1-'Июнь 2025'!D106</f>
        <v>2200</v>
      </c>
      <c r="K106" s="105">
        <f>'СВОД 2025'!J106+$H$1*1-'Июль 2025'!D106</f>
        <v>4400</v>
      </c>
      <c r="L106" s="105">
        <f>'СВОД 2025'!K106+$H$1*1-'Август 2025'!D106</f>
        <v>6600</v>
      </c>
      <c r="M106" s="105">
        <f>'СВОД 2025'!L106+$H$1*1-'Сентябрь 2025'!D106</f>
        <v>8800</v>
      </c>
      <c r="N106" s="105">
        <f>'СВОД 2025'!M106+$H$1*1-'Октябрь 2025'!D106</f>
        <v>11000</v>
      </c>
      <c r="O106" s="105">
        <f>'СВОД 2025'!N106+$H$1*1-'Ноябрь 2025'!D106</f>
        <v>-2200</v>
      </c>
      <c r="P106" s="105">
        <f>'СВОД 2025'!O106+$H$1*1-'Декабрь 2025'!D106</f>
        <v>0</v>
      </c>
      <c r="Q106" s="106">
        <f t="shared" si="2"/>
        <v>26400</v>
      </c>
      <c r="R106" s="106">
        <f>'Январь 2025'!D106+'Февраль 2025'!D106+'Март 2025'!D106+'Апрель 2025'!D106+'Май 2025'!D106+'Июнь 2025'!D106+'Июль 2025'!D106+'Август 2025'!D106+'Сентябрь 2025'!D106+'Октябрь 2025'!D106+'Ноябрь 2025'!D106+'Декабрь 2025'!D106</f>
        <v>26400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2024'!S107</f>
        <v>0</v>
      </c>
      <c r="E107" s="105">
        <f>'СВОД 2025'!D107+$H$1*1-'Январь 2025'!D107</f>
        <v>0</v>
      </c>
      <c r="F107" s="105">
        <f>'СВОД 2025'!E107+$H$1*1-'Февраль 2025'!D107</f>
        <v>0</v>
      </c>
      <c r="G107" s="105">
        <f>'СВОД 2025'!F107+$H$1*1-'Март 2025'!D107</f>
        <v>2200</v>
      </c>
      <c r="H107" s="105">
        <f>'СВОД 2025'!G107+$H$1*1-'Апрель 2025'!D107</f>
        <v>0</v>
      </c>
      <c r="I107" s="105">
        <f>'СВОД 2025'!H107+$H$1*1-'Май 2025'!D107</f>
        <v>0</v>
      </c>
      <c r="J107" s="105">
        <f>'СВОД 2025'!I107+$H$1*1-'Июнь 2025'!D107</f>
        <v>0</v>
      </c>
      <c r="K107" s="105">
        <f>'СВОД 2025'!J107+$H$1*1-'Июль 2025'!D107</f>
        <v>0</v>
      </c>
      <c r="L107" s="105">
        <f>'СВОД 2025'!K107+$H$1*1-'Август 2025'!D107</f>
        <v>0</v>
      </c>
      <c r="M107" s="105">
        <f>'СВОД 2025'!L107+$H$1*1-'Сентябрь 2025'!D107</f>
        <v>0</v>
      </c>
      <c r="N107" s="105">
        <f>'СВОД 2025'!M107+$H$1*1-'Октябрь 2025'!D107</f>
        <v>0</v>
      </c>
      <c r="O107" s="105">
        <f>'СВОД 2025'!N107+$H$1*1-'Ноябрь 2025'!D107</f>
        <v>0</v>
      </c>
      <c r="P107" s="105">
        <f>'СВОД 2025'!O107+$H$1*1-'Декабрь 2025'!D107</f>
        <v>0</v>
      </c>
      <c r="Q107" s="106">
        <f t="shared" si="2"/>
        <v>26400</v>
      </c>
      <c r="R107" s="106">
        <f>'Январь 2025'!D107+'Февраль 2025'!D107+'Март 2025'!D107+'Апрель 2025'!D107+'Май 2025'!D107+'Июнь 2025'!D107+'Июль 2025'!D107+'Август 2025'!D107+'Сентябрь 2025'!D107+'Октябрь 2025'!D107+'Ноябрь 2025'!D107+'Декабрь 2025'!D107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479</v>
      </c>
      <c r="B108" s="2">
        <v>84</v>
      </c>
      <c r="C108" s="114"/>
      <c r="D108" s="133">
        <f>'СВОД 2024'!S108</f>
        <v>79799.12</v>
      </c>
      <c r="E108" s="105">
        <f>'СВОД 2025'!D108+$H$1*1-'Январь 2025'!D108</f>
        <v>62099.119999999995</v>
      </c>
      <c r="F108" s="105">
        <f>'СВОД 2025'!E108+$H$1*1-'Февраль 2025'!D108</f>
        <v>64299.119999999995</v>
      </c>
      <c r="G108" s="105">
        <f>'СВОД 2025'!F108+$H$1*1-'Март 2025'!D108</f>
        <v>66499.12</v>
      </c>
      <c r="H108" s="105">
        <f>'СВОД 2025'!G108+$H$1*1-'Апрель 2025'!D108</f>
        <v>68699.12</v>
      </c>
      <c r="I108" s="105">
        <f>'СВОД 2025'!H108+$H$1*1-'Май 2025'!D108</f>
        <v>29599.119999999995</v>
      </c>
      <c r="J108" s="105">
        <f>'СВОД 2025'!I108+$H$1*1-'Июнь 2025'!D108</f>
        <v>31799.119999999995</v>
      </c>
      <c r="K108" s="105">
        <f>'СВОД 2025'!J108+$H$1*1-'Июль 2025'!D108</f>
        <v>33999.119999999995</v>
      </c>
      <c r="L108" s="105">
        <f>'СВОД 2025'!K108+$H$1*1-'Август 2025'!D108</f>
        <v>36199.119999999995</v>
      </c>
      <c r="M108" s="105">
        <f>'СВОД 2025'!L108+$H$1*1-'Сентябрь 2025'!D108</f>
        <v>38399.119999999995</v>
      </c>
      <c r="N108" s="105">
        <f>'СВОД 2025'!M108+$H$1*1-'Октябрь 2025'!D108</f>
        <v>40599.119999999995</v>
      </c>
      <c r="O108" s="105">
        <f>'СВОД 2025'!N108+$H$1*1-'Ноябрь 2025'!D108</f>
        <v>42799.119999999995</v>
      </c>
      <c r="P108" s="105">
        <f>'СВОД 2025'!O108+$H$1*1-'Декабрь 2025'!D108</f>
        <v>44999.119999999995</v>
      </c>
      <c r="Q108" s="106">
        <f t="shared" si="2"/>
        <v>26400</v>
      </c>
      <c r="R108" s="106">
        <f>'Январь 2025'!D108+'Февраль 2025'!D108+'Март 2025'!D108+'Апрель 2025'!D108+'Май 2025'!D108+'Июнь 2025'!D108+'Июль 2025'!D108+'Август 2025'!D108+'Сентябрь 2025'!D108+'Октябрь 2025'!D108+'Ноябрь 2025'!D108+'Декабрь 2025'!D108</f>
        <v>61200</v>
      </c>
      <c r="S108" s="106">
        <f t="shared" si="3"/>
        <v>44999.119999999995</v>
      </c>
      <c r="T108" s="116"/>
    </row>
    <row r="109" spans="1:20" ht="15.95" customHeight="1" x14ac:dyDescent="0.25">
      <c r="A109" s="20" t="s">
        <v>480</v>
      </c>
      <c r="B109" s="2">
        <v>85</v>
      </c>
      <c r="C109" s="114"/>
      <c r="D109" s="133">
        <f>'СВОД 2024'!S109</f>
        <v>30800</v>
      </c>
      <c r="E109" s="105">
        <f>'СВОД 2025'!D109+$H$1*1-'Январь 2025'!D109</f>
        <v>4400</v>
      </c>
      <c r="F109" s="105">
        <f>'СВОД 2025'!E109+$H$1*1-'Февраль 2025'!D109</f>
        <v>4400</v>
      </c>
      <c r="G109" s="105">
        <f>'СВОД 2025'!F109+$H$1*1-'Март 2025'!D109</f>
        <v>4400</v>
      </c>
      <c r="H109" s="105">
        <f>'СВОД 2025'!G109+$H$1*1-'Апрель 2025'!D109</f>
        <v>4400</v>
      </c>
      <c r="I109" s="105">
        <f>'СВОД 2025'!H109+$H$1*1-'Май 2025'!D109</f>
        <v>4400</v>
      </c>
      <c r="J109" s="105">
        <f>'СВОД 2025'!I109+$H$1*1-'Июнь 2025'!D109</f>
        <v>4400</v>
      </c>
      <c r="K109" s="105">
        <f>'СВОД 2025'!J109+$H$1*1-'Июль 2025'!D109</f>
        <v>4400</v>
      </c>
      <c r="L109" s="105">
        <f>'СВОД 2025'!K109+$H$1*1-'Август 2025'!D109</f>
        <v>4400</v>
      </c>
      <c r="M109" s="105">
        <f>'СВОД 2025'!L109+$H$1*1-'Сентябрь 2025'!D109</f>
        <v>4400</v>
      </c>
      <c r="N109" s="105">
        <f>'СВОД 2025'!M109+$H$1*1-'Октябрь 2025'!D109</f>
        <v>4400</v>
      </c>
      <c r="O109" s="105">
        <f>'СВОД 2025'!N109+$H$1*1-'Ноябрь 2025'!D109</f>
        <v>4400</v>
      </c>
      <c r="P109" s="105">
        <f>'СВОД 2025'!O109+$H$1*1-'Декабрь 2025'!D109</f>
        <v>4400</v>
      </c>
      <c r="Q109" s="106">
        <f t="shared" si="2"/>
        <v>26400</v>
      </c>
      <c r="R109" s="106">
        <f>'Январь 2025'!D109+'Февраль 2025'!D109+'Март 2025'!D109+'Апрель 2025'!D109+'Май 2025'!D109+'Июнь 2025'!D109+'Июль 2025'!D109+'Август 2025'!D109+'Сентябрь 2025'!D109+'Октябрь 2025'!D109+'Ноябрь 2025'!D109+'Декабрь 2025'!D109</f>
        <v>52800</v>
      </c>
      <c r="S109" s="106">
        <f t="shared" si="3"/>
        <v>4400</v>
      </c>
      <c r="T109" s="116"/>
    </row>
    <row r="110" spans="1:20" ht="15.95" customHeight="1" x14ac:dyDescent="0.25">
      <c r="A110" s="20" t="s">
        <v>481</v>
      </c>
      <c r="B110" s="2">
        <v>86</v>
      </c>
      <c r="C110" s="114"/>
      <c r="D110" s="133">
        <f>'СВОД 2024'!S110</f>
        <v>30800</v>
      </c>
      <c r="E110" s="105">
        <f>'СВОД 2025'!D110+$H$1*1-'Январь 2025'!D110</f>
        <v>17500</v>
      </c>
      <c r="F110" s="105">
        <f>'СВОД 2025'!E110+$H$1*1-'Февраль 2025'!D110</f>
        <v>19700</v>
      </c>
      <c r="G110" s="105">
        <f>'СВОД 2025'!F110+$H$1*1-'Март 2025'!D110</f>
        <v>21900</v>
      </c>
      <c r="H110" s="105">
        <f>'СВОД 2025'!G110+$H$1*1-'Апрель 2025'!D110</f>
        <v>24100</v>
      </c>
      <c r="I110" s="105">
        <f>'СВОД 2025'!H110+$H$1*1-'Май 2025'!D110</f>
        <v>0</v>
      </c>
      <c r="J110" s="105">
        <f>'СВОД 2025'!I110+$H$1*1-'Июнь 2025'!D110</f>
        <v>0</v>
      </c>
      <c r="K110" s="105">
        <f>'СВОД 2025'!J110+$H$1*1-'Июль 2025'!D110</f>
        <v>0</v>
      </c>
      <c r="L110" s="105">
        <f>'СВОД 2025'!K110+$H$1*1-'Август 2025'!D110</f>
        <v>0</v>
      </c>
      <c r="M110" s="105">
        <f>'СВОД 2025'!L110+$H$1*1-'Сентябрь 2025'!D110</f>
        <v>2200</v>
      </c>
      <c r="N110" s="105">
        <f>'СВОД 2025'!M110+$H$1*1-'Октябрь 2025'!D110</f>
        <v>2200</v>
      </c>
      <c r="O110" s="105">
        <f>'СВОД 2025'!N110+$H$1*1-'Ноябрь 2025'!D110</f>
        <v>4400</v>
      </c>
      <c r="P110" s="105">
        <f>'СВОД 2025'!O110+$H$1*1-'Декабрь 2025'!D110</f>
        <v>2200</v>
      </c>
      <c r="Q110" s="106">
        <f t="shared" si="2"/>
        <v>26400</v>
      </c>
      <c r="R110" s="106">
        <f>'Январь 2025'!D110+'Февраль 2025'!D110+'Март 2025'!D110+'Апрель 2025'!D110+'Май 2025'!D110+'Июнь 2025'!D110+'Июль 2025'!D110+'Август 2025'!D110+'Сентябрь 2025'!D110+'Октябрь 2025'!D110+'Ноябрь 2025'!D110+'Декабрь 2025'!D110</f>
        <v>55000</v>
      </c>
      <c r="S110" s="106">
        <f t="shared" si="3"/>
        <v>2200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2024'!S111</f>
        <v>0</v>
      </c>
      <c r="E111" s="105">
        <f>'СВОД 2025'!D111+$H$1*1-'Январь 2025'!D111</f>
        <v>-24200</v>
      </c>
      <c r="F111" s="105">
        <f>'СВОД 2025'!E111+$H$1*1-'Февраль 2025'!D111</f>
        <v>-22000</v>
      </c>
      <c r="G111" s="105">
        <f>'СВОД 2025'!F111+$H$1*1-'Март 2025'!D111</f>
        <v>-19800</v>
      </c>
      <c r="H111" s="105">
        <f>'СВОД 2025'!G111+$H$1*1-'Апрель 2025'!D111</f>
        <v>-17600</v>
      </c>
      <c r="I111" s="105">
        <f>'СВОД 2025'!H111+$H$1*1-'Май 2025'!D111</f>
        <v>-15400</v>
      </c>
      <c r="J111" s="105">
        <f>'СВОД 2025'!I111+$H$1*1-'Июнь 2025'!D111</f>
        <v>-13200</v>
      </c>
      <c r="K111" s="105">
        <f>'СВОД 2025'!J111+$H$1*1-'Июль 2025'!D111</f>
        <v>-11000</v>
      </c>
      <c r="L111" s="105">
        <f>'СВОД 2025'!K111+$H$1*1-'Август 2025'!D111</f>
        <v>-8800</v>
      </c>
      <c r="M111" s="105">
        <f>'СВОД 2025'!L111+$H$1*1-'Сентябрь 2025'!D111</f>
        <v>-6600</v>
      </c>
      <c r="N111" s="105">
        <f>'СВОД 2025'!M111+$H$1*1-'Октябрь 2025'!D111</f>
        <v>-4400</v>
      </c>
      <c r="O111" s="105">
        <f>'СВОД 2025'!N111+$H$1*1-'Ноябрь 2025'!D111</f>
        <v>-2200</v>
      </c>
      <c r="P111" s="105">
        <f>'СВОД 2025'!O111+$H$1*1-'Декабрь 2025'!D111</f>
        <v>0</v>
      </c>
      <c r="Q111" s="106">
        <f t="shared" si="2"/>
        <v>26400</v>
      </c>
      <c r="R111" s="106">
        <f>'Январь 2025'!D111+'Февраль 2025'!D111+'Март 2025'!D111+'Апрель 2025'!D111+'Май 2025'!D111+'Июнь 2025'!D111+'Июль 2025'!D111+'Август 2025'!D111+'Сентябрь 2025'!D111+'Октябрь 2025'!D111+'Ноябрь 2025'!D111+'Декабрь 2025'!D111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2024'!S112</f>
        <v>0</v>
      </c>
      <c r="E112" s="105">
        <f>'СВОД 2025'!D112+$H$1*1-'Январь 2025'!D112</f>
        <v>-24200</v>
      </c>
      <c r="F112" s="105">
        <f>'СВОД 2025'!E112+$H$1*1-'Февраль 2025'!D112</f>
        <v>-22000</v>
      </c>
      <c r="G112" s="105">
        <f>'СВОД 2025'!F112+$H$1*1-'Март 2025'!D112</f>
        <v>-19800</v>
      </c>
      <c r="H112" s="105">
        <f>'СВОД 2025'!G112+$H$1*1-'Апрель 2025'!D112</f>
        <v>-17600</v>
      </c>
      <c r="I112" s="105">
        <f>'СВОД 2025'!H112+$H$1*1-'Май 2025'!D112</f>
        <v>-15400</v>
      </c>
      <c r="J112" s="105">
        <f>'СВОД 2025'!I112+$H$1*1-'Июнь 2025'!D112</f>
        <v>-13200</v>
      </c>
      <c r="K112" s="105">
        <f>'СВОД 2025'!J112+$H$1*1-'Июль 2025'!D112</f>
        <v>-11000</v>
      </c>
      <c r="L112" s="105">
        <f>'СВОД 2025'!K112+$H$1*1-'Август 2025'!D112</f>
        <v>-8800</v>
      </c>
      <c r="M112" s="105">
        <f>'СВОД 2025'!L112+$H$1*1-'Сентябрь 2025'!D112</f>
        <v>-6600</v>
      </c>
      <c r="N112" s="105">
        <f>'СВОД 2025'!M112+$H$1*1-'Октябрь 2025'!D112</f>
        <v>-4400</v>
      </c>
      <c r="O112" s="105">
        <f>'СВОД 2025'!N112+$H$1*1-'Ноябрь 2025'!D112</f>
        <v>-2200</v>
      </c>
      <c r="P112" s="105">
        <f>'СВОД 2025'!O112+$H$1*1-'Декабрь 2025'!D112</f>
        <v>0</v>
      </c>
      <c r="Q112" s="106">
        <f t="shared" si="2"/>
        <v>26400</v>
      </c>
      <c r="R112" s="106">
        <f>'Январь 2025'!D112+'Февраль 2025'!D112+'Март 2025'!D112+'Апрель 2025'!D112+'Май 2025'!D112+'Июнь 2025'!D112+'Июль 2025'!D112+'Август 2025'!D112+'Сентябрь 2025'!D112+'Октябрь 2025'!D112+'Ноябрь 2025'!D112+'Декабрь 2025'!D112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459</v>
      </c>
      <c r="B113" s="2">
        <v>89</v>
      </c>
      <c r="C113" s="114"/>
      <c r="D113" s="133">
        <f>'СВОД 2024'!S113</f>
        <v>0</v>
      </c>
      <c r="E113" s="105">
        <f>'СВОД 2025'!D113+$H$1*1-'Январь 2025'!D113</f>
        <v>2200</v>
      </c>
      <c r="F113" s="105">
        <f>'СВОД 2025'!E113+$H$1*1-'Февраль 2025'!D113</f>
        <v>4400</v>
      </c>
      <c r="G113" s="105">
        <f>'СВОД 2025'!F113+$H$1*1-'Март 2025'!D113</f>
        <v>6600</v>
      </c>
      <c r="H113" s="105">
        <f>'СВОД 2025'!G113+$H$1*1-'Апрель 2025'!D113</f>
        <v>8800</v>
      </c>
      <c r="I113" s="105">
        <f>'СВОД 2025'!H113+$H$1*1-'Май 2025'!D113</f>
        <v>11000</v>
      </c>
      <c r="J113" s="105">
        <f>'СВОД 2025'!I113+$H$1*1-'Июнь 2025'!D113</f>
        <v>13200</v>
      </c>
      <c r="K113" s="105">
        <f>'СВОД 2025'!J113+$H$1*1-'Июль 2025'!D113</f>
        <v>15400</v>
      </c>
      <c r="L113" s="105">
        <f>'СВОД 2025'!K113+$H$1*1-'Август 2025'!D113</f>
        <v>17600</v>
      </c>
      <c r="M113" s="105">
        <f>'СВОД 2025'!L113+$H$1*1-'Сентябрь 2025'!D113</f>
        <v>19800</v>
      </c>
      <c r="N113" s="105">
        <f>'СВОД 2025'!M113+$H$1*1-'Октябрь 2025'!D113</f>
        <v>22000</v>
      </c>
      <c r="O113" s="105">
        <f>'СВОД 2025'!N113+$H$1*1-'Ноябрь 2025'!D113</f>
        <v>24200</v>
      </c>
      <c r="P113" s="105">
        <f>'СВОД 2025'!O113+$H$1*1-'Декабрь 2025'!D113</f>
        <v>0</v>
      </c>
      <c r="Q113" s="106">
        <f t="shared" si="2"/>
        <v>26400</v>
      </c>
      <c r="R113" s="106">
        <f>'Январь 2025'!D113+'Февраль 2025'!D113+'Март 2025'!D113+'Апрель 2025'!D113+'Май 2025'!D113+'Июнь 2025'!D113+'Июль 2025'!D113+'Август 2025'!D113+'Сентябрь 2025'!D113+'Октябрь 2025'!D113+'Ноябрь 2025'!D113+'Декабрь 2025'!D113</f>
        <v>26400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2024'!S114</f>
        <v>13200</v>
      </c>
      <c r="E114" s="105">
        <f>'СВОД 2025'!D114+$H$1*1-'Январь 2025'!D114</f>
        <v>15400</v>
      </c>
      <c r="F114" s="105">
        <f>'СВОД 2025'!E114+$H$1*1-'Февраль 2025'!D114</f>
        <v>17600</v>
      </c>
      <c r="G114" s="105">
        <f>'СВОД 2025'!F114+$H$1*1-'Март 2025'!D114</f>
        <v>19800</v>
      </c>
      <c r="H114" s="105">
        <f>'СВОД 2025'!G114+$H$1*1-'Апрель 2025'!D114</f>
        <v>8800</v>
      </c>
      <c r="I114" s="105">
        <f>'СВОД 2025'!H114+$H$1*1-'Май 2025'!D114</f>
        <v>11000</v>
      </c>
      <c r="J114" s="105">
        <f>'СВОД 2025'!I114+$H$1*1-'Июнь 2025'!D114</f>
        <v>13200</v>
      </c>
      <c r="K114" s="105">
        <f>'СВОД 2025'!J114+$H$1*1-'Июль 2025'!D114</f>
        <v>2200</v>
      </c>
      <c r="L114" s="105">
        <f>'СВОД 2025'!K114+$H$1*1-'Август 2025'!D114</f>
        <v>4400</v>
      </c>
      <c r="M114" s="105">
        <f>'СВОД 2025'!L114+$H$1*1-'Сентябрь 2025'!D114</f>
        <v>6600</v>
      </c>
      <c r="N114" s="105">
        <f>'СВОД 2025'!M114+$H$1*1-'Октябрь 2025'!D114</f>
        <v>8800</v>
      </c>
      <c r="O114" s="105">
        <f>'СВОД 2025'!N114+$H$1*1-'Ноябрь 2025'!D114</f>
        <v>11000</v>
      </c>
      <c r="P114" s="105">
        <f>'СВОД 2025'!O114+$H$1*1-'Декабрь 2025'!D114</f>
        <v>13200</v>
      </c>
      <c r="Q114" s="106">
        <f t="shared" si="2"/>
        <v>26400</v>
      </c>
      <c r="R114" s="106">
        <f>'Январь 2025'!D114+'Февраль 2025'!D114+'Март 2025'!D114+'Апрель 2025'!D114+'Май 2025'!D114+'Июнь 2025'!D114+'Июль 2025'!D114+'Август 2025'!D114+'Сентябрь 2025'!D114+'Октябрь 2025'!D114+'Ноябрь 2025'!D114+'Декабрь 2025'!D114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2024'!S115</f>
        <v>1640.8999999999978</v>
      </c>
      <c r="E115" s="105">
        <f>'СВОД 2025'!D115+$H$1*1-'Январь 2025'!D115</f>
        <v>1640.8999999999978</v>
      </c>
      <c r="F115" s="105">
        <f>'СВОД 2025'!E115+$H$1*1-'Февраль 2025'!D115</f>
        <v>1640.8999999999978</v>
      </c>
      <c r="G115" s="105">
        <f>'СВОД 2025'!F115+$H$1*1-'Март 2025'!D115</f>
        <v>1640.8999999999978</v>
      </c>
      <c r="H115" s="105">
        <f>'СВОД 2025'!G115+$H$1*1-'Апрель 2025'!D115</f>
        <v>1640.8999999999978</v>
      </c>
      <c r="I115" s="105">
        <f>'СВОД 2025'!H115+$H$1*1-'Май 2025'!D115</f>
        <v>1640.8999999999978</v>
      </c>
      <c r="J115" s="105">
        <f>'СВОД 2025'!I115+$H$1*1-'Июнь 2025'!D115</f>
        <v>1640.8999999999978</v>
      </c>
      <c r="K115" s="105">
        <f>'СВОД 2025'!J115+$H$1*1-'Июль 2025'!D115</f>
        <v>1640.8999999999978</v>
      </c>
      <c r="L115" s="105">
        <f>'СВОД 2025'!K115+$H$1*1-'Август 2025'!D115</f>
        <v>1640.8999999999978</v>
      </c>
      <c r="M115" s="105">
        <f>'СВОД 2025'!L115+$H$1*1-'Сентябрь 2025'!D115</f>
        <v>1640.8999999999978</v>
      </c>
      <c r="N115" s="105">
        <f>'СВОД 2025'!M115+$H$1*1-'Октябрь 2025'!D115</f>
        <v>1640.8999999999978</v>
      </c>
      <c r="O115" s="105">
        <f>'СВОД 2025'!N115+$H$1*1-'Ноябрь 2025'!D115</f>
        <v>1640.8999999999978</v>
      </c>
      <c r="P115" s="105">
        <f>'СВОД 2025'!O115+$H$1*1-'Декабрь 2025'!D115</f>
        <v>1640.8999999999978</v>
      </c>
      <c r="Q115" s="106">
        <f t="shared" si="2"/>
        <v>26400</v>
      </c>
      <c r="R115" s="106">
        <f>'Январь 2025'!D115+'Февраль 2025'!D115+'Март 2025'!D115+'Апрель 2025'!D115+'Май 2025'!D115+'Июнь 2025'!D115+'Июль 2025'!D115+'Август 2025'!D115+'Сентябрь 2025'!D115+'Октябрь 2025'!D115+'Ноябрь 2025'!D115+'Декабрь 2025'!D115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2024'!S116</f>
        <v>-13.860000000000582</v>
      </c>
      <c r="E116" s="105">
        <f>'СВОД 2025'!D116+$H$1*1-'Январь 2025'!D116</f>
        <v>2186.1399999999994</v>
      </c>
      <c r="F116" s="105">
        <f>'СВОД 2025'!E116+$H$1*1-'Февраль 2025'!D116</f>
        <v>4386.1399999999994</v>
      </c>
      <c r="G116" s="105">
        <f>'СВОД 2025'!F116+$H$1*1-'Март 2025'!D116</f>
        <v>6586.1399999999994</v>
      </c>
      <c r="H116" s="105">
        <f>'СВОД 2025'!G116+$H$1*1-'Апрель 2025'!D116</f>
        <v>8786.14</v>
      </c>
      <c r="I116" s="105">
        <f>'СВОД 2025'!H116+$H$1*1-'Май 2025'!D116</f>
        <v>10986.14</v>
      </c>
      <c r="J116" s="105">
        <f>'СВОД 2025'!I116+$H$1*1-'Июнь 2025'!D116</f>
        <v>13186.14</v>
      </c>
      <c r="K116" s="105">
        <f>'СВОД 2025'!J116+$H$1*1-'Июль 2025'!D116</f>
        <v>-11013.86</v>
      </c>
      <c r="L116" s="105">
        <f>'СВОД 2025'!K116+$H$1*1-'Август 2025'!D116</f>
        <v>-8813.86</v>
      </c>
      <c r="M116" s="105">
        <f>'СВОД 2025'!L116+$H$1*1-'Сентябрь 2025'!D116</f>
        <v>-6613.8600000000006</v>
      </c>
      <c r="N116" s="105">
        <f>'СВОД 2025'!M116+$H$1*1-'Октябрь 2025'!D116</f>
        <v>-4413.8600000000006</v>
      </c>
      <c r="O116" s="105">
        <f>'СВОД 2025'!N116+$H$1*1-'Ноябрь 2025'!D116</f>
        <v>-2213.8600000000006</v>
      </c>
      <c r="P116" s="105">
        <f>'СВОД 2025'!O116+$H$1*1-'Декабрь 2025'!D116</f>
        <v>-13.860000000000582</v>
      </c>
      <c r="Q116" s="106">
        <f t="shared" si="2"/>
        <v>26400</v>
      </c>
      <c r="R116" s="106">
        <f>'Январь 2025'!D116+'Февраль 2025'!D116+'Март 2025'!D116+'Апрель 2025'!D116+'Май 2025'!D116+'Июнь 2025'!D116+'Июль 2025'!D116+'Август 2025'!D116+'Сентябрь 2025'!D116+'Октябрь 2025'!D116+'Ноябрь 2025'!D116+'Декабрь 2025'!D116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2024'!S117</f>
        <v>0</v>
      </c>
      <c r="E117" s="105">
        <f>'СВОД 2025'!D117+$H$1*1-'Январь 2025'!D117</f>
        <v>0</v>
      </c>
      <c r="F117" s="105">
        <f>'СВОД 2025'!E117+$H$1*1-'Февраль 2025'!D117</f>
        <v>0</v>
      </c>
      <c r="G117" s="105">
        <f>'СВОД 2025'!F117+$H$1*1-'Март 2025'!D117</f>
        <v>0</v>
      </c>
      <c r="H117" s="105">
        <f>'СВОД 2025'!G117+$H$1*1-'Апрель 2025'!D117</f>
        <v>0</v>
      </c>
      <c r="I117" s="105">
        <f>'СВОД 2025'!H117+$H$1*1-'Май 2025'!D117</f>
        <v>0</v>
      </c>
      <c r="J117" s="105">
        <f>'СВОД 2025'!I117+$H$1*1-'Июнь 2025'!D117</f>
        <v>0</v>
      </c>
      <c r="K117" s="105">
        <f>'СВОД 2025'!J117+$H$1*1-'Июль 2025'!D117</f>
        <v>2200</v>
      </c>
      <c r="L117" s="105">
        <f>'СВОД 2025'!K117+$H$1*1-'Август 2025'!D117</f>
        <v>0</v>
      </c>
      <c r="M117" s="105">
        <f>'СВОД 2025'!L117+$H$1*1-'Сентябрь 2025'!D117</f>
        <v>0</v>
      </c>
      <c r="N117" s="105">
        <f>'СВОД 2025'!M117+$H$1*1-'Октябрь 2025'!D117</f>
        <v>0</v>
      </c>
      <c r="O117" s="105">
        <f>'СВОД 2025'!N117+$H$1*1-'Ноябрь 2025'!D117</f>
        <v>0</v>
      </c>
      <c r="P117" s="105">
        <f>'СВОД 2025'!O117+$H$1*1-'Декабрь 2025'!D117</f>
        <v>2200</v>
      </c>
      <c r="Q117" s="106">
        <f t="shared" si="2"/>
        <v>26400</v>
      </c>
      <c r="R117" s="106">
        <f>'Январь 2025'!D117+'Февраль 2025'!D117+'Март 2025'!D117+'Апрель 2025'!D117+'Май 2025'!D117+'Июнь 2025'!D117+'Июль 2025'!D117+'Август 2025'!D117+'Сентябрь 2025'!D117+'Октябрь 2025'!D117+'Ноябрь 2025'!D117+'Декабрь 2025'!D117</f>
        <v>24200</v>
      </c>
      <c r="S117" s="106">
        <f t="shared" si="3"/>
        <v>2200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2024'!S118</f>
        <v>90200</v>
      </c>
      <c r="E118" s="105">
        <f>'СВОД 2025'!D118+$H$1*1-'Январь 2025'!D118</f>
        <v>92400</v>
      </c>
      <c r="F118" s="105">
        <f>'СВОД 2025'!E118+$H$1*1-'Февраль 2025'!D118</f>
        <v>94600</v>
      </c>
      <c r="G118" s="105">
        <f>'СВОД 2025'!F118+$H$1*1-'Март 2025'!D118</f>
        <v>96800</v>
      </c>
      <c r="H118" s="105">
        <f>'СВОД 2025'!G118+$H$1*1-'Апрель 2025'!D118</f>
        <v>94600</v>
      </c>
      <c r="I118" s="105">
        <f>'СВОД 2025'!H118+$H$1*1-'Май 2025'!D118</f>
        <v>96800</v>
      </c>
      <c r="J118" s="105">
        <f>'СВОД 2025'!I118+$H$1*1-'Июнь 2025'!D118</f>
        <v>99000</v>
      </c>
      <c r="K118" s="105">
        <f>'СВОД 2025'!J118+$H$1*1-'Июль 2025'!D118</f>
        <v>101200</v>
      </c>
      <c r="L118" s="105">
        <f>'СВОД 2025'!K118+$H$1*1-'Август 2025'!D118</f>
        <v>103400</v>
      </c>
      <c r="M118" s="105">
        <f>'СВОД 2025'!L118+$H$1*1-'Сентябрь 2025'!D118</f>
        <v>105600</v>
      </c>
      <c r="N118" s="105">
        <f>'СВОД 2025'!M118+$H$1*1-'Октябрь 2025'!D118</f>
        <v>107800</v>
      </c>
      <c r="O118" s="105">
        <f>'СВОД 2025'!N118+$H$1*1-'Ноябрь 2025'!D118</f>
        <v>110000</v>
      </c>
      <c r="P118" s="105">
        <f>'СВОД 2025'!O118+$H$1*1-'Декабрь 2025'!D118</f>
        <v>112200</v>
      </c>
      <c r="Q118" s="106">
        <f t="shared" si="2"/>
        <v>26400</v>
      </c>
      <c r="R118" s="106">
        <f>'Январь 2025'!D118+'Февраль 2025'!D118+'Март 2025'!D118+'Апрель 2025'!D118+'Май 2025'!D118+'Июнь 2025'!D118+'Июль 2025'!D118+'Август 2025'!D118+'Сентябрь 2025'!D118+'Октябрь 2025'!D118+'Ноябрь 2025'!D118+'Декабрь 2025'!D118</f>
        <v>4400</v>
      </c>
      <c r="S118" s="106">
        <f t="shared" si="3"/>
        <v>112200</v>
      </c>
      <c r="T118" s="116"/>
    </row>
    <row r="119" spans="1:20" ht="16.5" customHeight="1" x14ac:dyDescent="0.25">
      <c r="A119" s="20" t="s">
        <v>411</v>
      </c>
      <c r="B119" s="2">
        <v>95</v>
      </c>
      <c r="C119" s="20" t="s">
        <v>21</v>
      </c>
      <c r="D119" s="133">
        <f>'СВОД 2024'!S119</f>
        <v>8800</v>
      </c>
      <c r="E119" s="105">
        <f>'СВОД 2025'!D119+$H$1*1-'Январь 2025'!D119</f>
        <v>11000</v>
      </c>
      <c r="F119" s="105">
        <f>'СВОД 2025'!E119+$H$1*1-'Февраль 2025'!D119</f>
        <v>13200</v>
      </c>
      <c r="G119" s="105">
        <f>'СВОД 2025'!F119+$H$1*1-'Март 2025'!D119</f>
        <v>0</v>
      </c>
      <c r="H119" s="105">
        <f>'СВОД 2025'!G119+$H$1*1-'Апрель 2025'!D119</f>
        <v>2200</v>
      </c>
      <c r="I119" s="105">
        <f>'СВОД 2025'!H119+$H$1*1-'Май 2025'!D119</f>
        <v>4400</v>
      </c>
      <c r="J119" s="105">
        <f>'СВОД 2025'!I119+$H$1*1-'Июнь 2025'!D119</f>
        <v>6600</v>
      </c>
      <c r="K119" s="105">
        <f>'СВОД 2025'!J119+$H$1*1-'Июль 2025'!D119</f>
        <v>8800</v>
      </c>
      <c r="L119" s="105">
        <f>'СВОД 2025'!K119+$H$1*1-'Август 2025'!D119</f>
        <v>11000</v>
      </c>
      <c r="M119" s="105">
        <f>'СВОД 2025'!L119+$H$1*1-'Сентябрь 2025'!D119</f>
        <v>13200</v>
      </c>
      <c r="N119" s="105">
        <f>'СВОД 2025'!M119+$H$1*1-'Октябрь 2025'!D119</f>
        <v>15400</v>
      </c>
      <c r="O119" s="105">
        <f>'СВОД 2025'!N119+$H$1*1-'Ноябрь 2025'!D119</f>
        <v>17600</v>
      </c>
      <c r="P119" s="105">
        <f>'СВОД 2025'!O119+$H$1*1-'Декабрь 2025'!D119</f>
        <v>19800</v>
      </c>
      <c r="Q119" s="106">
        <f t="shared" si="2"/>
        <v>26400</v>
      </c>
      <c r="R119" s="106">
        <f>'Январь 2025'!D119+'Февраль 2025'!D119+'Март 2025'!D119+'Апрель 2025'!D119+'Май 2025'!D119+'Июнь 2025'!D119+'Июль 2025'!D119+'Август 2025'!D119+'Сентябрь 2025'!D119+'Октябрь 2025'!D119+'Ноябрь 2025'!D119+'Декабрь 2025'!D119</f>
        <v>15400</v>
      </c>
      <c r="S119" s="106">
        <f t="shared" si="3"/>
        <v>19800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2024'!S120</f>
        <v>14999.599999999995</v>
      </c>
      <c r="E120" s="105">
        <f>'СВОД 2025'!D120+$H$1*1-'Январь 2025'!D120</f>
        <v>17199.599999999995</v>
      </c>
      <c r="F120" s="105">
        <f>'СВОД 2025'!E120+$H$1*1-'Февраль 2025'!D120</f>
        <v>19399.599999999995</v>
      </c>
      <c r="G120" s="105">
        <f>'СВОД 2025'!F120+$H$1*1-'Март 2025'!D120</f>
        <v>-4800.4000000000051</v>
      </c>
      <c r="H120" s="105">
        <f>'СВОД 2025'!G120+$H$1*1-'Апрель 2025'!D120</f>
        <v>-2600.4000000000051</v>
      </c>
      <c r="I120" s="105">
        <f>'СВОД 2025'!H120+$H$1*1-'Май 2025'!D120</f>
        <v>-4800.4000000000051</v>
      </c>
      <c r="J120" s="105">
        <f>'СВОД 2025'!I120+$H$1*1-'Июнь 2025'!D120</f>
        <v>-5100.4000000000051</v>
      </c>
      <c r="K120" s="105">
        <f>'СВОД 2025'!J120+$H$1*1-'Июль 2025'!D120</f>
        <v>-2900.4000000000051</v>
      </c>
      <c r="L120" s="105">
        <f>'СВОД 2025'!K120+$H$1*1-'Август 2025'!D120</f>
        <v>-700.40000000000509</v>
      </c>
      <c r="M120" s="105">
        <f>'СВОД 2025'!L120+$H$1*1-'Сентябрь 2025'!D120</f>
        <v>1499.5999999999949</v>
      </c>
      <c r="N120" s="105">
        <f>'СВОД 2025'!M120+$H$1*1-'Октябрь 2025'!D120</f>
        <v>3699.5999999999949</v>
      </c>
      <c r="O120" s="105">
        <f>'СВОД 2025'!N120+$H$1*1-'Ноябрь 2025'!D120</f>
        <v>5899.5999999999949</v>
      </c>
      <c r="P120" s="105">
        <f>'СВОД 2025'!O120+$H$1*1-'Декабрь 2025'!D120</f>
        <v>8099.5999999999949</v>
      </c>
      <c r="Q120" s="106">
        <f t="shared" si="2"/>
        <v>26400</v>
      </c>
      <c r="R120" s="106">
        <f>'Январь 2025'!D120+'Февраль 2025'!D120+'Март 2025'!D120+'Апрель 2025'!D120+'Май 2025'!D120+'Июнь 2025'!D120+'Июль 2025'!D120+'Август 2025'!D120+'Сентябрь 2025'!D120+'Октябрь 2025'!D120+'Ноябрь 2025'!D120+'Декабрь 2025'!D120</f>
        <v>33300</v>
      </c>
      <c r="S120" s="106">
        <f t="shared" si="3"/>
        <v>8099.5999999999913</v>
      </c>
      <c r="T120" s="116"/>
    </row>
    <row r="121" spans="1:20" ht="15.95" customHeight="1" x14ac:dyDescent="0.25">
      <c r="A121" s="22" t="s">
        <v>482</v>
      </c>
      <c r="B121" s="138">
        <v>94</v>
      </c>
      <c r="C121" s="120" t="s">
        <v>21</v>
      </c>
      <c r="D121" s="133">
        <f>'СВОД 2024'!S121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2025'!D121+'Февраль 2025'!D121+'Март 2025'!D121+'Апрель 2025'!D121+'Май 2025'!D121+'Июнь 2025'!D121+'Июль 2025'!D121+'Август 2025'!D121+'Сентябрь 2025'!D121+'Октябрь 2025'!D121+'Ноябрь 2025'!D121+'Декабрь 2025'!D121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389</v>
      </c>
      <c r="B122" s="1">
        <v>96</v>
      </c>
      <c r="C122" s="113"/>
      <c r="D122" s="133">
        <f>'СВОД 2024'!S122</f>
        <v>0</v>
      </c>
      <c r="E122" s="105">
        <f>'СВОД 2025'!D122+$H$1*1-'Январь 2025'!D122</f>
        <v>2200</v>
      </c>
      <c r="F122" s="105">
        <f>'СВОД 2025'!E122+$H$1*1-'Февраль 2025'!D122</f>
        <v>2200</v>
      </c>
      <c r="G122" s="105">
        <f>'СВОД 2025'!F122+$H$1*1-'Март 2025'!D122</f>
        <v>2200</v>
      </c>
      <c r="H122" s="105">
        <f>'СВОД 2025'!G122+$H$1*1-'Апрель 2025'!D122</f>
        <v>2200</v>
      </c>
      <c r="I122" s="105">
        <f>'СВОД 2025'!H122+$H$1*1-'Май 2025'!D122</f>
        <v>2200</v>
      </c>
      <c r="J122" s="105">
        <f>'СВОД 2025'!I122+$H$1*1-'Июнь 2025'!D122</f>
        <v>2200</v>
      </c>
      <c r="K122" s="105">
        <f>'СВОД 2025'!J122+$H$1*1-'Июль 2025'!D122</f>
        <v>2200</v>
      </c>
      <c r="L122" s="105">
        <f>'СВОД 2025'!K122+$H$1*1-'Август 2025'!D122</f>
        <v>2200</v>
      </c>
      <c r="M122" s="105">
        <f>'СВОД 2025'!L122+$H$1*1-'Сентябрь 2025'!D122</f>
        <v>2200</v>
      </c>
      <c r="N122" s="105">
        <f>'СВОД 2025'!M122+$H$1*1-'Октябрь 2025'!D122</f>
        <v>2200</v>
      </c>
      <c r="O122" s="105">
        <f>'СВОД 2025'!N122+$H$1*1-'Ноябрь 2025'!D122</f>
        <v>2200</v>
      </c>
      <c r="P122" s="105">
        <f>'СВОД 2025'!O122+$H$1*1-'Декабрь 2025'!D122</f>
        <v>0</v>
      </c>
      <c r="Q122" s="106">
        <f t="shared" si="2"/>
        <v>26400</v>
      </c>
      <c r="R122" s="106">
        <f>'Январь 2025'!D122+'Февраль 2025'!D122+'Март 2025'!D122+'Апрель 2025'!D122+'Май 2025'!D122+'Июнь 2025'!D122+'Июль 2025'!D122+'Август 2025'!D122+'Сентябрь 2025'!D122+'Октябрь 2025'!D122+'Ноябрь 2025'!D122+'Декабрь 2025'!D122</f>
        <v>26400</v>
      </c>
      <c r="S122" s="106">
        <f t="shared" si="3"/>
        <v>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2024'!S123</f>
        <v>8800</v>
      </c>
      <c r="E123" s="105">
        <f>'СВОД 2025'!D123+$H$1*1-'Январь 2025'!D123</f>
        <v>11000</v>
      </c>
      <c r="F123" s="105">
        <f>'СВОД 2025'!E123+$H$1*1-'Февраль 2025'!D123</f>
        <v>13200</v>
      </c>
      <c r="G123" s="105">
        <f>'СВОД 2025'!F123+$H$1*1-'Март 2025'!D123</f>
        <v>400</v>
      </c>
      <c r="H123" s="105">
        <f>'СВОД 2025'!G123+$H$1*1-'Апрель 2025'!D123</f>
        <v>2600</v>
      </c>
      <c r="I123" s="105">
        <f>'СВОД 2025'!H123+$H$1*1-'Май 2025'!D123</f>
        <v>4800</v>
      </c>
      <c r="J123" s="105">
        <f>'СВОД 2025'!I123+$H$1*1-'Июнь 2025'!D123</f>
        <v>-4000</v>
      </c>
      <c r="K123" s="105">
        <f>'СВОД 2025'!J123+$H$1*1-'Июль 2025'!D123</f>
        <v>-1800</v>
      </c>
      <c r="L123" s="105">
        <f>'СВОД 2025'!K123+$H$1*1-'Август 2025'!D123</f>
        <v>400</v>
      </c>
      <c r="M123" s="105">
        <f>'СВОД 2025'!L123+$H$1*1-'Сентябрь 2025'!D123</f>
        <v>2600</v>
      </c>
      <c r="N123" s="105">
        <f>'СВОД 2025'!M123+$H$1*1-'Октябрь 2025'!D123</f>
        <v>4800</v>
      </c>
      <c r="O123" s="105">
        <f>'СВОД 2025'!N123+$H$1*1-'Ноябрь 2025'!D123</f>
        <v>7000</v>
      </c>
      <c r="P123" s="105">
        <f>'СВОД 2025'!O123+$H$1*1-'Декабрь 2025'!D123</f>
        <v>9200</v>
      </c>
      <c r="Q123" s="106">
        <f t="shared" si="2"/>
        <v>26400</v>
      </c>
      <c r="R123" s="106">
        <f>'Январь 2025'!D123+'Февраль 2025'!D123+'Март 2025'!D123+'Апрель 2025'!D123+'Май 2025'!D123+'Июнь 2025'!D123+'Июль 2025'!D123+'Август 2025'!D123+'Сентябрь 2025'!D123+'Октябрь 2025'!D123+'Ноябрь 2025'!D123+'Декабрь 2025'!D123</f>
        <v>26000</v>
      </c>
      <c r="S123" s="106">
        <f t="shared" si="3"/>
        <v>9200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2024'!S124</f>
        <v>57199.06</v>
      </c>
      <c r="E124" s="105">
        <f>'СВОД 2025'!D124+$H$1*1-'Январь 2025'!D124</f>
        <v>59399.06</v>
      </c>
      <c r="F124" s="105">
        <f>'СВОД 2025'!E124+$H$1*1-'Февраль 2025'!D124</f>
        <v>61599.06</v>
      </c>
      <c r="G124" s="105">
        <f>'СВОД 2025'!F124+$H$1*1-'Март 2025'!D124</f>
        <v>63799.06</v>
      </c>
      <c r="H124" s="105">
        <f>'СВОД 2025'!G124+$H$1*1-'Апрель 2025'!D124</f>
        <v>65999.06</v>
      </c>
      <c r="I124" s="105">
        <f>'СВОД 2025'!H124+$H$1*1-'Май 2025'!D124</f>
        <v>68199.06</v>
      </c>
      <c r="J124" s="105">
        <f>'СВОД 2025'!I124+$H$1*1-'Июнь 2025'!D124</f>
        <v>70399.06</v>
      </c>
      <c r="K124" s="105">
        <f>'СВОД 2025'!J124+$H$1*1-'Июль 2025'!D124</f>
        <v>72599.06</v>
      </c>
      <c r="L124" s="105">
        <f>'СВОД 2025'!K124+$H$1*1-'Август 2025'!D124</f>
        <v>74799.06</v>
      </c>
      <c r="M124" s="105">
        <f>'СВОД 2025'!L124+$H$1*1-'Сентябрь 2025'!D124</f>
        <v>76999.06</v>
      </c>
      <c r="N124" s="105">
        <f>'СВОД 2025'!M124+$H$1*1-'Октябрь 2025'!D124</f>
        <v>79199.06</v>
      </c>
      <c r="O124" s="105">
        <f>'СВОД 2025'!N124+$H$1*1-'Ноябрь 2025'!D124</f>
        <v>81399.06</v>
      </c>
      <c r="P124" s="105">
        <f>'СВОД 2025'!O124+$H$1*1-'Декабрь 2025'!D124</f>
        <v>83599.06</v>
      </c>
      <c r="Q124" s="106">
        <f t="shared" si="2"/>
        <v>26400</v>
      </c>
      <c r="R124" s="106">
        <f>'Январь 2025'!D124+'Февраль 2025'!D124+'Март 2025'!D124+'Апрель 2025'!D124+'Май 2025'!D124+'Июнь 2025'!D124+'Июль 2025'!D124+'Август 2025'!D124+'Сентябрь 2025'!D124+'Октябрь 2025'!D124+'Ноябрь 2025'!D124+'Декабрь 2025'!D124</f>
        <v>0</v>
      </c>
      <c r="S124" s="106">
        <f t="shared" si="3"/>
        <v>83599.06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2024'!S125</f>
        <v>-3807.4700000000012</v>
      </c>
      <c r="E125" s="105">
        <f>'СВОД 2025'!D125+$H$1*1-'Январь 2025'!D125</f>
        <v>-3807.4700000000012</v>
      </c>
      <c r="F125" s="105">
        <f>'СВОД 2025'!E125+$H$1*1-'Февраль 2025'!D125</f>
        <v>-3807.4700000000012</v>
      </c>
      <c r="G125" s="105">
        <f>'СВОД 2025'!F125+$H$1*1-'Март 2025'!D125</f>
        <v>-1607.4700000000012</v>
      </c>
      <c r="H125" s="105">
        <f>'СВОД 2025'!G125+$H$1*1-'Апрель 2025'!D125</f>
        <v>-1607.4700000000012</v>
      </c>
      <c r="I125" s="105">
        <f>'СВОД 2025'!H125+$H$1*1-'Май 2025'!D125</f>
        <v>-1607.4700000000012</v>
      </c>
      <c r="J125" s="105">
        <f>'СВОД 2025'!I125+$H$1*1-'Июнь 2025'!D125</f>
        <v>-1607.4700000000012</v>
      </c>
      <c r="K125" s="105">
        <f>'СВОД 2025'!J125+$H$1*1-'Июль 2025'!D125</f>
        <v>-1607.4700000000012</v>
      </c>
      <c r="L125" s="105">
        <f>'СВОД 2025'!K125+$H$1*1-'Август 2025'!D125</f>
        <v>-1607.4700000000012</v>
      </c>
      <c r="M125" s="105">
        <f>'СВОД 2025'!L125+$H$1*1-'Сентябрь 2025'!D125</f>
        <v>-3807.4700000000012</v>
      </c>
      <c r="N125" s="105">
        <f>'СВОД 2025'!M125+$H$1*1-'Октябрь 2025'!D125</f>
        <v>-3807.4700000000012</v>
      </c>
      <c r="O125" s="105">
        <f>'СВОД 2025'!N125+$H$1*1-'Ноябрь 2025'!D125</f>
        <v>-1607.4700000000012</v>
      </c>
      <c r="P125" s="105">
        <f>'СВОД 2025'!O125+$H$1*1-'Декабрь 2025'!D125</f>
        <v>-3807.4700000000012</v>
      </c>
      <c r="Q125" s="106">
        <f t="shared" si="2"/>
        <v>26400</v>
      </c>
      <c r="R125" s="106">
        <f>'Январь 2025'!D125+'Февраль 2025'!D125+'Март 2025'!D125+'Апрель 2025'!D125+'Май 2025'!D125+'Июнь 2025'!D125+'Июль 2025'!D125+'Август 2025'!D125+'Сентябрь 2025'!D125+'Октябрь 2025'!D125+'Ноябрь 2025'!D125+'Декабрь 2025'!D125</f>
        <v>26400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2024'!S126</f>
        <v>-21270.720000000001</v>
      </c>
      <c r="E126" s="105">
        <f>'СВОД 2025'!D126+$H$1*1-'Январь 2025'!D126</f>
        <v>-19070.72</v>
      </c>
      <c r="F126" s="105">
        <f>'СВОД 2025'!E126+$H$1*1-'Февраль 2025'!D126</f>
        <v>-19070.72</v>
      </c>
      <c r="G126" s="105">
        <f>'СВОД 2025'!F126+$H$1*1-'Март 2025'!D126</f>
        <v>-19070.72</v>
      </c>
      <c r="H126" s="105">
        <f>'СВОД 2025'!G126+$H$1*1-'Апрель 2025'!D126</f>
        <v>-19070.72</v>
      </c>
      <c r="I126" s="105">
        <f>'СВОД 2025'!H126+$H$1*1-'Май 2025'!D126</f>
        <v>-19070.72</v>
      </c>
      <c r="J126" s="105">
        <f>'СВОД 2025'!I126+$H$1*1-'Июнь 2025'!D126</f>
        <v>-19070.72</v>
      </c>
      <c r="K126" s="105">
        <f>'СВОД 2025'!J126+$H$1*1-'Июль 2025'!D126</f>
        <v>-19070.72</v>
      </c>
      <c r="L126" s="105">
        <f>'СВОД 2025'!K126+$H$1*1-'Август 2025'!D126</f>
        <v>-19070.72</v>
      </c>
      <c r="M126" s="105">
        <f>'СВОД 2025'!L126+$H$1*1-'Сентябрь 2025'!D126</f>
        <v>-19070.72</v>
      </c>
      <c r="N126" s="105">
        <f>'СВОД 2025'!M126+$H$1*1-'Октябрь 2025'!D126</f>
        <v>-19070.72</v>
      </c>
      <c r="O126" s="105">
        <f>'СВОД 2025'!N126+$H$1*1-'Ноябрь 2025'!D126</f>
        <v>-19070.72</v>
      </c>
      <c r="P126" s="105">
        <f>'СВОД 2025'!O126+$H$1*1-'Декабрь 2025'!D126</f>
        <v>-19070.72</v>
      </c>
      <c r="Q126" s="106">
        <f t="shared" si="2"/>
        <v>26400</v>
      </c>
      <c r="R126" s="106">
        <f>'Январь 2025'!D126+'Февраль 2025'!D126+'Март 2025'!D126+'Апрель 2025'!D126+'Май 2025'!D126+'Июнь 2025'!D126+'Июль 2025'!D126+'Август 2025'!D126+'Сентябрь 2025'!D126+'Октябрь 2025'!D126+'Ноябрь 2025'!D126+'Декабрь 2025'!D126</f>
        <v>24200</v>
      </c>
      <c r="S126" s="106">
        <f t="shared" si="3"/>
        <v>-19070.72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2024'!S127</f>
        <v>163700.51</v>
      </c>
      <c r="E127" s="105">
        <f>'СВОД 2025'!D127+$H$1*1-'Январь 2025'!D127</f>
        <v>165900.51</v>
      </c>
      <c r="F127" s="105">
        <f>'СВОД 2025'!E127+$H$1*1-'Февраль 2025'!D127</f>
        <v>168100.51</v>
      </c>
      <c r="G127" s="105">
        <f>'СВОД 2025'!F127+$H$1*1-'Март 2025'!D127</f>
        <v>170300.51</v>
      </c>
      <c r="H127" s="105">
        <f>'СВОД 2025'!G127+$H$1*1-'Апрель 2025'!D127</f>
        <v>172500.51</v>
      </c>
      <c r="I127" s="105">
        <f>'СВОД 2025'!H127+$H$1*1-'Май 2025'!D127</f>
        <v>174700.51</v>
      </c>
      <c r="J127" s="105">
        <f>'СВОД 2025'!I127+$H$1*1-'Июнь 2025'!D127</f>
        <v>176900.51</v>
      </c>
      <c r="K127" s="105">
        <f>'СВОД 2025'!J127+$H$1*1-'Июль 2025'!D127</f>
        <v>179100.51</v>
      </c>
      <c r="L127" s="105">
        <f>'СВОД 2025'!K127+$H$1*1-'Август 2025'!D127</f>
        <v>181300.51</v>
      </c>
      <c r="M127" s="105">
        <f>'СВОД 2025'!L127+$H$1*1-'Сентябрь 2025'!D127</f>
        <v>183500.51</v>
      </c>
      <c r="N127" s="105">
        <f>'СВОД 2025'!M127+$H$1*1-'Октябрь 2025'!D127</f>
        <v>185700.51</v>
      </c>
      <c r="O127" s="105">
        <f>'СВОД 2025'!N127+$H$1*1-'Ноябрь 2025'!D127</f>
        <v>187900.51</v>
      </c>
      <c r="P127" s="105">
        <f>'СВОД 2025'!O127+$H$1*1-'Декабрь 2025'!D127</f>
        <v>190100.51</v>
      </c>
      <c r="Q127" s="106">
        <f t="shared" si="2"/>
        <v>26400</v>
      </c>
      <c r="R127" s="106">
        <f>'Январь 2025'!D127+'Февраль 2025'!D127+'Март 2025'!D127+'Апрель 2025'!D127+'Май 2025'!D127+'Июнь 2025'!D127+'Июль 2025'!D127+'Август 2025'!D127+'Сентябрь 2025'!D127+'Октябрь 2025'!D127+'Ноябрь 2025'!D127+'Декабрь 2025'!D127</f>
        <v>0</v>
      </c>
      <c r="S127" s="106">
        <f t="shared" si="3"/>
        <v>190100.51</v>
      </c>
      <c r="T127" s="116"/>
    </row>
    <row r="128" spans="1:20" ht="15.95" customHeight="1" x14ac:dyDescent="0.25">
      <c r="A128" s="20" t="s">
        <v>390</v>
      </c>
      <c r="B128" s="2">
        <v>100</v>
      </c>
      <c r="C128" s="114"/>
      <c r="D128" s="133">
        <f>'СВОД 2024'!S128</f>
        <v>2200</v>
      </c>
      <c r="E128" s="105">
        <f>'СВОД 2025'!D128+$H$1*1-'Январь 2025'!D128</f>
        <v>2200</v>
      </c>
      <c r="F128" s="105">
        <f>'СВОД 2025'!E128+$H$1*1-'Февраль 2025'!D128</f>
        <v>2200</v>
      </c>
      <c r="G128" s="105">
        <f>'СВОД 2025'!F128+$H$1*1-'Март 2025'!D128</f>
        <v>2200</v>
      </c>
      <c r="H128" s="105">
        <f>'СВОД 2025'!G128+$H$1*1-'Апрель 2025'!D128</f>
        <v>4400</v>
      </c>
      <c r="I128" s="105">
        <f>'СВОД 2025'!H128+$H$1*1-'Май 2025'!D128</f>
        <v>2200</v>
      </c>
      <c r="J128" s="105">
        <f>'СВОД 2025'!I128+$H$1*1-'Июнь 2025'!D128</f>
        <v>2200</v>
      </c>
      <c r="K128" s="105">
        <f>'СВОД 2025'!J128+$H$1*1-'Июль 2025'!D128</f>
        <v>2200</v>
      </c>
      <c r="L128" s="105">
        <f>'СВОД 2025'!K128+$H$1*1-'Август 2025'!D128</f>
        <v>4400</v>
      </c>
      <c r="M128" s="105">
        <f>'СВОД 2025'!L128+$H$1*1-'Сентябрь 2025'!D128</f>
        <v>4400</v>
      </c>
      <c r="N128" s="105">
        <f>'СВОД 2025'!M128+$H$1*1-'Октябрь 2025'!D128</f>
        <v>4400</v>
      </c>
      <c r="O128" s="105">
        <f>'СВОД 2025'!N128+$H$1*1-'Ноябрь 2025'!D128</f>
        <v>4400</v>
      </c>
      <c r="P128" s="105">
        <f>'СВОД 2025'!O128+$H$1*1-'Декабрь 2025'!D128</f>
        <v>2200</v>
      </c>
      <c r="Q128" s="106">
        <f t="shared" si="2"/>
        <v>26400</v>
      </c>
      <c r="R128" s="106">
        <f>'Январь 2025'!D128+'Февраль 2025'!D128+'Март 2025'!D128+'Апрель 2025'!D128+'Май 2025'!D128+'Июнь 2025'!D128+'Июль 2025'!D128+'Август 2025'!D128+'Сентябрь 2025'!D128+'Октябрь 2025'!D128+'Ноябрь 2025'!D128+'Декабрь 2025'!D128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435</v>
      </c>
      <c r="B129" s="2">
        <v>101</v>
      </c>
      <c r="C129" s="114"/>
      <c r="D129" s="133">
        <f>'СВОД 2024'!S129</f>
        <v>-58254.380000000005</v>
      </c>
      <c r="E129" s="105">
        <f>'СВОД 2025'!D129+$H$1*1-'Январь 2025'!D129</f>
        <v>-69254.38</v>
      </c>
      <c r="F129" s="105">
        <f>'СВОД 2025'!E129+$H$1*1-'Февраль 2025'!D129</f>
        <v>-67054.38</v>
      </c>
      <c r="G129" s="105">
        <f>'СВОД 2025'!F129+$H$1*1-'Март 2025'!D129</f>
        <v>-64854.380000000005</v>
      </c>
      <c r="H129" s="105">
        <f>'СВОД 2025'!G129+$H$1*1-'Апрель 2025'!D129</f>
        <v>-62654.380000000005</v>
      </c>
      <c r="I129" s="105">
        <f>'СВОД 2025'!H129+$H$1*1-'Май 2025'!D129</f>
        <v>-60454.380000000005</v>
      </c>
      <c r="J129" s="105">
        <f>'СВОД 2025'!I129+$H$1*1-'Июнь 2025'!D129</f>
        <v>-58254.380000000005</v>
      </c>
      <c r="K129" s="105">
        <f>'СВОД 2025'!J129+$H$1*1-'Июль 2025'!D129</f>
        <v>-56054.380000000005</v>
      </c>
      <c r="L129" s="105">
        <f>'СВОД 2025'!K129+$H$1*1-'Август 2025'!D129</f>
        <v>-67054.38</v>
      </c>
      <c r="M129" s="105">
        <f>'СВОД 2025'!L129+$H$1*1-'Сентябрь 2025'!D129</f>
        <v>-64854.380000000005</v>
      </c>
      <c r="N129" s="105">
        <f>'СВОД 2025'!M129+$H$1*1-'Октябрь 2025'!D129</f>
        <v>-62654.380000000005</v>
      </c>
      <c r="O129" s="105">
        <f>'СВОД 2025'!N129+$H$1*1-'Ноябрь 2025'!D129</f>
        <v>-60454.380000000005</v>
      </c>
      <c r="P129" s="105">
        <f>'СВОД 2025'!O129+$H$1*1-'Декабрь 2025'!D129</f>
        <v>-58254.380000000005</v>
      </c>
      <c r="Q129" s="106">
        <f t="shared" si="2"/>
        <v>26400</v>
      </c>
      <c r="R129" s="106">
        <f>'Январь 2025'!D129+'Февраль 2025'!D129+'Март 2025'!D129+'Апрель 2025'!D129+'Май 2025'!D129+'Июнь 2025'!D129+'Июль 2025'!D129+'Август 2025'!D129+'Сентябрь 2025'!D129+'Октябрь 2025'!D129+'Ноябрь 2025'!D129+'Декабрь 2025'!D129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142</v>
      </c>
      <c r="B130" s="2">
        <v>101</v>
      </c>
      <c r="C130" s="20" t="s">
        <v>21</v>
      </c>
      <c r="D130" s="133">
        <f>'СВОД 2024'!S130</f>
        <v>-9200</v>
      </c>
      <c r="E130" s="105">
        <f>'СВОД 2025'!D130+$H$1*1-'Январь 2025'!D130</f>
        <v>-29400</v>
      </c>
      <c r="F130" s="105">
        <f>'СВОД 2025'!E130+$H$1*1-'Февраль 2025'!D130</f>
        <v>-27200</v>
      </c>
      <c r="G130" s="105">
        <f>'СВОД 2025'!F130+$H$1*1-'Март 2025'!D130</f>
        <v>-25000</v>
      </c>
      <c r="H130" s="105">
        <f>'СВОД 2025'!G130+$H$1*1-'Апрель 2025'!D130</f>
        <v>-22800</v>
      </c>
      <c r="I130" s="105">
        <f>'СВОД 2025'!H130+$H$1*1-'Май 2025'!D130</f>
        <v>-20600</v>
      </c>
      <c r="J130" s="105">
        <f>'СВОД 2025'!I130+$H$1*1-'Июнь 2025'!D130</f>
        <v>-18400</v>
      </c>
      <c r="K130" s="105">
        <f>'СВОД 2025'!J130+$H$1*1-'Июль 2025'!D130</f>
        <v>-18400</v>
      </c>
      <c r="L130" s="105">
        <f>'СВОД 2025'!K130+$H$1*1-'Август 2025'!D130</f>
        <v>-16200</v>
      </c>
      <c r="M130" s="105">
        <f>'СВОД 2025'!L130+$H$1*1-'Сентябрь 2025'!D130</f>
        <v>-14000</v>
      </c>
      <c r="N130" s="105">
        <f>'СВОД 2025'!M130+$H$1*1-'Октябрь 2025'!D130</f>
        <v>-11800</v>
      </c>
      <c r="O130" s="105">
        <f>'СВОД 2025'!N130+$H$1*1-'Ноябрь 2025'!D130</f>
        <v>-16200</v>
      </c>
      <c r="P130" s="105">
        <f>'СВОД 2025'!O130+$H$1*1-'Декабрь 2025'!D130</f>
        <v>-14000</v>
      </c>
      <c r="Q130" s="106">
        <f t="shared" si="2"/>
        <v>26400</v>
      </c>
      <c r="R130" s="106">
        <f>'Январь 2025'!D130+'Февраль 2025'!D130+'Март 2025'!D130+'Апрель 2025'!D130+'Май 2025'!D130+'Июнь 2025'!D130+'Июль 2025'!D130+'Август 2025'!D130+'Сентябрь 2025'!D130+'Октябрь 2025'!D130+'Ноябрь 2025'!D130+'Декабрь 2025'!D130</f>
        <v>31200</v>
      </c>
      <c r="S130" s="106">
        <f t="shared" si="3"/>
        <v>-14000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2024'!S131</f>
        <v>6600</v>
      </c>
      <c r="E131" s="105">
        <f>'СВОД 2025'!D131+$H$1*1-'Январь 2025'!D131</f>
        <v>8800</v>
      </c>
      <c r="F131" s="105">
        <f>'СВОД 2025'!E131+$H$1*1-'Февраль 2025'!D131</f>
        <v>11000</v>
      </c>
      <c r="G131" s="105">
        <f>'СВОД 2025'!F131+$H$1*1-'Март 2025'!D131</f>
        <v>3200</v>
      </c>
      <c r="H131" s="105">
        <f>'СВОД 2025'!G131+$H$1*1-'Апрель 2025'!D131</f>
        <v>5400</v>
      </c>
      <c r="I131" s="105">
        <f>'СВОД 2025'!H131+$H$1*1-'Май 2025'!D131</f>
        <v>7600</v>
      </c>
      <c r="J131" s="105">
        <f>'СВОД 2025'!I131+$H$1*1-'Июнь 2025'!D131</f>
        <v>9800</v>
      </c>
      <c r="K131" s="105">
        <f>'СВОД 2025'!J131+$H$1*1-'Июль 2025'!D131</f>
        <v>12000</v>
      </c>
      <c r="L131" s="105">
        <f>'СВОД 2025'!K131+$H$1*1-'Август 2025'!D131</f>
        <v>2200</v>
      </c>
      <c r="M131" s="105">
        <f>'СВОД 2025'!L131+$H$1*1-'Сентябрь 2025'!D131</f>
        <v>4400</v>
      </c>
      <c r="N131" s="105">
        <f>'СВОД 2025'!M131+$H$1*1-'Октябрь 2025'!D131</f>
        <v>6600</v>
      </c>
      <c r="O131" s="105">
        <f>'СВОД 2025'!N131+$H$1*1-'Ноябрь 2025'!D131</f>
        <v>8800</v>
      </c>
      <c r="P131" s="105">
        <f>'СВОД 2025'!O131+$H$1*1-'Декабрь 2025'!D131</f>
        <v>11000</v>
      </c>
      <c r="Q131" s="106">
        <f t="shared" si="2"/>
        <v>26400</v>
      </c>
      <c r="R131" s="106">
        <f>'Январь 2025'!D131+'Февраль 2025'!D131+'Март 2025'!D131+'Апрель 2025'!D131+'Май 2025'!D131+'Июнь 2025'!D131+'Июль 2025'!D131+'Август 2025'!D131+'Сентябрь 2025'!D131+'Октябрь 2025'!D131+'Ноябрь 2025'!D131+'Декабрь 2025'!D131</f>
        <v>22000</v>
      </c>
      <c r="S131" s="106">
        <f t="shared" si="3"/>
        <v>11000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2024'!S132</f>
        <v>0</v>
      </c>
      <c r="E132" s="105">
        <f>'СВОД 2025'!D132+$H$1*1-'Январь 2025'!D132</f>
        <v>0</v>
      </c>
      <c r="F132" s="105">
        <f>'СВОД 2025'!E132+$H$1*1-'Февраль 2025'!D132</f>
        <v>0</v>
      </c>
      <c r="G132" s="105">
        <f>'СВОД 2025'!F132+$H$1*1-'Март 2025'!D132</f>
        <v>0</v>
      </c>
      <c r="H132" s="105">
        <f>'СВОД 2025'!G132+$H$1*1-'Апрель 2025'!D132</f>
        <v>0</v>
      </c>
      <c r="I132" s="105">
        <f>'СВОД 2025'!H132+$H$1*1-'Май 2025'!D132</f>
        <v>0</v>
      </c>
      <c r="J132" s="105">
        <f>'СВОД 2025'!I132+$H$1*1-'Июнь 2025'!D132</f>
        <v>0</v>
      </c>
      <c r="K132" s="105">
        <f>'СВОД 2025'!J132+$H$1*1-'Июль 2025'!D132</f>
        <v>0</v>
      </c>
      <c r="L132" s="105">
        <f>'СВОД 2025'!K132+$H$1*1-'Август 2025'!D132</f>
        <v>0</v>
      </c>
      <c r="M132" s="105">
        <f>'СВОД 2025'!L132+$H$1*1-'Сентябрь 2025'!D132</f>
        <v>0</v>
      </c>
      <c r="N132" s="105">
        <f>'СВОД 2025'!M132+$H$1*1-'Октябрь 2025'!D132</f>
        <v>0</v>
      </c>
      <c r="O132" s="105">
        <f>'СВОД 2025'!N132+$H$1*1-'Ноябрь 2025'!D132</f>
        <v>0</v>
      </c>
      <c r="P132" s="105">
        <f>'СВОД 2025'!O132+$H$1*1-'Декабрь 2025'!D132</f>
        <v>0</v>
      </c>
      <c r="Q132" s="106">
        <f t="shared" ref="Q132:Q195" si="4">2200*12</f>
        <v>26400</v>
      </c>
      <c r="R132" s="106">
        <f>'Январь 2025'!D132+'Февраль 2025'!D132+'Март 2025'!D132+'Апрель 2025'!D132+'Май 2025'!D132+'Июнь 2025'!D132+'Июль 2025'!D132+'Август 2025'!D132+'Сентябрь 2025'!D132+'Октябрь 2025'!D132+'Ноябрь 2025'!D132+'Декабрь 2025'!D132</f>
        <v>26400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2024'!S133</f>
        <v>0</v>
      </c>
      <c r="E133" s="105">
        <f>'СВОД 2025'!D133+$H$1*1-'Январь 2025'!D133</f>
        <v>2200</v>
      </c>
      <c r="F133" s="105">
        <f>'СВОД 2025'!E133+$H$1*1-'Февраль 2025'!D133</f>
        <v>0</v>
      </c>
      <c r="G133" s="105">
        <f>'СВОД 2025'!F133+$H$1*1-'Март 2025'!D133</f>
        <v>0</v>
      </c>
      <c r="H133" s="105">
        <f>'СВОД 2025'!G133+$H$1*1-'Апрель 2025'!D133</f>
        <v>2200</v>
      </c>
      <c r="I133" s="105">
        <f>'СВОД 2025'!H133+$H$1*1-'Май 2025'!D133</f>
        <v>-2200</v>
      </c>
      <c r="J133" s="105">
        <f>'СВОД 2025'!I133+$H$1*1-'Июнь 2025'!D133</f>
        <v>0</v>
      </c>
      <c r="K133" s="105">
        <f>'СВОД 2025'!J133+$H$1*1-'Июль 2025'!D133</f>
        <v>2200</v>
      </c>
      <c r="L133" s="105">
        <f>'СВОД 2025'!K133+$H$1*1-'Август 2025'!D133</f>
        <v>0</v>
      </c>
      <c r="M133" s="105">
        <f>'СВОД 2025'!L133+$H$1*1-'Сентябрь 2025'!D133</f>
        <v>0</v>
      </c>
      <c r="N133" s="105">
        <f>'СВОД 2025'!M133+$H$1*1-'Октябрь 2025'!D133</f>
        <v>0</v>
      </c>
      <c r="O133" s="105">
        <f>'СВОД 2025'!N133+$H$1*1-'Ноябрь 2025'!D133</f>
        <v>2200</v>
      </c>
      <c r="P133" s="105">
        <f>'СВОД 2025'!O133+$H$1*1-'Декабрь 2025'!D133</f>
        <v>0</v>
      </c>
      <c r="Q133" s="106">
        <f t="shared" si="4"/>
        <v>26400</v>
      </c>
      <c r="R133" s="106">
        <f>'Январь 2025'!D133+'Февраль 2025'!D133+'Март 2025'!D133+'Апрель 2025'!D133+'Май 2025'!D133+'Июнь 2025'!D133+'Июль 2025'!D133+'Август 2025'!D133+'Сентябрь 2025'!D133+'Октябрь 2025'!D133+'Ноябрь 2025'!D133+'Декабрь 2025'!D133</f>
        <v>26400</v>
      </c>
      <c r="S133" s="106">
        <f t="shared" si="3"/>
        <v>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2024'!S134</f>
        <v>-8800</v>
      </c>
      <c r="E134" s="105">
        <f>'СВОД 2025'!D134+$H$1*1-'Январь 2025'!D134</f>
        <v>-6600</v>
      </c>
      <c r="F134" s="105">
        <f>'СВОД 2025'!E134+$H$1*1-'Февраль 2025'!D134</f>
        <v>-8800</v>
      </c>
      <c r="G134" s="105">
        <f>'СВОД 2025'!F134+$H$1*1-'Март 2025'!D134</f>
        <v>-6600</v>
      </c>
      <c r="H134" s="105">
        <f>'СВОД 2025'!G134+$H$1*1-'Апрель 2025'!D134</f>
        <v>-4400</v>
      </c>
      <c r="I134" s="105">
        <f>'СВОД 2025'!H134+$H$1*1-'Май 2025'!D134</f>
        <v>-6600</v>
      </c>
      <c r="J134" s="105">
        <f>'СВОД 2025'!I134+$H$1*1-'Июнь 2025'!D134</f>
        <v>-4400</v>
      </c>
      <c r="K134" s="105">
        <f>'СВОД 2025'!J134+$H$1*1-'Июль 2025'!D134</f>
        <v>-2200</v>
      </c>
      <c r="L134" s="105">
        <f>'СВОД 2025'!K134+$H$1*1-'Август 2025'!D134</f>
        <v>0</v>
      </c>
      <c r="M134" s="105">
        <f>'СВОД 2025'!L134+$H$1*1-'Сентябрь 2025'!D134</f>
        <v>-4400</v>
      </c>
      <c r="N134" s="105">
        <f>'СВОД 2025'!M134+$H$1*1-'Октябрь 2025'!D134</f>
        <v>-2200</v>
      </c>
      <c r="O134" s="105">
        <f>'СВОД 2025'!N134+$H$1*1-'Ноябрь 2025'!D134</f>
        <v>0</v>
      </c>
      <c r="P134" s="105">
        <f>'СВОД 2025'!O134+$H$1*1-'Декабрь 2025'!D134</f>
        <v>2200</v>
      </c>
      <c r="Q134" s="106">
        <f t="shared" si="4"/>
        <v>26400</v>
      </c>
      <c r="R134" s="106">
        <f>'Январь 2025'!D134+'Февраль 2025'!D134+'Март 2025'!D134+'Апрель 2025'!D134+'Май 2025'!D134+'Июнь 2025'!D134+'Июль 2025'!D134+'Август 2025'!D134+'Сентябрь 2025'!D134+'Октябрь 2025'!D134+'Ноябрь 2025'!D134+'Декабрь 2025'!D134</f>
        <v>15400</v>
      </c>
      <c r="S134" s="106">
        <f t="shared" si="3"/>
        <v>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2024'!S135</f>
        <v>6599.5899999999965</v>
      </c>
      <c r="E135" s="105">
        <f>'СВОД 2025'!D135+$H$1*1-'Январь 2025'!D135</f>
        <v>8799.5899999999965</v>
      </c>
      <c r="F135" s="105">
        <f>'СВОД 2025'!E135+$H$1*1-'Февраль 2025'!D135</f>
        <v>10999.589999999997</v>
      </c>
      <c r="G135" s="105">
        <f>'СВОД 2025'!F135+$H$1*1-'Март 2025'!D135</f>
        <v>13199.589999999997</v>
      </c>
      <c r="H135" s="105">
        <f>'СВОД 2025'!G135+$H$1*1-'Апрель 2025'!D135</f>
        <v>15399.589999999997</v>
      </c>
      <c r="I135" s="105">
        <f>'СВОД 2025'!H135+$H$1*1-'Май 2025'!D135</f>
        <v>-6600.0000000000036</v>
      </c>
      <c r="J135" s="105">
        <f>'СВОД 2025'!I135+$H$1*1-'Июнь 2025'!D135</f>
        <v>-4400.0000000000036</v>
      </c>
      <c r="K135" s="105">
        <f>'СВОД 2025'!J135+$H$1*1-'Июль 2025'!D135</f>
        <v>-2200.0000000000036</v>
      </c>
      <c r="L135" s="105">
        <f>'СВОД 2025'!K135+$H$1*1-'Август 2025'!D135</f>
        <v>-3.637978807091713E-12</v>
      </c>
      <c r="M135" s="105">
        <f>'СВОД 2025'!L135+$H$1*1-'Сентябрь 2025'!D135</f>
        <v>2199.9999999999964</v>
      </c>
      <c r="N135" s="105">
        <f>'СВОД 2025'!M135+$H$1*1-'Октябрь 2025'!D135</f>
        <v>4399.9999999999964</v>
      </c>
      <c r="O135" s="105">
        <f>'СВОД 2025'!N135+$H$1*1-'Ноябрь 2025'!D135</f>
        <v>6599.9999999999964</v>
      </c>
      <c r="P135" s="105">
        <f>'СВОД 2025'!O135+$H$1*1-'Декабрь 2025'!D135</f>
        <v>8799.9999999999964</v>
      </c>
      <c r="Q135" s="106">
        <f t="shared" si="4"/>
        <v>26400</v>
      </c>
      <c r="R135" s="106">
        <f>'Январь 2025'!D135+'Февраль 2025'!D135+'Март 2025'!D135+'Апрель 2025'!D135+'Май 2025'!D135+'Июнь 2025'!D135+'Июль 2025'!D135+'Август 2025'!D135+'Сентябрь 2025'!D135+'Октябрь 2025'!D135+'Ноябрь 2025'!D135+'Декабрь 2025'!D135</f>
        <v>24199.59</v>
      </c>
      <c r="S135" s="106">
        <f t="shared" ref="S135:S198" si="5">Q135+D135-R135</f>
        <v>8799.9999999999964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2024'!S136</f>
        <v>0</v>
      </c>
      <c r="E136" s="105">
        <f>'СВОД 2025'!D136+$H$1*1-'Январь 2025'!D136</f>
        <v>0</v>
      </c>
      <c r="F136" s="105">
        <f>'СВОД 2025'!E136+$H$1*1-'Февраль 2025'!D136</f>
        <v>0</v>
      </c>
      <c r="G136" s="105">
        <f>'СВОД 2025'!F136+$H$1*1-'Март 2025'!D136</f>
        <v>0</v>
      </c>
      <c r="H136" s="105">
        <f>'СВОД 2025'!G136+$H$1*1-'Апрель 2025'!D136</f>
        <v>0</v>
      </c>
      <c r="I136" s="105">
        <f>'СВОД 2025'!H136+$H$1*1-'Май 2025'!D136</f>
        <v>0</v>
      </c>
      <c r="J136" s="105">
        <f>'СВОД 2025'!I136+$H$1*1-'Июнь 2025'!D136</f>
        <v>0</v>
      </c>
      <c r="K136" s="105">
        <f>'СВОД 2025'!J136+$H$1*1-'Июль 2025'!D136</f>
        <v>0</v>
      </c>
      <c r="L136" s="105">
        <f>'СВОД 2025'!K136+$H$1*1-'Август 2025'!D136</f>
        <v>0</v>
      </c>
      <c r="M136" s="105">
        <f>'СВОД 2025'!L136+$H$1*1-'Сентябрь 2025'!D136</f>
        <v>0</v>
      </c>
      <c r="N136" s="105">
        <f>'СВОД 2025'!M136+$H$1*1-'Октябрь 2025'!D136</f>
        <v>0</v>
      </c>
      <c r="O136" s="105">
        <f>'СВОД 2025'!N136+$H$1*1-'Ноябрь 2025'!D136</f>
        <v>0</v>
      </c>
      <c r="P136" s="105">
        <f>'СВОД 2025'!O136+$H$1*1-'Декабрь 2025'!D136</f>
        <v>-2200</v>
      </c>
      <c r="Q136" s="106">
        <f t="shared" si="4"/>
        <v>26400</v>
      </c>
      <c r="R136" s="106">
        <f>'Январь 2025'!D136+'Февраль 2025'!D136+'Март 2025'!D136+'Апрель 2025'!D136+'Май 2025'!D136+'Июнь 2025'!D136+'Июль 2025'!D136+'Август 2025'!D136+'Сентябрь 2025'!D136+'Октябрь 2025'!D136+'Ноябрь 2025'!D136+'Декабрь 2025'!D136</f>
        <v>28600</v>
      </c>
      <c r="S136" s="106">
        <f t="shared" si="5"/>
        <v>-2200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2024'!S137</f>
        <v>-2200</v>
      </c>
      <c r="E137" s="105">
        <f>'СВОД 2025'!D137+$H$1*1-'Январь 2025'!D137</f>
        <v>0</v>
      </c>
      <c r="F137" s="105">
        <f>'СВОД 2025'!E137+$H$1*1-'Февраль 2025'!D137</f>
        <v>-2200</v>
      </c>
      <c r="G137" s="105">
        <f>'СВОД 2025'!F137+$H$1*1-'Март 2025'!D137</f>
        <v>0</v>
      </c>
      <c r="H137" s="105">
        <f>'СВОД 2025'!G137+$H$1*1-'Апрель 2025'!D137</f>
        <v>-2200</v>
      </c>
      <c r="I137" s="105">
        <f>'СВОД 2025'!H137+$H$1*1-'Май 2025'!D137</f>
        <v>-4400</v>
      </c>
      <c r="J137" s="105">
        <f>'СВОД 2025'!I137+$H$1*1-'Июнь 2025'!D137</f>
        <v>-2200</v>
      </c>
      <c r="K137" s="105">
        <f>'СВОД 2025'!J137+$H$1*1-'Июль 2025'!D137</f>
        <v>0</v>
      </c>
      <c r="L137" s="105">
        <f>'СВОД 2025'!K137+$H$1*1-'Август 2025'!D137</f>
        <v>2200</v>
      </c>
      <c r="M137" s="105">
        <f>'СВОД 2025'!L137+$H$1*1-'Сентябрь 2025'!D137</f>
        <v>0</v>
      </c>
      <c r="N137" s="105">
        <f>'СВОД 2025'!M137+$H$1*1-'Октябрь 2025'!D137</f>
        <v>2200</v>
      </c>
      <c r="O137" s="105">
        <f>'СВОД 2025'!N137+$H$1*1-'Ноябрь 2025'!D137</f>
        <v>4400</v>
      </c>
      <c r="P137" s="105">
        <f>'СВОД 2025'!O137+$H$1*1-'Декабрь 2025'!D137</f>
        <v>6600</v>
      </c>
      <c r="Q137" s="106">
        <f t="shared" si="4"/>
        <v>26400</v>
      </c>
      <c r="R137" s="106">
        <f>'Январь 2025'!D137+'Февраль 2025'!D137+'Март 2025'!D137+'Апрель 2025'!D137+'Май 2025'!D137+'Июнь 2025'!D137+'Июль 2025'!D137+'Август 2025'!D137+'Сентябрь 2025'!D137+'Октябрь 2025'!D137+'Ноябрь 2025'!D137+'Декабрь 2025'!D137</f>
        <v>17600</v>
      </c>
      <c r="S137" s="106">
        <f t="shared" si="5"/>
        <v>6600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2024'!S138</f>
        <v>898</v>
      </c>
      <c r="E138" s="105">
        <f>'СВОД 2025'!D138+$H$1*1-'Январь 2025'!D138</f>
        <v>3098</v>
      </c>
      <c r="F138" s="105">
        <f>'СВОД 2025'!E138+$H$1*1-'Февраль 2025'!D138</f>
        <v>-1302</v>
      </c>
      <c r="G138" s="105">
        <f>'СВОД 2025'!F138+$H$1*1-'Март 2025'!D138</f>
        <v>898</v>
      </c>
      <c r="H138" s="105">
        <f>'СВОД 2025'!G138+$H$1*1-'Апрель 2025'!D138</f>
        <v>-3502</v>
      </c>
      <c r="I138" s="105">
        <f>'СВОД 2025'!H138+$H$1*1-'Май 2025'!D138</f>
        <v>-1302</v>
      </c>
      <c r="J138" s="105">
        <f>'СВОД 2025'!I138+$H$1*1-'Июнь 2025'!D138</f>
        <v>898</v>
      </c>
      <c r="K138" s="105">
        <f>'СВОД 2025'!J138+$H$1*1-'Июль 2025'!D138</f>
        <v>3098</v>
      </c>
      <c r="L138" s="105">
        <f>'СВОД 2025'!K138+$H$1*1-'Август 2025'!D138</f>
        <v>5298</v>
      </c>
      <c r="M138" s="105">
        <f>'СВОД 2025'!L138+$H$1*1-'Сентябрь 2025'!D138</f>
        <v>5298</v>
      </c>
      <c r="N138" s="105">
        <f>'СВОД 2025'!M138+$H$1*1-'Октябрь 2025'!D138</f>
        <v>7498</v>
      </c>
      <c r="O138" s="105">
        <f>'СВОД 2025'!N138+$H$1*1-'Ноябрь 2025'!D138</f>
        <v>3098</v>
      </c>
      <c r="P138" s="105">
        <f>'СВОД 2025'!O138+$H$1*1-'Декабрь 2025'!D138</f>
        <v>5298</v>
      </c>
      <c r="Q138" s="106">
        <f t="shared" si="4"/>
        <v>26400</v>
      </c>
      <c r="R138" s="106">
        <f>'Январь 2025'!D138+'Февраль 2025'!D138+'Март 2025'!D138+'Апрель 2025'!D138+'Май 2025'!D138+'Июнь 2025'!D138+'Июль 2025'!D138+'Август 2025'!D138+'Сентябрь 2025'!D138+'Октябрь 2025'!D138+'Ноябрь 2025'!D138+'Декабрь 2025'!D138</f>
        <v>22000</v>
      </c>
      <c r="S138" s="106">
        <f t="shared" si="5"/>
        <v>5298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2024'!S139</f>
        <v>-14489.64</v>
      </c>
      <c r="E139" s="105">
        <f>'СВОД 2025'!D139+$H$1*1-'Январь 2025'!D139</f>
        <v>-12289.64</v>
      </c>
      <c r="F139" s="105">
        <f>'СВОД 2025'!E139+$H$1*1-'Февраль 2025'!D139</f>
        <v>-12289.64</v>
      </c>
      <c r="G139" s="105">
        <f>'СВОД 2025'!F139+$H$1*1-'Март 2025'!D139</f>
        <v>-10089.64</v>
      </c>
      <c r="H139" s="105">
        <f>'СВОД 2025'!G139+$H$1*1-'Апрель 2025'!D139</f>
        <v>-10089.64</v>
      </c>
      <c r="I139" s="105">
        <f>'СВОД 2025'!H139+$H$1*1-'Май 2025'!D139</f>
        <v>-10089.64</v>
      </c>
      <c r="J139" s="105">
        <f>'СВОД 2025'!I139+$H$1*1-'Июнь 2025'!D139</f>
        <v>-10089.64</v>
      </c>
      <c r="K139" s="105">
        <f>'СВОД 2025'!J139+$H$1*1-'Июль 2025'!D139</f>
        <v>-10089.64</v>
      </c>
      <c r="L139" s="105">
        <f>'СВОД 2025'!K139+$H$1*1-'Август 2025'!D139</f>
        <v>-10089.64</v>
      </c>
      <c r="M139" s="105">
        <f>'СВОД 2025'!L139+$H$1*1-'Сентябрь 2025'!D139</f>
        <v>-7889.6399999999994</v>
      </c>
      <c r="N139" s="105">
        <f>'СВОД 2025'!M139+$H$1*1-'Октябрь 2025'!D139</f>
        <v>-10089.64</v>
      </c>
      <c r="O139" s="105">
        <f>'СВОД 2025'!N139+$H$1*1-'Ноябрь 2025'!D139</f>
        <v>-10089.64</v>
      </c>
      <c r="P139" s="105">
        <f>'СВОД 2025'!O139+$H$1*1-'Декабрь 2025'!D139</f>
        <v>-10089.64</v>
      </c>
      <c r="Q139" s="106">
        <f t="shared" si="4"/>
        <v>26400</v>
      </c>
      <c r="R139" s="106">
        <f>'Январь 2025'!D139+'Февраль 2025'!D139+'Март 2025'!D139+'Апрель 2025'!D139+'Май 2025'!D139+'Июнь 2025'!D139+'Июль 2025'!D139+'Август 2025'!D139+'Сентябрь 2025'!D139+'Октябрь 2025'!D139+'Ноябрь 2025'!D139+'Декабрь 2025'!D139</f>
        <v>22000</v>
      </c>
      <c r="S139" s="106">
        <f t="shared" si="5"/>
        <v>-10089.64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2024'!S140</f>
        <v>-360</v>
      </c>
      <c r="E140" s="105">
        <f>'СВОД 2025'!D140+$H$1*1-'Январь 2025'!D140</f>
        <v>-360</v>
      </c>
      <c r="F140" s="105">
        <f>'СВОД 2025'!E140+$H$1*1-'Февраль 2025'!D140</f>
        <v>-360</v>
      </c>
      <c r="G140" s="105">
        <f>'СВОД 2025'!F140+$H$1*1-'Март 2025'!D140</f>
        <v>-360</v>
      </c>
      <c r="H140" s="105">
        <f>'СВОД 2025'!G140+$H$1*1-'Апрель 2025'!D140</f>
        <v>-360</v>
      </c>
      <c r="I140" s="105">
        <f>'СВОД 2025'!H140+$H$1*1-'Май 2025'!D140</f>
        <v>-360</v>
      </c>
      <c r="J140" s="105">
        <f>'СВОД 2025'!I140+$H$1*1-'Июнь 2025'!D140</f>
        <v>-360</v>
      </c>
      <c r="K140" s="105">
        <f>'СВОД 2025'!J140+$H$1*1-'Июль 2025'!D140</f>
        <v>-360</v>
      </c>
      <c r="L140" s="105">
        <f>'СВОД 2025'!K140+$H$1*1-'Август 2025'!D140</f>
        <v>-360</v>
      </c>
      <c r="M140" s="105">
        <f>'СВОД 2025'!L140+$H$1*1-'Сентябрь 2025'!D140</f>
        <v>-360</v>
      </c>
      <c r="N140" s="105">
        <f>'СВОД 2025'!M140+$H$1*1-'Октябрь 2025'!D140</f>
        <v>-360</v>
      </c>
      <c r="O140" s="105">
        <f>'СВОД 2025'!N140+$H$1*1-'Ноябрь 2025'!D140</f>
        <v>-360</v>
      </c>
      <c r="P140" s="105">
        <f>'СВОД 2025'!O140+$H$1*1-'Декабрь 2025'!D140</f>
        <v>-360</v>
      </c>
      <c r="Q140" s="106">
        <f t="shared" si="4"/>
        <v>26400</v>
      </c>
      <c r="R140" s="106">
        <f>'Январь 2025'!D140+'Февраль 2025'!D140+'Март 2025'!D140+'Апрель 2025'!D140+'Май 2025'!D140+'Июнь 2025'!D140+'Июль 2025'!D140+'Август 2025'!D140+'Сентябрь 2025'!D140+'Октябрь 2025'!D140+'Ноябрь 2025'!D140+'Декабрь 2025'!D140</f>
        <v>26400</v>
      </c>
      <c r="S140" s="106">
        <f t="shared" si="5"/>
        <v>-360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2024'!S141</f>
        <v>75615.37999999999</v>
      </c>
      <c r="E141" s="105">
        <f>'СВОД 2025'!D141+$H$1*1-'Январь 2025'!D141</f>
        <v>75615.37999999999</v>
      </c>
      <c r="F141" s="105">
        <f>'СВОД 2025'!E141+$H$1*1-'Февраль 2025'!D141</f>
        <v>75615.37999999999</v>
      </c>
      <c r="G141" s="105">
        <f>'СВОД 2025'!F141+$H$1*1-'Март 2025'!D141</f>
        <v>75615.37999999999</v>
      </c>
      <c r="H141" s="105">
        <f>'СВОД 2025'!G141+$H$1*1-'Апрель 2025'!D141</f>
        <v>75615.37999999999</v>
      </c>
      <c r="I141" s="105">
        <f>'СВОД 2025'!H141+$H$1*1-'Май 2025'!D141</f>
        <v>75615.37999999999</v>
      </c>
      <c r="J141" s="105">
        <f>'СВОД 2025'!I141+$H$1*1-'Июнь 2025'!D141</f>
        <v>75615.37999999999</v>
      </c>
      <c r="K141" s="105">
        <f>'СВОД 2025'!J141+$H$1*1-'Июль 2025'!D141</f>
        <v>75615.37999999999</v>
      </c>
      <c r="L141" s="105">
        <f>'СВОД 2025'!K141+$H$1*1-'Август 2025'!D141</f>
        <v>75615.37999999999</v>
      </c>
      <c r="M141" s="105">
        <f>'СВОД 2025'!L141+$H$1*1-'Сентябрь 2025'!D141</f>
        <v>75615.37999999999</v>
      </c>
      <c r="N141" s="105">
        <f>'СВОД 2025'!M141+$H$1*1-'Октябрь 2025'!D141</f>
        <v>75615.37999999999</v>
      </c>
      <c r="O141" s="105">
        <f>'СВОД 2025'!N141+$H$1*1-'Ноябрь 2025'!D141</f>
        <v>75615.37999999999</v>
      </c>
      <c r="P141" s="105">
        <f>'СВОД 2025'!O141+$H$1*1-'Декабрь 2025'!D141</f>
        <v>75615.37999999999</v>
      </c>
      <c r="Q141" s="106">
        <f t="shared" si="4"/>
        <v>26400</v>
      </c>
      <c r="R141" s="106">
        <f>'Январь 2025'!D141+'Февраль 2025'!D141+'Март 2025'!D141+'Апрель 2025'!D141+'Май 2025'!D141+'Июнь 2025'!D141+'Июль 2025'!D141+'Август 2025'!D141+'Сентябрь 2025'!D141+'Октябрь 2025'!D141+'Ноябрь 2025'!D141+'Декабрь 2025'!D141</f>
        <v>26400</v>
      </c>
      <c r="S141" s="106">
        <f t="shared" si="5"/>
        <v>75615.37999999999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2024'!S142</f>
        <v>-2487.6899999999951</v>
      </c>
      <c r="E142" s="105">
        <f>'СВОД 2025'!D142+$H$1*1-'Январь 2025'!D142</f>
        <v>-2487.6899999999951</v>
      </c>
      <c r="F142" s="105">
        <f>'СВОД 2025'!E142+$H$1*1-'Февраль 2025'!D142</f>
        <v>-2487.6899999999951</v>
      </c>
      <c r="G142" s="105">
        <f>'СВОД 2025'!F142+$H$1*1-'Март 2025'!D142</f>
        <v>-2787.6899999999951</v>
      </c>
      <c r="H142" s="105">
        <f>'СВОД 2025'!G142+$H$1*1-'Апрель 2025'!D142</f>
        <v>-2787.6899999999951</v>
      </c>
      <c r="I142" s="105">
        <f>'СВОД 2025'!H142+$H$1*1-'Май 2025'!D142</f>
        <v>-2787.6899999999951</v>
      </c>
      <c r="J142" s="105">
        <f>'СВОД 2025'!I142+$H$1*1-'Июнь 2025'!D142</f>
        <v>-2787.6899999999951</v>
      </c>
      <c r="K142" s="105">
        <f>'СВОД 2025'!J142+$H$1*1-'Июль 2025'!D142</f>
        <v>-4587.6899999999951</v>
      </c>
      <c r="L142" s="105">
        <f>'СВОД 2025'!K142+$H$1*1-'Август 2025'!D142</f>
        <v>-4787.6899999999951</v>
      </c>
      <c r="M142" s="105">
        <f>'СВОД 2025'!L142+$H$1*1-'Сентябрь 2025'!D142</f>
        <v>-4987.6899999999951</v>
      </c>
      <c r="N142" s="105">
        <f>'СВОД 2025'!M142+$H$1*1-'Октябрь 2025'!D142</f>
        <v>-5187.6899999999951</v>
      </c>
      <c r="O142" s="105">
        <f>'СВОД 2025'!N142+$H$1*1-'Ноябрь 2025'!D142</f>
        <v>-5387.6899999999951</v>
      </c>
      <c r="P142" s="105">
        <f>'СВОД 2025'!O142+$H$1*1-'Декабрь 2025'!D142</f>
        <v>-5587.6899999999951</v>
      </c>
      <c r="Q142" s="106">
        <f t="shared" si="4"/>
        <v>26400</v>
      </c>
      <c r="R142" s="106">
        <f>'Январь 2025'!D142+'Февраль 2025'!D142+'Март 2025'!D142+'Апрель 2025'!D142+'Май 2025'!D142+'Июнь 2025'!D142+'Июль 2025'!D142+'Август 2025'!D142+'Сентябрь 2025'!D142+'Октябрь 2025'!D142+'Ноябрь 2025'!D142+'Декабрь 2025'!D142</f>
        <v>29500</v>
      </c>
      <c r="S142" s="106">
        <f t="shared" si="5"/>
        <v>-5587.6899999999951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2024'!S143</f>
        <v>1887</v>
      </c>
      <c r="E143" s="105">
        <f>'СВОД 2025'!D143+$H$1*1-'Январь 2025'!D143</f>
        <v>1887</v>
      </c>
      <c r="F143" s="105">
        <f>'СВОД 2025'!E143+$H$1*1-'Февраль 2025'!D143</f>
        <v>4087</v>
      </c>
      <c r="G143" s="105">
        <f>'СВОД 2025'!F143+$H$1*1-'Март 2025'!D143</f>
        <v>4087</v>
      </c>
      <c r="H143" s="105">
        <f>'СВОД 2025'!G143+$H$1*1-'Апрель 2025'!D143</f>
        <v>4087</v>
      </c>
      <c r="I143" s="105">
        <f>'СВОД 2025'!H143+$H$1*1-'Май 2025'!D143</f>
        <v>4087</v>
      </c>
      <c r="J143" s="105">
        <f>'СВОД 2025'!I143+$H$1*1-'Июнь 2025'!D143</f>
        <v>4087</v>
      </c>
      <c r="K143" s="105">
        <f>'СВОД 2025'!J143+$H$1*1-'Июль 2025'!D143</f>
        <v>4087</v>
      </c>
      <c r="L143" s="105">
        <f>'СВОД 2025'!K143+$H$1*1-'Август 2025'!D143</f>
        <v>4087</v>
      </c>
      <c r="M143" s="105">
        <f>'СВОД 2025'!L143+$H$1*1-'Сентябрь 2025'!D143</f>
        <v>4087</v>
      </c>
      <c r="N143" s="105">
        <f>'СВОД 2025'!M143+$H$1*1-'Октябрь 2025'!D143</f>
        <v>4087</v>
      </c>
      <c r="O143" s="105">
        <f>'СВОД 2025'!N143+$H$1*1-'Ноябрь 2025'!D143</f>
        <v>4087</v>
      </c>
      <c r="P143" s="105">
        <f>'СВОД 2025'!O143+$H$1*1-'Декабрь 2025'!D143</f>
        <v>4087</v>
      </c>
      <c r="Q143" s="106">
        <f t="shared" si="4"/>
        <v>26400</v>
      </c>
      <c r="R143" s="106">
        <f>'Январь 2025'!D143+'Февраль 2025'!D143+'Март 2025'!D143+'Апрель 2025'!D143+'Май 2025'!D143+'Июнь 2025'!D143+'Июль 2025'!D143+'Август 2025'!D143+'Сентябрь 2025'!D143+'Октябрь 2025'!D143+'Ноябрь 2025'!D143+'Декабрь 2025'!D143</f>
        <v>24200</v>
      </c>
      <c r="S143" s="106">
        <f t="shared" si="5"/>
        <v>4087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2024'!S144</f>
        <v>13690.009999999995</v>
      </c>
      <c r="E144" s="105">
        <f>'СВОД 2025'!D144+$H$1*1-'Январь 2025'!D144</f>
        <v>15890.009999999995</v>
      </c>
      <c r="F144" s="105">
        <f>'СВОД 2025'!E144+$H$1*1-'Февраль 2025'!D144</f>
        <v>18090.009999999995</v>
      </c>
      <c r="G144" s="105">
        <f>'СВОД 2025'!F144+$H$1*1-'Март 2025'!D144</f>
        <v>20290.009999999995</v>
      </c>
      <c r="H144" s="105">
        <f>'СВОД 2025'!G144+$H$1*1-'Апрель 2025'!D144</f>
        <v>7490.0099999999948</v>
      </c>
      <c r="I144" s="105">
        <f>'СВОД 2025'!H144+$H$1*1-'Май 2025'!D144</f>
        <v>3690.0099999999948</v>
      </c>
      <c r="J144" s="105">
        <f>'СВОД 2025'!I144+$H$1*1-'Июнь 2025'!D144</f>
        <v>5890.0099999999948</v>
      </c>
      <c r="K144" s="105">
        <f>'СВОД 2025'!J144+$H$1*1-'Июль 2025'!D144</f>
        <v>2090.0099999999948</v>
      </c>
      <c r="L144" s="105">
        <f>'СВОД 2025'!K144+$H$1*1-'Август 2025'!D144</f>
        <v>1790.0099999999948</v>
      </c>
      <c r="M144" s="105">
        <f>'СВОД 2025'!L144+$H$1*1-'Сентябрь 2025'!D144</f>
        <v>-3009.9900000000052</v>
      </c>
      <c r="N144" s="105">
        <f>'СВОД 2025'!M144+$H$1*1-'Октябрь 2025'!D144</f>
        <v>-809.99000000000524</v>
      </c>
      <c r="O144" s="105">
        <f>'СВОД 2025'!N144+$H$1*1-'Ноябрь 2025'!D144</f>
        <v>1390.0099999999948</v>
      </c>
      <c r="P144" s="105">
        <f>'СВОД 2025'!O144+$H$1*1-'Декабрь 2025'!D144</f>
        <v>3590.0099999999948</v>
      </c>
      <c r="Q144" s="106">
        <f t="shared" si="4"/>
        <v>26400</v>
      </c>
      <c r="R144" s="106">
        <f>'Январь 2025'!D144+'Февраль 2025'!D144+'Март 2025'!D144+'Апрель 2025'!D144+'Май 2025'!D144+'Июнь 2025'!D144+'Июль 2025'!D144+'Август 2025'!D144+'Сентябрь 2025'!D144+'Октябрь 2025'!D144+'Ноябрь 2025'!D144+'Декабрь 2025'!D144</f>
        <v>36500</v>
      </c>
      <c r="S144" s="106">
        <f t="shared" si="5"/>
        <v>3590.0099999999948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2024'!S145</f>
        <v>0</v>
      </c>
      <c r="E145" s="105">
        <f>'СВОД 2025'!D145+$H$1*1-'Январь 2025'!D145</f>
        <v>2200</v>
      </c>
      <c r="F145" s="105">
        <f>'СВОД 2025'!E145+$H$1*1-'Февраль 2025'!D145</f>
        <v>4400</v>
      </c>
      <c r="G145" s="105">
        <f>'СВОД 2025'!F145+$H$1*1-'Март 2025'!D145</f>
        <v>6600</v>
      </c>
      <c r="H145" s="105">
        <f>'СВОД 2025'!G145+$H$1*1-'Апрель 2025'!D145</f>
        <v>8800</v>
      </c>
      <c r="I145" s="105">
        <f>'СВОД 2025'!H145+$H$1*1-'Май 2025'!D145</f>
        <v>-2200</v>
      </c>
      <c r="J145" s="105">
        <f>'СВОД 2025'!I145+$H$1*1-'Июнь 2025'!D145</f>
        <v>0</v>
      </c>
      <c r="K145" s="105">
        <f>'СВОД 2025'!J145+$H$1*1-'Июль 2025'!D145</f>
        <v>2200</v>
      </c>
      <c r="L145" s="105">
        <f>'СВОД 2025'!K145+$H$1*1-'Август 2025'!D145</f>
        <v>4400</v>
      </c>
      <c r="M145" s="105">
        <f>'СВОД 2025'!L145+$H$1*1-'Сентябрь 2025'!D145</f>
        <v>6600</v>
      </c>
      <c r="N145" s="105">
        <f>'СВОД 2025'!M145+$H$1*1-'Октябрь 2025'!D145</f>
        <v>8800</v>
      </c>
      <c r="O145" s="105">
        <f>'СВОД 2025'!N145+$H$1*1-'Ноябрь 2025'!D145</f>
        <v>11000</v>
      </c>
      <c r="P145" s="105">
        <f>'СВОД 2025'!O145+$H$1*1-'Декабрь 2025'!D145</f>
        <v>0</v>
      </c>
      <c r="Q145" s="106">
        <f t="shared" si="4"/>
        <v>26400</v>
      </c>
      <c r="R145" s="106">
        <f>'Январь 2025'!D145+'Февраль 2025'!D145+'Март 2025'!D145+'Апрель 2025'!D145+'Май 2025'!D145+'Июнь 2025'!D145+'Июль 2025'!D145+'Август 2025'!D145+'Сентябрь 2025'!D145+'Октябрь 2025'!D145+'Ноябрь 2025'!D145+'Декабрь 2025'!D145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2024'!S146</f>
        <v>0</v>
      </c>
      <c r="E146" s="105">
        <f>'СВОД 2025'!D146+$H$1*1-'Январь 2025'!D146</f>
        <v>2200</v>
      </c>
      <c r="F146" s="105">
        <f>'СВОД 2025'!E146+$H$1*1-'Февраль 2025'!D146</f>
        <v>4400</v>
      </c>
      <c r="G146" s="105">
        <f>'СВОД 2025'!F146+$H$1*1-'Март 2025'!D146</f>
        <v>2200</v>
      </c>
      <c r="H146" s="105">
        <f>'СВОД 2025'!G146+$H$1*1-'Апрель 2025'!D146</f>
        <v>4400</v>
      </c>
      <c r="I146" s="105">
        <f>'СВОД 2025'!H146+$H$1*1-'Май 2025'!D146</f>
        <v>-4400</v>
      </c>
      <c r="J146" s="105">
        <f>'СВОД 2025'!I146+$H$1*1-'Июнь 2025'!D146</f>
        <v>-4400</v>
      </c>
      <c r="K146" s="105">
        <f>'СВОД 2025'!J146+$H$1*1-'Июль 2025'!D146</f>
        <v>-4400</v>
      </c>
      <c r="L146" s="105">
        <f>'СВОД 2025'!K146+$H$1*1-'Август 2025'!D146</f>
        <v>-4400</v>
      </c>
      <c r="M146" s="105">
        <f>'СВОД 2025'!L146+$H$1*1-'Сентябрь 2025'!D146</f>
        <v>-4400</v>
      </c>
      <c r="N146" s="105">
        <f>'СВОД 2025'!M146+$H$1*1-'Октябрь 2025'!D146</f>
        <v>-4400</v>
      </c>
      <c r="O146" s="105">
        <f>'СВОД 2025'!N146+$H$1*1-'Ноябрь 2025'!D146</f>
        <v>-4400</v>
      </c>
      <c r="P146" s="105">
        <f>'СВОД 2025'!O146+$H$1*1-'Декабрь 2025'!D146</f>
        <v>-4400</v>
      </c>
      <c r="Q146" s="106">
        <f t="shared" si="4"/>
        <v>26400</v>
      </c>
      <c r="R146" s="106">
        <f>'Январь 2025'!D146+'Февраль 2025'!D146+'Март 2025'!D146+'Апрель 2025'!D146+'Май 2025'!D146+'Июнь 2025'!D146+'Июль 2025'!D146+'Август 2025'!D146+'Сентябрь 2025'!D146+'Октябрь 2025'!D146+'Ноябрь 2025'!D146+'Декабрь 2025'!D146</f>
        <v>30800</v>
      </c>
      <c r="S146" s="106">
        <f t="shared" si="5"/>
        <v>-4400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2024'!S147</f>
        <v>0</v>
      </c>
      <c r="E147" s="105">
        <f>'СВОД 2025'!D147+$H$1*1-'Январь 2025'!D147</f>
        <v>2200</v>
      </c>
      <c r="F147" s="105">
        <f>'СВОД 2025'!E147+$H$1*1-'Февраль 2025'!D147</f>
        <v>4400</v>
      </c>
      <c r="G147" s="105">
        <f>'СВОД 2025'!F147+$H$1*1-'Март 2025'!D147</f>
        <v>2200</v>
      </c>
      <c r="H147" s="105">
        <f>'СВОД 2025'!G147+$H$1*1-'Апрель 2025'!D147</f>
        <v>4400</v>
      </c>
      <c r="I147" s="105">
        <f>'СВОД 2025'!H147+$H$1*1-'Май 2025'!D147</f>
        <v>2200</v>
      </c>
      <c r="J147" s="105">
        <f>'СВОД 2025'!I147+$H$1*1-'Июнь 2025'!D147</f>
        <v>4400</v>
      </c>
      <c r="K147" s="105">
        <f>'СВОД 2025'!J147+$H$1*1-'Июль 2025'!D147</f>
        <v>6600</v>
      </c>
      <c r="L147" s="105">
        <f>'СВОД 2025'!K147+$H$1*1-'Август 2025'!D147</f>
        <v>4400</v>
      </c>
      <c r="M147" s="105">
        <f>'СВОД 2025'!L147+$H$1*1-'Сентябрь 2025'!D147</f>
        <v>4400</v>
      </c>
      <c r="N147" s="105">
        <f>'СВОД 2025'!M147+$H$1*1-'Октябрь 2025'!D147</f>
        <v>6600</v>
      </c>
      <c r="O147" s="105">
        <f>'СВОД 2025'!N147+$H$1*1-'Ноябрь 2025'!D147</f>
        <v>8800</v>
      </c>
      <c r="P147" s="105">
        <f>'СВОД 2025'!O147+$H$1*1-'Декабрь 2025'!D147</f>
        <v>11000</v>
      </c>
      <c r="Q147" s="106">
        <f t="shared" si="4"/>
        <v>26400</v>
      </c>
      <c r="R147" s="106">
        <f>'Январь 2025'!D147+'Февраль 2025'!D147+'Март 2025'!D147+'Апрель 2025'!D147+'Май 2025'!D147+'Июнь 2025'!D147+'Июль 2025'!D147+'Август 2025'!D147+'Сентябрь 2025'!D147+'Октябрь 2025'!D147+'Ноябрь 2025'!D147+'Декабрь 2025'!D147</f>
        <v>15400</v>
      </c>
      <c r="S147" s="106">
        <f t="shared" si="5"/>
        <v>11000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2024'!S148</f>
        <v>129214.32</v>
      </c>
      <c r="E148" s="105">
        <f>'СВОД 2025'!D148+$H$1*1-'Январь 2025'!D148</f>
        <v>131414.32</v>
      </c>
      <c r="F148" s="105">
        <f>'СВОД 2025'!E148+$H$1*1-'Февраль 2025'!D148</f>
        <v>133614.32</v>
      </c>
      <c r="G148" s="105">
        <f>'СВОД 2025'!F148+$H$1*1-'Март 2025'!D148</f>
        <v>135814.32</v>
      </c>
      <c r="H148" s="105">
        <f>'СВОД 2025'!G148+$H$1*1-'Апрель 2025'!D148</f>
        <v>138014.32</v>
      </c>
      <c r="I148" s="105">
        <f>'СВОД 2025'!H148+$H$1*1-'Май 2025'!D148</f>
        <v>140214.32</v>
      </c>
      <c r="J148" s="105">
        <f>'СВОД 2025'!I148+$H$1*1-'Июнь 2025'!D148</f>
        <v>142414.32</v>
      </c>
      <c r="K148" s="105">
        <f>'СВОД 2025'!J148+$H$1*1-'Июль 2025'!D148</f>
        <v>144614.32</v>
      </c>
      <c r="L148" s="105">
        <f>'СВОД 2025'!K148+$H$1*1-'Август 2025'!D148</f>
        <v>146814.32</v>
      </c>
      <c r="M148" s="105">
        <f>'СВОД 2025'!L148+$H$1*1-'Сентябрь 2025'!D148</f>
        <v>149014.32</v>
      </c>
      <c r="N148" s="105">
        <f>'СВОД 2025'!M148+$H$1*1-'Октябрь 2025'!D148</f>
        <v>151214.32</v>
      </c>
      <c r="O148" s="105">
        <f>'СВОД 2025'!N148+$H$1*1-'Ноябрь 2025'!D148</f>
        <v>153414.32</v>
      </c>
      <c r="P148" s="105">
        <f>'СВОД 2025'!O148+$H$1*1-'Декабрь 2025'!D148</f>
        <v>155614.32</v>
      </c>
      <c r="Q148" s="106">
        <f t="shared" si="4"/>
        <v>26400</v>
      </c>
      <c r="R148" s="106">
        <f>'Январь 2025'!D148+'Февраль 2025'!D148+'Март 2025'!D148+'Апрель 2025'!D148+'Май 2025'!D148+'Июнь 2025'!D148+'Июль 2025'!D148+'Август 2025'!D148+'Сентябрь 2025'!D148+'Октябрь 2025'!D148+'Ноябрь 2025'!D148+'Декабрь 2025'!D148</f>
        <v>0</v>
      </c>
      <c r="S148" s="106">
        <f t="shared" si="5"/>
        <v>155614.32</v>
      </c>
      <c r="T148" s="116"/>
    </row>
    <row r="149" spans="1:20" ht="15.95" customHeight="1" x14ac:dyDescent="0.25">
      <c r="A149" s="20" t="s">
        <v>436</v>
      </c>
      <c r="B149" s="2">
        <v>117</v>
      </c>
      <c r="C149" s="114"/>
      <c r="D149" s="133">
        <f>'СВОД 2024'!S149</f>
        <v>2873.4800000000105</v>
      </c>
      <c r="E149" s="105">
        <f>'СВОД 2025'!D149+$H$1*1-'Январь 2025'!D149</f>
        <v>5073.4800000000105</v>
      </c>
      <c r="F149" s="105">
        <f>'СВОД 2025'!E149+$H$1*1-'Февраль 2025'!D149</f>
        <v>-26.519999999989523</v>
      </c>
      <c r="G149" s="105">
        <f>'СВОД 2025'!F149+$H$1*1-'Март 2025'!D149</f>
        <v>-326.51999999998952</v>
      </c>
      <c r="H149" s="105">
        <f>'СВОД 2025'!G149+$H$1*1-'Апрель 2025'!D149</f>
        <v>-626.51999999998952</v>
      </c>
      <c r="I149" s="105">
        <f>'СВОД 2025'!H149+$H$1*1-'Май 2025'!D149</f>
        <v>-926.51999999998952</v>
      </c>
      <c r="J149" s="105">
        <f>'СВОД 2025'!I149+$H$1*1-'Июнь 2025'!D149</f>
        <v>-1226.5199999999895</v>
      </c>
      <c r="K149" s="105">
        <f>'СВОД 2025'!J149+$H$1*1-'Июль 2025'!D149</f>
        <v>-1526.5199999999895</v>
      </c>
      <c r="L149" s="105">
        <f>'СВОД 2025'!K149+$H$1*1-'Август 2025'!D149</f>
        <v>673.48000000001048</v>
      </c>
      <c r="M149" s="105">
        <f>'СВОД 2025'!L149+$H$1*1-'Сентябрь 2025'!D149</f>
        <v>373.48000000001048</v>
      </c>
      <c r="N149" s="105">
        <f>'СВОД 2025'!M149+$H$1*1-'Октябрь 2025'!D149</f>
        <v>73.480000000010477</v>
      </c>
      <c r="O149" s="105">
        <f>'СВОД 2025'!N149+$H$1*1-'Ноябрь 2025'!D149</f>
        <v>-126.51999999998952</v>
      </c>
      <c r="P149" s="105">
        <f>'СВОД 2025'!O149+$H$1*1-'Декабрь 2025'!D149</f>
        <v>-426.51999999998952</v>
      </c>
      <c r="Q149" s="106">
        <f t="shared" si="4"/>
        <v>26400</v>
      </c>
      <c r="R149" s="106">
        <f>'Январь 2025'!D149+'Февраль 2025'!D149+'Март 2025'!D149+'Апрель 2025'!D149+'Май 2025'!D149+'Июнь 2025'!D149+'Июль 2025'!D149+'Август 2025'!D149+'Сентябрь 2025'!D149+'Октябрь 2025'!D149+'Ноябрь 2025'!D149+'Декабрь 2025'!D149</f>
        <v>29700</v>
      </c>
      <c r="S149" s="106">
        <f t="shared" si="5"/>
        <v>-426.51999999998952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2024'!S150</f>
        <v>52295.929999999993</v>
      </c>
      <c r="E150" s="105">
        <f>'СВОД 2025'!D150+$H$1*1-'Январь 2025'!D150</f>
        <v>52295.929999999993</v>
      </c>
      <c r="F150" s="105">
        <f>'СВОД 2025'!E150+$H$1*1-'Февраль 2025'!D150</f>
        <v>52295.929999999993</v>
      </c>
      <c r="G150" s="105">
        <f>'СВОД 2025'!F150+$H$1*1-'Март 2025'!D150</f>
        <v>52295.929999999993</v>
      </c>
      <c r="H150" s="105">
        <f>'СВОД 2025'!G150+$H$1*1-'Апрель 2025'!D150</f>
        <v>52295.929999999993</v>
      </c>
      <c r="I150" s="105">
        <f>'СВОД 2025'!H150+$H$1*1-'Май 2025'!D150</f>
        <v>52295.929999999993</v>
      </c>
      <c r="J150" s="105">
        <f>'СВОД 2025'!I150+$H$1*1-'Июнь 2025'!D150</f>
        <v>52295.929999999993</v>
      </c>
      <c r="K150" s="105">
        <f>'СВОД 2025'!J150+$H$1*1-'Июль 2025'!D150</f>
        <v>52295.929999999993</v>
      </c>
      <c r="L150" s="105">
        <f>'СВОД 2025'!K150+$H$1*1-'Август 2025'!D150</f>
        <v>52295.929999999993</v>
      </c>
      <c r="M150" s="105">
        <f>'СВОД 2025'!L150+$H$1*1-'Сентябрь 2025'!D150</f>
        <v>52295.929999999993</v>
      </c>
      <c r="N150" s="105">
        <f>'СВОД 2025'!M150+$H$1*1-'Октябрь 2025'!D150</f>
        <v>52295.929999999993</v>
      </c>
      <c r="O150" s="105">
        <f>'СВОД 2025'!N150+$H$1*1-'Ноябрь 2025'!D150</f>
        <v>52295.929999999993</v>
      </c>
      <c r="P150" s="105">
        <f>'СВОД 2025'!O150+$H$1*1-'Декабрь 2025'!D150</f>
        <v>52295.929999999993</v>
      </c>
      <c r="Q150" s="106">
        <f t="shared" si="4"/>
        <v>26400</v>
      </c>
      <c r="R150" s="106">
        <f>'Январь 2025'!D150+'Февраль 2025'!D150+'Март 2025'!D150+'Апрель 2025'!D150+'Май 2025'!D150+'Июнь 2025'!D150+'Июль 2025'!D150+'Август 2025'!D150+'Сентябрь 2025'!D150+'Октябрь 2025'!D150+'Ноябрь 2025'!D150+'Декабрь 2025'!D150</f>
        <v>26400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2024'!S151</f>
        <v>-13200</v>
      </c>
      <c r="E151" s="105">
        <f>'СВОД 2025'!D151+$H$1*1-'Январь 2025'!D151</f>
        <v>-11000</v>
      </c>
      <c r="F151" s="105">
        <f>'СВОД 2025'!E151+$H$1*1-'Февраль 2025'!D151</f>
        <v>-8800</v>
      </c>
      <c r="G151" s="105">
        <f>'СВОД 2025'!F151+$H$1*1-'Март 2025'!D151</f>
        <v>-6600</v>
      </c>
      <c r="H151" s="105">
        <f>'СВОД 2025'!G151+$H$1*1-'Апрель 2025'!D151</f>
        <v>-4400</v>
      </c>
      <c r="I151" s="105">
        <f>'СВОД 2025'!H151+$H$1*1-'Май 2025'!D151</f>
        <v>-2200</v>
      </c>
      <c r="J151" s="105">
        <f>'СВОД 2025'!I151+$H$1*1-'Июнь 2025'!D151</f>
        <v>0</v>
      </c>
      <c r="K151" s="105">
        <f>'СВОД 2025'!J151+$H$1*1-'Июль 2025'!D151</f>
        <v>-11000</v>
      </c>
      <c r="L151" s="105">
        <f>'СВОД 2025'!K151+$H$1*1-'Август 2025'!D151</f>
        <v>-8800</v>
      </c>
      <c r="M151" s="105">
        <f>'СВОД 2025'!L151+$H$1*1-'Сентябрь 2025'!D151</f>
        <v>-6600</v>
      </c>
      <c r="N151" s="105">
        <f>'СВОД 2025'!M151+$H$1*1-'Октябрь 2025'!D151</f>
        <v>-4400</v>
      </c>
      <c r="O151" s="105">
        <f>'СВОД 2025'!N151+$H$1*1-'Ноябрь 2025'!D151</f>
        <v>-2200</v>
      </c>
      <c r="P151" s="105">
        <f>'СВОД 2025'!O151+$H$1*1-'Декабрь 2025'!D151</f>
        <v>0</v>
      </c>
      <c r="Q151" s="106">
        <f t="shared" si="4"/>
        <v>26400</v>
      </c>
      <c r="R151" s="106">
        <f>'Январь 2025'!D151+'Февраль 2025'!D151+'Март 2025'!D151+'Апрель 2025'!D151+'Май 2025'!D151+'Июнь 2025'!D151+'Июль 2025'!D151+'Август 2025'!D151+'Сентябрь 2025'!D151+'Октябрь 2025'!D151+'Ноябрь 2025'!D151+'Декабрь 2025'!D151</f>
        <v>13200</v>
      </c>
      <c r="S151" s="106">
        <f t="shared" si="5"/>
        <v>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2024'!S152</f>
        <v>-9661.4900000000052</v>
      </c>
      <c r="E152" s="105">
        <f>'СВОД 2025'!D152+$H$1*1-'Январь 2025'!D152</f>
        <v>-7461.4900000000052</v>
      </c>
      <c r="F152" s="105">
        <f>'СВОД 2025'!E152+$H$1*1-'Февраль 2025'!D152</f>
        <v>-5261.4900000000052</v>
      </c>
      <c r="G152" s="105">
        <f>'СВОД 2025'!F152+$H$1*1-'Март 2025'!D152</f>
        <v>-3061.4900000000052</v>
      </c>
      <c r="H152" s="105">
        <f>'СВОД 2025'!G152+$H$1*1-'Апрель 2025'!D152</f>
        <v>-861.49000000000524</v>
      </c>
      <c r="I152" s="105">
        <f>'СВОД 2025'!H152+$H$1*1-'Май 2025'!D152</f>
        <v>-28661.490000000005</v>
      </c>
      <c r="J152" s="105">
        <f>'СВОД 2025'!I152+$H$1*1-'Июнь 2025'!D152</f>
        <v>-26461.490000000005</v>
      </c>
      <c r="K152" s="105">
        <f>'СВОД 2025'!J152+$H$1*1-'Июль 2025'!D152</f>
        <v>-24261.490000000005</v>
      </c>
      <c r="L152" s="105">
        <f>'СВОД 2025'!K152+$H$1*1-'Август 2025'!D152</f>
        <v>-22061.490000000005</v>
      </c>
      <c r="M152" s="105">
        <f>'СВОД 2025'!L152+$H$1*1-'Сентябрь 2025'!D152</f>
        <v>-19861.490000000005</v>
      </c>
      <c r="N152" s="105">
        <f>'СВОД 2025'!M152+$H$1*1-'Октябрь 2025'!D152</f>
        <v>-17661.490000000005</v>
      </c>
      <c r="O152" s="105">
        <f>'СВОД 2025'!N152+$H$1*1-'Ноябрь 2025'!D152</f>
        <v>-15461.490000000005</v>
      </c>
      <c r="P152" s="105">
        <f>'СВОД 2025'!O152+$H$1*1-'Декабрь 2025'!D152</f>
        <v>-13261.490000000005</v>
      </c>
      <c r="Q152" s="106">
        <f t="shared" si="4"/>
        <v>26400</v>
      </c>
      <c r="R152" s="106">
        <f>'Январь 2025'!D152+'Февраль 2025'!D152+'Март 2025'!D152+'Апрель 2025'!D152+'Май 2025'!D152+'Июнь 2025'!D152+'Июль 2025'!D152+'Август 2025'!D152+'Сентябрь 2025'!D152+'Октябрь 2025'!D152+'Ноябрь 2025'!D152+'Декабрь 2025'!D152</f>
        <v>30000</v>
      </c>
      <c r="S152" s="106">
        <f t="shared" si="5"/>
        <v>-13261.490000000005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2024'!S153</f>
        <v>23676.61</v>
      </c>
      <c r="E153" s="105">
        <f>'СВОД 2025'!D153+$H$1*1-'Январь 2025'!D153</f>
        <v>25876.61</v>
      </c>
      <c r="F153" s="105">
        <f>'СВОД 2025'!E153+$H$1*1-'Февраль 2025'!D153</f>
        <v>28076.61</v>
      </c>
      <c r="G153" s="105">
        <f>'СВОД 2025'!F153+$H$1*1-'Март 2025'!D153</f>
        <v>30276.61</v>
      </c>
      <c r="H153" s="105">
        <f>'СВОД 2025'!G153+$H$1*1-'Апрель 2025'!D153</f>
        <v>32476.61</v>
      </c>
      <c r="I153" s="105">
        <f>'СВОД 2025'!H153+$H$1*1-'Май 2025'!D153</f>
        <v>34676.61</v>
      </c>
      <c r="J153" s="105">
        <f>'СВОД 2025'!I153+$H$1*1-'Июнь 2025'!D153</f>
        <v>36876.61</v>
      </c>
      <c r="K153" s="105">
        <f>'СВОД 2025'!J153+$H$1*1-'Июль 2025'!D153</f>
        <v>39076.61</v>
      </c>
      <c r="L153" s="105">
        <f>'СВОД 2025'!K153+$H$1*1-'Август 2025'!D153</f>
        <v>41276.61</v>
      </c>
      <c r="M153" s="105">
        <f>'СВОД 2025'!L153+$H$1*1-'Сентябрь 2025'!D153</f>
        <v>43476.61</v>
      </c>
      <c r="N153" s="105">
        <f>'СВОД 2025'!M153+$H$1*1-'Октябрь 2025'!D153</f>
        <v>45676.61</v>
      </c>
      <c r="O153" s="105">
        <f>'СВОД 2025'!N153+$H$1*1-'Ноябрь 2025'!D153</f>
        <v>47876.61</v>
      </c>
      <c r="P153" s="105">
        <f>'СВОД 2025'!O153+$H$1*1-'Декабрь 2025'!D153</f>
        <v>50076.61</v>
      </c>
      <c r="Q153" s="106">
        <f t="shared" si="4"/>
        <v>26400</v>
      </c>
      <c r="R153" s="106">
        <f>'Январь 2025'!D153+'Февраль 2025'!D153+'Март 2025'!D153+'Апрель 2025'!D153+'Май 2025'!D153+'Июнь 2025'!D153+'Июль 2025'!D153+'Август 2025'!D153+'Сентябрь 2025'!D153+'Октябрь 2025'!D153+'Ноябрь 2025'!D153+'Декабрь 2025'!D153</f>
        <v>0</v>
      </c>
      <c r="S153" s="106">
        <f t="shared" si="5"/>
        <v>50076.61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2024'!S154</f>
        <v>2200</v>
      </c>
      <c r="E154" s="105">
        <f>'СВОД 2025'!D154+$H$1*1-'Январь 2025'!D154</f>
        <v>2200</v>
      </c>
      <c r="F154" s="105">
        <f>'СВОД 2025'!E154+$H$1*1-'Февраль 2025'!D154</f>
        <v>2200</v>
      </c>
      <c r="G154" s="105">
        <f>'СВОД 2025'!F154+$H$1*1-'Март 2025'!D154</f>
        <v>2200</v>
      </c>
      <c r="H154" s="105">
        <f>'СВОД 2025'!G154+$H$1*1-'Апрель 2025'!D154</f>
        <v>2200</v>
      </c>
      <c r="I154" s="105">
        <f>'СВОД 2025'!H154+$H$1*1-'Май 2025'!D154</f>
        <v>2200</v>
      </c>
      <c r="J154" s="105">
        <f>'СВОД 2025'!I154+$H$1*1-'Июнь 2025'!D154</f>
        <v>2200</v>
      </c>
      <c r="K154" s="105">
        <f>'СВОД 2025'!J154+$H$1*1-'Июль 2025'!D154</f>
        <v>2200</v>
      </c>
      <c r="L154" s="105">
        <f>'СВОД 2025'!K154+$H$1*1-'Август 2025'!D154</f>
        <v>2200</v>
      </c>
      <c r="M154" s="105">
        <f>'СВОД 2025'!L154+$H$1*1-'Сентябрь 2025'!D154</f>
        <v>4400</v>
      </c>
      <c r="N154" s="105">
        <f>'СВОД 2025'!M154+$H$1*1-'Октябрь 2025'!D154</f>
        <v>4400</v>
      </c>
      <c r="O154" s="105">
        <f>'СВОД 2025'!N154+$H$1*1-'Ноябрь 2025'!D154</f>
        <v>2200</v>
      </c>
      <c r="P154" s="105">
        <f>'СВОД 2025'!O154+$H$1*1-'Декабрь 2025'!D154</f>
        <v>0</v>
      </c>
      <c r="Q154" s="106">
        <f t="shared" si="4"/>
        <v>26400</v>
      </c>
      <c r="R154" s="106">
        <f>'Январь 2025'!D154+'Февраль 2025'!D154+'Март 2025'!D154+'Апрель 2025'!D154+'Май 2025'!D154+'Июнь 2025'!D154+'Июль 2025'!D154+'Август 2025'!D154+'Сентябрь 2025'!D154+'Октябрь 2025'!D154+'Ноябрь 2025'!D154+'Декабрь 2025'!D154</f>
        <v>28600</v>
      </c>
      <c r="S154" s="106">
        <f t="shared" si="5"/>
        <v>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2024'!S155</f>
        <v>-2200.119999999999</v>
      </c>
      <c r="E155" s="105">
        <f>'СВОД 2025'!D155+$H$1*1-'Январь 2025'!D155</f>
        <v>-2200.119999999999</v>
      </c>
      <c r="F155" s="105">
        <f>'СВОД 2025'!E155+$H$1*1-'Февраль 2025'!D155</f>
        <v>-2200.119999999999</v>
      </c>
      <c r="G155" s="105">
        <f>'СВОД 2025'!F155+$H$1*1-'Март 2025'!D155</f>
        <v>-2200.119999999999</v>
      </c>
      <c r="H155" s="105">
        <f>'СВОД 2025'!G155+$H$1*1-'Апрель 2025'!D155</f>
        <v>-2200.119999999999</v>
      </c>
      <c r="I155" s="105">
        <f>'СВОД 2025'!H155+$H$1*1-'Май 2025'!D155</f>
        <v>-2200.119999999999</v>
      </c>
      <c r="J155" s="105">
        <f>'СВОД 2025'!I155+$H$1*1-'Июнь 2025'!D155</f>
        <v>-2200.119999999999</v>
      </c>
      <c r="K155" s="105">
        <f>'СВОД 2025'!J155+$H$1*1-'Июль 2025'!D155</f>
        <v>-0.11999999999898137</v>
      </c>
      <c r="L155" s="105">
        <f>'СВОД 2025'!K155+$H$1*1-'Август 2025'!D155</f>
        <v>-0.11999999999898137</v>
      </c>
      <c r="M155" s="105">
        <f>'СВОД 2025'!L155+$H$1*1-'Сентябрь 2025'!D155</f>
        <v>-0.11999999999898137</v>
      </c>
      <c r="N155" s="105">
        <f>'СВОД 2025'!M155+$H$1*1-'Октябрь 2025'!D155</f>
        <v>-0.11999999999898137</v>
      </c>
      <c r="O155" s="105">
        <f>'СВОД 2025'!N155+$H$1*1-'Ноябрь 2025'!D155</f>
        <v>-0.11999999999898137</v>
      </c>
      <c r="P155" s="105">
        <f>'СВОД 2025'!O155+$H$1*1-'Декабрь 2025'!D155</f>
        <v>-0.11999999999898137</v>
      </c>
      <c r="Q155" s="106">
        <f t="shared" si="4"/>
        <v>26400</v>
      </c>
      <c r="R155" s="106">
        <f>'Январь 2025'!D155+'Февраль 2025'!D155+'Март 2025'!D155+'Апрель 2025'!D155+'Май 2025'!D155+'Июнь 2025'!D155+'Июль 2025'!D155+'Август 2025'!D155+'Сентябрь 2025'!D155+'Октябрь 2025'!D155+'Ноябрь 2025'!D155+'Декабрь 2025'!D155</f>
        <v>24200</v>
      </c>
      <c r="S155" s="106">
        <f t="shared" si="5"/>
        <v>-0.11999999999898137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2024'!S156</f>
        <v>13200</v>
      </c>
      <c r="E156" s="105">
        <f>'СВОД 2025'!D156+$H$1*1-'Январь 2025'!D156</f>
        <v>15400</v>
      </c>
      <c r="F156" s="105">
        <f>'СВОД 2025'!E156+$H$1*1-'Февраль 2025'!D156</f>
        <v>17600</v>
      </c>
      <c r="G156" s="105">
        <f>'СВОД 2025'!F156+$H$1*1-'Март 2025'!D156</f>
        <v>19800</v>
      </c>
      <c r="H156" s="105">
        <f>'СВОД 2025'!G156+$H$1*1-'Апрель 2025'!D156</f>
        <v>-4400</v>
      </c>
      <c r="I156" s="105">
        <f>'СВОД 2025'!H156+$H$1*1-'Май 2025'!D156</f>
        <v>-2200</v>
      </c>
      <c r="J156" s="105">
        <f>'СВОД 2025'!I156+$H$1*1-'Июнь 2025'!D156</f>
        <v>0</v>
      </c>
      <c r="K156" s="105">
        <f>'СВОД 2025'!J156+$H$1*1-'Июль 2025'!D156</f>
        <v>2200</v>
      </c>
      <c r="L156" s="105">
        <f>'СВОД 2025'!K156+$H$1*1-'Август 2025'!D156</f>
        <v>4400</v>
      </c>
      <c r="M156" s="105">
        <f>'СВОД 2025'!L156+$H$1*1-'Сентябрь 2025'!D156</f>
        <v>6600</v>
      </c>
      <c r="N156" s="105">
        <f>'СВОД 2025'!M156+$H$1*1-'Октябрь 2025'!D156</f>
        <v>8800</v>
      </c>
      <c r="O156" s="105">
        <f>'СВОД 2025'!N156+$H$1*1-'Ноябрь 2025'!D156</f>
        <v>11000</v>
      </c>
      <c r="P156" s="105">
        <f>'СВОД 2025'!O156+$H$1*1-'Декабрь 2025'!D156</f>
        <v>0</v>
      </c>
      <c r="Q156" s="106">
        <f t="shared" si="4"/>
        <v>26400</v>
      </c>
      <c r="R156" s="106">
        <f>'Январь 2025'!D156+'Февраль 2025'!D156+'Март 2025'!D156+'Апрель 2025'!D156+'Май 2025'!D156+'Июнь 2025'!D156+'Июль 2025'!D156+'Август 2025'!D156+'Сентябрь 2025'!D156+'Октябрь 2025'!D156+'Ноябрь 2025'!D156+'Декабрь 2025'!D156</f>
        <v>39600</v>
      </c>
      <c r="S156" s="106">
        <f t="shared" si="5"/>
        <v>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2024'!S157</f>
        <v>34000.76</v>
      </c>
      <c r="E157" s="105">
        <f>'СВОД 2025'!D157+$H$1*1-'Январь 2025'!D157</f>
        <v>11200.760000000002</v>
      </c>
      <c r="F157" s="105">
        <f>'СВОД 2025'!E157+$H$1*1-'Февраль 2025'!D157</f>
        <v>13400.760000000002</v>
      </c>
      <c r="G157" s="105">
        <f>'СВОД 2025'!F157+$H$1*1-'Март 2025'!D157</f>
        <v>15600.760000000002</v>
      </c>
      <c r="H157" s="105">
        <f>'СВОД 2025'!G157+$H$1*1-'Апрель 2025'!D157</f>
        <v>17800.760000000002</v>
      </c>
      <c r="I157" s="105">
        <f>'СВОД 2025'!H157+$H$1*1-'Май 2025'!D157</f>
        <v>20000.760000000002</v>
      </c>
      <c r="J157" s="105">
        <f>'СВОД 2025'!I157+$H$1*1-'Июнь 2025'!D157</f>
        <v>8200.760000000002</v>
      </c>
      <c r="K157" s="105">
        <f>'СВОД 2025'!J157+$H$1*1-'Июль 2025'!D157</f>
        <v>10400.760000000002</v>
      </c>
      <c r="L157" s="105">
        <f>'СВОД 2025'!K157+$H$1*1-'Август 2025'!D157</f>
        <v>12600.760000000002</v>
      </c>
      <c r="M157" s="105">
        <f>'СВОД 2025'!L157+$H$1*1-'Сентябрь 2025'!D157</f>
        <v>4800.760000000002</v>
      </c>
      <c r="N157" s="105">
        <f>'СВОД 2025'!M157+$H$1*1-'Октябрь 2025'!D157</f>
        <v>7000.760000000002</v>
      </c>
      <c r="O157" s="105">
        <f>'СВОД 2025'!N157+$H$1*1-'Ноябрь 2025'!D157</f>
        <v>9200.760000000002</v>
      </c>
      <c r="P157" s="105">
        <f>'СВОД 2025'!O157+$H$1*1-'Декабрь 2025'!D157</f>
        <v>11400.760000000002</v>
      </c>
      <c r="Q157" s="106">
        <f t="shared" si="4"/>
        <v>26400</v>
      </c>
      <c r="R157" s="106">
        <f>'Январь 2025'!D157+'Февраль 2025'!D157+'Март 2025'!D157+'Апрель 2025'!D157+'Май 2025'!D157+'Июнь 2025'!D157+'Июль 2025'!D157+'Август 2025'!D157+'Сентябрь 2025'!D157+'Октябрь 2025'!D157+'Ноябрь 2025'!D157+'Декабрь 2025'!D157</f>
        <v>49000</v>
      </c>
      <c r="S157" s="106">
        <f t="shared" si="5"/>
        <v>11400.760000000002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2024'!S158</f>
        <v>167200</v>
      </c>
      <c r="E158" s="105">
        <f>'СВОД 2025'!D158+$H$1*1-'Январь 2025'!D158</f>
        <v>169400</v>
      </c>
      <c r="F158" s="105">
        <f>'СВОД 2025'!E158+$H$1*1-'Февраль 2025'!D158</f>
        <v>171600</v>
      </c>
      <c r="G158" s="105">
        <f>'СВОД 2025'!F158+$H$1*1-'Март 2025'!D158</f>
        <v>173800</v>
      </c>
      <c r="H158" s="105">
        <f>'СВОД 2025'!G158+$H$1*1-'Апрель 2025'!D158</f>
        <v>176000</v>
      </c>
      <c r="I158" s="105">
        <f>'СВОД 2025'!H158+$H$1*1-'Май 2025'!D158</f>
        <v>178200</v>
      </c>
      <c r="J158" s="105">
        <f>'СВОД 2025'!I158+$H$1*1-'Июнь 2025'!D158</f>
        <v>180400</v>
      </c>
      <c r="K158" s="105">
        <f>'СВОД 2025'!J158+$H$1*1-'Июль 2025'!D158</f>
        <v>182600</v>
      </c>
      <c r="L158" s="105">
        <f>'СВОД 2025'!K158+$H$1*1-'Август 2025'!D158</f>
        <v>184800</v>
      </c>
      <c r="M158" s="105">
        <f>'СВОД 2025'!L158+$H$1*1-'Сентябрь 2025'!D158</f>
        <v>187000</v>
      </c>
      <c r="N158" s="105">
        <f>'СВОД 2025'!M158+$H$1*1-'Октябрь 2025'!D158</f>
        <v>189200</v>
      </c>
      <c r="O158" s="105">
        <f>'СВОД 2025'!N158+$H$1*1-'Ноябрь 2025'!D158</f>
        <v>191400</v>
      </c>
      <c r="P158" s="105">
        <f>'СВОД 2025'!O158+$H$1*1-'Декабрь 2025'!D158</f>
        <v>193600</v>
      </c>
      <c r="Q158" s="106">
        <f t="shared" si="4"/>
        <v>26400</v>
      </c>
      <c r="R158" s="106">
        <f>'Январь 2025'!D158+'Февраль 2025'!D158+'Март 2025'!D158+'Апрель 2025'!D158+'Май 2025'!D158+'Июнь 2025'!D158+'Июль 2025'!D158+'Август 2025'!D158+'Сентябрь 2025'!D158+'Октябрь 2025'!D158+'Ноябрь 2025'!D158+'Декабрь 2025'!D158</f>
        <v>0</v>
      </c>
      <c r="S158" s="106">
        <f t="shared" si="5"/>
        <v>193600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2024'!S159</f>
        <v>-4400</v>
      </c>
      <c r="E159" s="105">
        <f>'СВОД 2025'!D159+$H$1*1-'Январь 2025'!D159</f>
        <v>-4400</v>
      </c>
      <c r="F159" s="105">
        <f>'СВОД 2025'!E159+$H$1*1-'Февраль 2025'!D159</f>
        <v>-2200</v>
      </c>
      <c r="G159" s="105">
        <f>'СВОД 2025'!F159+$H$1*1-'Март 2025'!D159</f>
        <v>0</v>
      </c>
      <c r="H159" s="105">
        <f>'СВОД 2025'!G159+$H$1*1-'Апрель 2025'!D159</f>
        <v>-2200</v>
      </c>
      <c r="I159" s="105">
        <f>'СВОД 2025'!H159+$H$1*1-'Май 2025'!D159</f>
        <v>-2200</v>
      </c>
      <c r="J159" s="105">
        <f>'СВОД 2025'!I159+$H$1*1-'Июнь 2025'!D159</f>
        <v>-2200</v>
      </c>
      <c r="K159" s="105">
        <f>'СВОД 2025'!J159+$H$1*1-'Июль 2025'!D159</f>
        <v>0</v>
      </c>
      <c r="L159" s="105">
        <f>'СВОД 2025'!K159+$H$1*1-'Август 2025'!D159</f>
        <v>-2200</v>
      </c>
      <c r="M159" s="105">
        <f>'СВОД 2025'!L159+$H$1*1-'Сентябрь 2025'!D159</f>
        <v>-2200</v>
      </c>
      <c r="N159" s="105">
        <f>'СВОД 2025'!M159+$H$1*1-'Октябрь 2025'!D159</f>
        <v>-2200</v>
      </c>
      <c r="O159" s="105">
        <f>'СВОД 2025'!N159+$H$1*1-'Ноябрь 2025'!D159</f>
        <v>-4400</v>
      </c>
      <c r="P159" s="105">
        <f>'СВОД 2025'!O159+$H$1*1-'Декабрь 2025'!D159</f>
        <v>-4500</v>
      </c>
      <c r="Q159" s="106">
        <f t="shared" si="4"/>
        <v>26400</v>
      </c>
      <c r="R159" s="106">
        <f>'Январь 2025'!D159+'Февраль 2025'!D159+'Март 2025'!D159+'Апрель 2025'!D159+'Май 2025'!D159+'Июнь 2025'!D159+'Июль 2025'!D159+'Август 2025'!D159+'Сентябрь 2025'!D159+'Октябрь 2025'!D159+'Ноябрь 2025'!D159+'Декабрь 2025'!D159</f>
        <v>26500</v>
      </c>
      <c r="S159" s="106">
        <f t="shared" si="5"/>
        <v>-4500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2024'!S160</f>
        <v>7500</v>
      </c>
      <c r="E160" s="105">
        <f>'СВОД 2025'!D160+$H$1*1-'Январь 2025'!D160</f>
        <v>9700</v>
      </c>
      <c r="F160" s="105">
        <f>'СВОД 2025'!E160+$H$1*1-'Февраль 2025'!D160</f>
        <v>9600</v>
      </c>
      <c r="G160" s="105">
        <f>'СВОД 2025'!F160+$H$1*1-'Март 2025'!D160</f>
        <v>11800</v>
      </c>
      <c r="H160" s="105">
        <f>'СВОД 2025'!G160+$H$1*1-'Апрель 2025'!D160</f>
        <v>2700</v>
      </c>
      <c r="I160" s="105">
        <f>'СВОД 2025'!H160+$H$1*1-'Май 2025'!D160</f>
        <v>4900</v>
      </c>
      <c r="J160" s="105">
        <f>'СВОД 2025'!I160+$H$1*1-'Июнь 2025'!D160</f>
        <v>7100</v>
      </c>
      <c r="K160" s="105">
        <f>'СВОД 2025'!J160+$H$1*1-'Июль 2025'!D160</f>
        <v>9300</v>
      </c>
      <c r="L160" s="105">
        <f>'СВОД 2025'!K160+$H$1*1-'Август 2025'!D160</f>
        <v>11500</v>
      </c>
      <c r="M160" s="105">
        <f>'СВОД 2025'!L160+$H$1*1-'Сентябрь 2025'!D160</f>
        <v>13700</v>
      </c>
      <c r="N160" s="105">
        <f>'СВОД 2025'!M160+$H$1*1-'Октябрь 2025'!D160</f>
        <v>15900</v>
      </c>
      <c r="O160" s="105">
        <f>'СВОД 2025'!N160+$H$1*1-'Ноябрь 2025'!D160</f>
        <v>18100</v>
      </c>
      <c r="P160" s="105">
        <f>'СВОД 2025'!O160+$H$1*1-'Декабрь 2025'!D160</f>
        <v>20300</v>
      </c>
      <c r="Q160" s="106">
        <f t="shared" si="4"/>
        <v>26400</v>
      </c>
      <c r="R160" s="106">
        <f>'Январь 2025'!D160+'Февраль 2025'!D160+'Март 2025'!D160+'Апрель 2025'!D160+'Май 2025'!D160+'Июнь 2025'!D160+'Июль 2025'!D160+'Август 2025'!D160+'Сентябрь 2025'!D160+'Октябрь 2025'!D160+'Ноябрь 2025'!D160+'Декабрь 2025'!D160</f>
        <v>13600</v>
      </c>
      <c r="S160" s="106">
        <f t="shared" si="5"/>
        <v>20300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2024'!S161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2025'!D161+'Февраль 2025'!D161+'Март 2025'!D161+'Апрель 2025'!D161+'Май 2025'!D161+'Июнь 2025'!D161+'Июль 2025'!D161+'Август 2025'!D161+'Сентябрь 2025'!D161+'Октябрь 2025'!D161+'Ноябрь 2025'!D161+'Декабрь 2025'!D161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2024'!S162</f>
        <v>13200</v>
      </c>
      <c r="E162" s="105">
        <f>'СВОД 2025'!D162+$H$1*1-'Январь 2025'!D162</f>
        <v>15400</v>
      </c>
      <c r="F162" s="105">
        <f>'СВОД 2025'!E162+$H$1*1-'Февраль 2025'!D162</f>
        <v>17600</v>
      </c>
      <c r="G162" s="105">
        <f>'СВОД 2025'!F162+$H$1*1-'Март 2025'!D162</f>
        <v>6600</v>
      </c>
      <c r="H162" s="105">
        <f>'СВОД 2025'!G162+$H$1*1-'Апрель 2025'!D162</f>
        <v>8800</v>
      </c>
      <c r="I162" s="105">
        <f>'СВОД 2025'!H162+$H$1*1-'Май 2025'!D162</f>
        <v>11000</v>
      </c>
      <c r="J162" s="105">
        <f>'СВОД 2025'!I162+$H$1*1-'Июнь 2025'!D162</f>
        <v>13200</v>
      </c>
      <c r="K162" s="105">
        <f>'СВОД 2025'!J162+$H$1*1-'Июль 2025'!D162</f>
        <v>15400</v>
      </c>
      <c r="L162" s="105">
        <f>'СВОД 2025'!K162+$H$1*1-'Август 2025'!D162</f>
        <v>17600</v>
      </c>
      <c r="M162" s="105">
        <f>'СВОД 2025'!L162+$H$1*1-'Сентябрь 2025'!D162</f>
        <v>6600</v>
      </c>
      <c r="N162" s="105">
        <f>'СВОД 2025'!M162+$H$1*1-'Октябрь 2025'!D162</f>
        <v>8800</v>
      </c>
      <c r="O162" s="105">
        <f>'СВОД 2025'!N162+$H$1*1-'Ноябрь 2025'!D162</f>
        <v>11000</v>
      </c>
      <c r="P162" s="105">
        <f>'СВОД 2025'!O162+$H$1*1-'Декабрь 2025'!D162</f>
        <v>13200</v>
      </c>
      <c r="Q162" s="106">
        <f t="shared" si="4"/>
        <v>26400</v>
      </c>
      <c r="R162" s="106">
        <f>'Январь 2025'!D162+'Февраль 2025'!D162+'Март 2025'!D162+'Апрель 2025'!D162+'Май 2025'!D162+'Июнь 2025'!D162+'Июль 2025'!D162+'Август 2025'!D162+'Сентябрь 2025'!D162+'Октябрь 2025'!D162+'Ноябрь 2025'!D162+'Декабрь 2025'!D162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2024'!S163</f>
        <v>23399.509999999995</v>
      </c>
      <c r="E163" s="105">
        <f>'СВОД 2025'!D163+$H$1*1-'Январь 2025'!D163</f>
        <v>25599.509999999995</v>
      </c>
      <c r="F163" s="105">
        <f>'СВОД 2025'!E163+$H$1*1-'Февраль 2025'!D163</f>
        <v>27799.509999999995</v>
      </c>
      <c r="G163" s="105">
        <f>'СВОД 2025'!F163+$H$1*1-'Март 2025'!D163</f>
        <v>29999.509999999995</v>
      </c>
      <c r="H163" s="105">
        <f>'СВОД 2025'!G163+$H$1*1-'Апрель 2025'!D163</f>
        <v>12199.509999999995</v>
      </c>
      <c r="I163" s="105">
        <f>'СВОД 2025'!H163+$H$1*1-'Май 2025'!D163</f>
        <v>14399.509999999995</v>
      </c>
      <c r="J163" s="105">
        <f>'СВОД 2025'!I163+$H$1*1-'Июнь 2025'!D163</f>
        <v>16599.509999999995</v>
      </c>
      <c r="K163" s="105">
        <f>'СВОД 2025'!J163+$H$1*1-'Июль 2025'!D163</f>
        <v>18799.509999999995</v>
      </c>
      <c r="L163" s="105">
        <f>'СВОД 2025'!K163+$H$1*1-'Август 2025'!D163</f>
        <v>20999.509999999995</v>
      </c>
      <c r="M163" s="105">
        <f>'СВОД 2025'!L163+$H$1*1-'Сентябрь 2025'!D163</f>
        <v>23199.509999999995</v>
      </c>
      <c r="N163" s="105">
        <f>'СВОД 2025'!M163+$H$1*1-'Октябрь 2025'!D163</f>
        <v>25399.509999999995</v>
      </c>
      <c r="O163" s="105">
        <f>'СВОД 2025'!N163+$H$1*1-'Ноябрь 2025'!D163</f>
        <v>12599.509999999995</v>
      </c>
      <c r="P163" s="105">
        <f>'СВОД 2025'!O163+$H$1*1-'Декабрь 2025'!D163</f>
        <v>14799.509999999995</v>
      </c>
      <c r="Q163" s="106">
        <f t="shared" si="4"/>
        <v>26400</v>
      </c>
      <c r="R163" s="106">
        <f>'Январь 2025'!D163+'Февраль 2025'!D163+'Март 2025'!D163+'Апрель 2025'!D163+'Май 2025'!D163+'Июнь 2025'!D163+'Июль 2025'!D163+'Август 2025'!D163+'Сентябрь 2025'!D163+'Октябрь 2025'!D163+'Ноябрь 2025'!D163+'Декабрь 2025'!D163</f>
        <v>35000</v>
      </c>
      <c r="S163" s="106">
        <f t="shared" si="5"/>
        <v>14799.509999999995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2024'!S164</f>
        <v>23418.21</v>
      </c>
      <c r="E164" s="105">
        <f>'СВОД 2025'!D164+$H$1*1-'Январь 2025'!D164</f>
        <v>25618.21</v>
      </c>
      <c r="F164" s="105">
        <f>'СВОД 2025'!E164+$H$1*1-'Февраль 2025'!D164</f>
        <v>27818.21</v>
      </c>
      <c r="G164" s="105">
        <f>'СВОД 2025'!F164+$H$1*1-'Март 2025'!D164</f>
        <v>30018.21</v>
      </c>
      <c r="H164" s="105">
        <f>'СВОД 2025'!G164+$H$1*1-'Апрель 2025'!D164</f>
        <v>12218.21</v>
      </c>
      <c r="I164" s="105">
        <f>'СВОД 2025'!H164+$H$1*1-'Май 2025'!D164</f>
        <v>14418.21</v>
      </c>
      <c r="J164" s="105">
        <f>'СВОД 2025'!I164+$H$1*1-'Июнь 2025'!D164</f>
        <v>16618.21</v>
      </c>
      <c r="K164" s="105">
        <f>'СВОД 2025'!J164+$H$1*1-'Июль 2025'!D164</f>
        <v>18818.21</v>
      </c>
      <c r="L164" s="105">
        <f>'СВОД 2025'!K164+$H$1*1-'Август 2025'!D164</f>
        <v>21018.21</v>
      </c>
      <c r="M164" s="105">
        <f>'СВОД 2025'!L164+$H$1*1-'Сентябрь 2025'!D164</f>
        <v>23218.21</v>
      </c>
      <c r="N164" s="105">
        <f>'СВОД 2025'!M164+$H$1*1-'Октябрь 2025'!D164</f>
        <v>25418.21</v>
      </c>
      <c r="O164" s="105">
        <f>'СВОД 2025'!N164+$H$1*1-'Ноябрь 2025'!D164</f>
        <v>12618.21</v>
      </c>
      <c r="P164" s="105">
        <f>'СВОД 2025'!O164+$H$1*1-'Декабрь 2025'!D164</f>
        <v>14818.21</v>
      </c>
      <c r="Q164" s="106">
        <f t="shared" si="4"/>
        <v>26400</v>
      </c>
      <c r="R164" s="106">
        <f>'Январь 2025'!D164+'Февраль 2025'!D164+'Март 2025'!D164+'Апрель 2025'!D164+'Май 2025'!D164+'Июнь 2025'!D164+'Июль 2025'!D164+'Август 2025'!D164+'Сентябрь 2025'!D164+'Октябрь 2025'!D164+'Ноябрь 2025'!D164+'Декабрь 2025'!D164</f>
        <v>35000</v>
      </c>
      <c r="S164" s="106">
        <f t="shared" si="5"/>
        <v>14818.21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2024'!S165</f>
        <v>10999.309999999998</v>
      </c>
      <c r="E165" s="105">
        <f>'СВОД 2025'!D165+$H$1*1-'Январь 2025'!D165</f>
        <v>13199.309999999998</v>
      </c>
      <c r="F165" s="105">
        <f>'СВОД 2025'!E165+$H$1*1-'Февраль 2025'!D165</f>
        <v>15399.309999999998</v>
      </c>
      <c r="G165" s="105">
        <f>'СВОД 2025'!F165+$H$1*1-'Март 2025'!D165</f>
        <v>17599.309999999998</v>
      </c>
      <c r="H165" s="105">
        <f>'СВОД 2025'!G165+$H$1*1-'Апрель 2025'!D165</f>
        <v>19799.309999999998</v>
      </c>
      <c r="I165" s="105">
        <f>'СВОД 2025'!H165+$H$1*1-'Май 2025'!D165</f>
        <v>21999.309999999998</v>
      </c>
      <c r="J165" s="105">
        <f>'СВОД 2025'!I165+$H$1*1-'Июнь 2025'!D165</f>
        <v>24199.309999999998</v>
      </c>
      <c r="K165" s="105">
        <f>'СВОД 2025'!J165+$H$1*1-'Июль 2025'!D165</f>
        <v>26399.309999999998</v>
      </c>
      <c r="L165" s="105">
        <f>'СВОД 2025'!K165+$H$1*1-'Август 2025'!D165</f>
        <v>28599.309999999998</v>
      </c>
      <c r="M165" s="105">
        <f>'СВОД 2025'!L165+$H$1*1-'Сентябрь 2025'!D165</f>
        <v>30799.309999999998</v>
      </c>
      <c r="N165" s="105">
        <f>'СВОД 2025'!M165+$H$1*1-'Октябрь 2025'!D165</f>
        <v>32999.31</v>
      </c>
      <c r="O165" s="105">
        <f>'СВОД 2025'!N165+$H$1*1-'Ноябрь 2025'!D165</f>
        <v>35199.31</v>
      </c>
      <c r="P165" s="105">
        <f>'СВОД 2025'!O165+$H$1*1-'Декабрь 2025'!D165</f>
        <v>37399.31</v>
      </c>
      <c r="Q165" s="106">
        <f t="shared" si="4"/>
        <v>26400</v>
      </c>
      <c r="R165" s="106">
        <f>'Январь 2025'!D165+'Февраль 2025'!D165+'Март 2025'!D165+'Апрель 2025'!D165+'Май 2025'!D165+'Июнь 2025'!D165+'Июль 2025'!D165+'Август 2025'!D165+'Сентябрь 2025'!D165+'Октябрь 2025'!D165+'Ноябрь 2025'!D165+'Декабрь 2025'!D165</f>
        <v>0</v>
      </c>
      <c r="S165" s="106">
        <f t="shared" si="5"/>
        <v>37399.31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2024'!S166</f>
        <v>0</v>
      </c>
      <c r="E166" s="105">
        <f>'СВОД 2025'!D166+$H$1*1-'Январь 2025'!D166</f>
        <v>0</v>
      </c>
      <c r="F166" s="105">
        <f>'СВОД 2025'!E166+$H$1*1-'Февраль 2025'!D166</f>
        <v>0</v>
      </c>
      <c r="G166" s="105">
        <f>'СВОД 2025'!F166+$H$1*1-'Март 2025'!D166</f>
        <v>0</v>
      </c>
      <c r="H166" s="105">
        <f>'СВОД 2025'!G166+$H$1*1-'Апрель 2025'!D166</f>
        <v>0</v>
      </c>
      <c r="I166" s="105">
        <f>'СВОД 2025'!H166+$H$1*1-'Май 2025'!D166</f>
        <v>0</v>
      </c>
      <c r="J166" s="105">
        <f>'СВОД 2025'!I166+$H$1*1-'Июнь 2025'!D166</f>
        <v>0</v>
      </c>
      <c r="K166" s="105">
        <f>'СВОД 2025'!J166+$H$1*1-'Июль 2025'!D166</f>
        <v>0</v>
      </c>
      <c r="L166" s="105">
        <f>'СВОД 2025'!K166+$H$1*1-'Август 2025'!D166</f>
        <v>0</v>
      </c>
      <c r="M166" s="105">
        <f>'СВОД 2025'!L166+$H$1*1-'Сентябрь 2025'!D166</f>
        <v>0</v>
      </c>
      <c r="N166" s="105">
        <f>'СВОД 2025'!M166+$H$1*1-'Октябрь 2025'!D166</f>
        <v>0</v>
      </c>
      <c r="O166" s="105">
        <f>'СВОД 2025'!N166+$H$1*1-'Ноябрь 2025'!D166</f>
        <v>0</v>
      </c>
      <c r="P166" s="105">
        <f>'СВОД 2025'!O166+$H$1*1-'Декабрь 2025'!D166</f>
        <v>0</v>
      </c>
      <c r="Q166" s="106">
        <f t="shared" si="4"/>
        <v>26400</v>
      </c>
      <c r="R166" s="106">
        <f>'Январь 2025'!D166+'Февраль 2025'!D166+'Март 2025'!D166+'Апрель 2025'!D166+'Май 2025'!D166+'Июнь 2025'!D166+'Июль 2025'!D166+'Август 2025'!D166+'Сентябрь 2025'!D166+'Октябрь 2025'!D166+'Ноябрь 2025'!D166+'Декабрь 2025'!D166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2024'!S167</f>
        <v>-2200</v>
      </c>
      <c r="E167" s="105">
        <f>'СВОД 2025'!D167+$H$1*1-'Январь 2025'!D167</f>
        <v>0</v>
      </c>
      <c r="F167" s="105">
        <f>'СВОД 2025'!E167+$H$1*1-'Февраль 2025'!D167</f>
        <v>2200</v>
      </c>
      <c r="G167" s="105">
        <f>'СВОД 2025'!F167+$H$1*1-'Март 2025'!D167</f>
        <v>4400</v>
      </c>
      <c r="H167" s="105">
        <f>'СВОД 2025'!G167+$H$1*1-'Апрель 2025'!D167</f>
        <v>6600</v>
      </c>
      <c r="I167" s="105">
        <f>'СВОД 2025'!H167+$H$1*1-'Май 2025'!D167</f>
        <v>-4400</v>
      </c>
      <c r="J167" s="105">
        <f>'СВОД 2025'!I167+$H$1*1-'Июнь 2025'!D167</f>
        <v>-2200</v>
      </c>
      <c r="K167" s="105">
        <f>'СВОД 2025'!J167+$H$1*1-'Июль 2025'!D167</f>
        <v>0</v>
      </c>
      <c r="L167" s="105">
        <f>'СВОД 2025'!K167+$H$1*1-'Август 2025'!D167</f>
        <v>2200</v>
      </c>
      <c r="M167" s="105">
        <f>'СВОД 2025'!L167+$H$1*1-'Сентябрь 2025'!D167</f>
        <v>-1900</v>
      </c>
      <c r="N167" s="105">
        <f>'СВОД 2025'!M167+$H$1*1-'Октябрь 2025'!D167</f>
        <v>300</v>
      </c>
      <c r="O167" s="105">
        <f>'СВОД 2025'!N167+$H$1*1-'Ноябрь 2025'!D167</f>
        <v>2500</v>
      </c>
      <c r="P167" s="105">
        <f>'СВОД 2025'!O167+$H$1*1-'Декабрь 2025'!D167</f>
        <v>4700</v>
      </c>
      <c r="Q167" s="106">
        <f t="shared" si="4"/>
        <v>26400</v>
      </c>
      <c r="R167" s="106">
        <f>'Январь 2025'!D167+'Февраль 2025'!D167+'Март 2025'!D167+'Апрель 2025'!D167+'Май 2025'!D167+'Июнь 2025'!D167+'Июль 2025'!D167+'Август 2025'!D167+'Сентябрь 2025'!D167+'Октябрь 2025'!D167+'Ноябрь 2025'!D167+'Декабрь 2025'!D167</f>
        <v>19500</v>
      </c>
      <c r="S167" s="106">
        <f t="shared" si="5"/>
        <v>4700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2024'!S168</f>
        <v>4400</v>
      </c>
      <c r="E168" s="105">
        <f>'СВОД 2025'!D168+$H$1*1-'Январь 2025'!D168</f>
        <v>6600</v>
      </c>
      <c r="F168" s="105">
        <f>'СВОД 2025'!E168+$H$1*1-'Февраль 2025'!D168</f>
        <v>8800</v>
      </c>
      <c r="G168" s="105">
        <f>'СВОД 2025'!F168+$H$1*1-'Март 2025'!D168</f>
        <v>6600</v>
      </c>
      <c r="H168" s="105">
        <f>'СВОД 2025'!G168+$H$1*1-'Апрель 2025'!D168</f>
        <v>8800</v>
      </c>
      <c r="I168" s="105">
        <f>'СВОД 2025'!H168+$H$1*1-'Май 2025'!D168</f>
        <v>2200</v>
      </c>
      <c r="J168" s="105">
        <f>'СВОД 2025'!I168+$H$1*1-'Июнь 2025'!D168</f>
        <v>4400</v>
      </c>
      <c r="K168" s="105">
        <f>'СВОД 2025'!J168+$H$1*1-'Июль 2025'!D168</f>
        <v>6600</v>
      </c>
      <c r="L168" s="105">
        <f>'СВОД 2025'!K168+$H$1*1-'Август 2025'!D168</f>
        <v>8800</v>
      </c>
      <c r="M168" s="105">
        <f>'СВОД 2025'!L168+$H$1*1-'Сентябрь 2025'!D168</f>
        <v>11000</v>
      </c>
      <c r="N168" s="105">
        <f>'СВОД 2025'!M168+$H$1*1-'Октябрь 2025'!D168</f>
        <v>13200</v>
      </c>
      <c r="O168" s="105">
        <f>'СВОД 2025'!N168+$H$1*1-'Ноябрь 2025'!D168</f>
        <v>15400</v>
      </c>
      <c r="P168" s="105">
        <f>'СВОД 2025'!O168+$H$1*1-'Декабрь 2025'!D168</f>
        <v>17600</v>
      </c>
      <c r="Q168" s="106">
        <f t="shared" si="4"/>
        <v>26400</v>
      </c>
      <c r="R168" s="106">
        <f>'Январь 2025'!D168+'Февраль 2025'!D168+'Март 2025'!D168+'Апрель 2025'!D168+'Май 2025'!D168+'Июнь 2025'!D168+'Июль 2025'!D168+'Август 2025'!D168+'Сентябрь 2025'!D168+'Октябрь 2025'!D168+'Ноябрь 2025'!D168+'Декабрь 2025'!D168</f>
        <v>13200</v>
      </c>
      <c r="S168" s="106">
        <f t="shared" si="5"/>
        <v>17600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2024'!S169</f>
        <v>0</v>
      </c>
      <c r="E169" s="105">
        <f>'СВОД 2025'!D169+$H$1*1-'Январь 2025'!D169</f>
        <v>2200</v>
      </c>
      <c r="F169" s="105">
        <f>'СВОД 2025'!E169+$H$1*1-'Февраль 2025'!D169</f>
        <v>4400</v>
      </c>
      <c r="G169" s="105">
        <f>'СВОД 2025'!F169+$H$1*1-'Март 2025'!D169</f>
        <v>6600</v>
      </c>
      <c r="H169" s="105">
        <f>'СВОД 2025'!G169+$H$1*1-'Апрель 2025'!D169</f>
        <v>8800</v>
      </c>
      <c r="I169" s="105">
        <f>'СВОД 2025'!H169+$H$1*1-'Май 2025'!D169</f>
        <v>11000</v>
      </c>
      <c r="J169" s="105">
        <f>'СВОД 2025'!I169+$H$1*1-'Июнь 2025'!D169</f>
        <v>13200</v>
      </c>
      <c r="K169" s="105">
        <f>'СВОД 2025'!J169+$H$1*1-'Июль 2025'!D169</f>
        <v>15400</v>
      </c>
      <c r="L169" s="105">
        <f>'СВОД 2025'!K169+$H$1*1-'Август 2025'!D169</f>
        <v>17600</v>
      </c>
      <c r="M169" s="105">
        <f>'СВОД 2025'!L169+$H$1*1-'Сентябрь 2025'!D169</f>
        <v>19800</v>
      </c>
      <c r="N169" s="105">
        <f>'СВОД 2025'!M169+$H$1*1-'Октябрь 2025'!D169</f>
        <v>22000</v>
      </c>
      <c r="O169" s="105">
        <f>'СВОД 2025'!N169+$H$1*1-'Ноябрь 2025'!D169</f>
        <v>24200</v>
      </c>
      <c r="P169" s="105">
        <f>'СВОД 2025'!O169+$H$1*1-'Декабрь 2025'!D169</f>
        <v>26400</v>
      </c>
      <c r="Q169" s="106">
        <f t="shared" si="4"/>
        <v>26400</v>
      </c>
      <c r="R169" s="106">
        <f>'Январь 2025'!D169+'Февраль 2025'!D169+'Март 2025'!D169+'Апрель 2025'!D169+'Май 2025'!D169+'Июнь 2025'!D169+'Июль 2025'!D169+'Август 2025'!D169+'Сентябрь 2025'!D169+'Октябрь 2025'!D169+'Ноябрь 2025'!D169+'Декабрь 2025'!D169</f>
        <v>0</v>
      </c>
      <c r="S169" s="106">
        <f t="shared" si="5"/>
        <v>26400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2024'!S170</f>
        <v>0</v>
      </c>
      <c r="E170" s="105">
        <f>'СВОД 2025'!D170+$H$1*1-'Январь 2025'!D170</f>
        <v>2200</v>
      </c>
      <c r="F170" s="105">
        <f>'СВОД 2025'!E170+$H$1*1-'Февраль 2025'!D170</f>
        <v>4400</v>
      </c>
      <c r="G170" s="105">
        <f>'СВОД 2025'!F170+$H$1*1-'Март 2025'!D170</f>
        <v>6600</v>
      </c>
      <c r="H170" s="105">
        <f>'СВОД 2025'!G170+$H$1*1-'Апрель 2025'!D170</f>
        <v>8800</v>
      </c>
      <c r="I170" s="105">
        <f>'СВОД 2025'!H170+$H$1*1-'Май 2025'!D170</f>
        <v>-15400</v>
      </c>
      <c r="J170" s="105">
        <f>'СВОД 2025'!I170+$H$1*1-'Июнь 2025'!D170</f>
        <v>-13200</v>
      </c>
      <c r="K170" s="105">
        <f>'СВОД 2025'!J170+$H$1*1-'Июль 2025'!D170</f>
        <v>-11000</v>
      </c>
      <c r="L170" s="105">
        <f>'СВОД 2025'!K170+$H$1*1-'Август 2025'!D170</f>
        <v>-8800</v>
      </c>
      <c r="M170" s="105">
        <f>'СВОД 2025'!L170+$H$1*1-'Сентябрь 2025'!D170</f>
        <v>-6600</v>
      </c>
      <c r="N170" s="105">
        <f>'СВОД 2025'!M170+$H$1*1-'Октябрь 2025'!D170</f>
        <v>-4400</v>
      </c>
      <c r="O170" s="105">
        <f>'СВОД 2025'!N170+$H$1*1-'Ноябрь 2025'!D170</f>
        <v>-2200</v>
      </c>
      <c r="P170" s="105">
        <f>'СВОД 2025'!O170+$H$1*1-'Декабрь 2025'!D170</f>
        <v>0</v>
      </c>
      <c r="Q170" s="106">
        <f t="shared" si="4"/>
        <v>26400</v>
      </c>
      <c r="R170" s="106">
        <f>'Январь 2025'!D170+'Февраль 2025'!D170+'Март 2025'!D170+'Апрель 2025'!D170+'Май 2025'!D170+'Июнь 2025'!D170+'Июль 2025'!D170+'Август 2025'!D170+'Сентябрь 2025'!D170+'Октябрь 2025'!D170+'Ноябрь 2025'!D170+'Декабрь 2025'!D170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412</v>
      </c>
      <c r="B171" s="2">
        <v>138</v>
      </c>
      <c r="C171" s="114"/>
      <c r="D171" s="133">
        <f>'СВОД 2024'!S171</f>
        <v>6600</v>
      </c>
      <c r="E171" s="105">
        <f>'СВОД 2025'!D171+$H$1*1-'Январь 2025'!D171</f>
        <v>8800</v>
      </c>
      <c r="F171" s="105">
        <f>'СВОД 2025'!E171+$H$1*1-'Февраль 2025'!D171</f>
        <v>11000</v>
      </c>
      <c r="G171" s="105">
        <f>'СВОД 2025'!F171+$H$1*1-'Март 2025'!D171</f>
        <v>13200</v>
      </c>
      <c r="H171" s="105">
        <f>'СВОД 2025'!G171+$H$1*1-'Апрель 2025'!D171</f>
        <v>13200</v>
      </c>
      <c r="I171" s="105">
        <f>'СВОД 2025'!H171+$H$1*1-'Май 2025'!D171</f>
        <v>15400</v>
      </c>
      <c r="J171" s="105">
        <f>'СВОД 2025'!I171+$H$1*1-'Июнь 2025'!D171</f>
        <v>17600</v>
      </c>
      <c r="K171" s="105">
        <f>'СВОД 2025'!J171+$H$1*1-'Июль 2025'!D171</f>
        <v>17600</v>
      </c>
      <c r="L171" s="105">
        <f>'СВОД 2025'!K171+$H$1*1-'Август 2025'!D171</f>
        <v>19800</v>
      </c>
      <c r="M171" s="105">
        <f>'СВОД 2025'!L171+$H$1*1-'Сентябрь 2025'!D171</f>
        <v>0</v>
      </c>
      <c r="N171" s="105">
        <f>'СВОД 2025'!M171+$H$1*1-'Октябрь 2025'!D171</f>
        <v>2200</v>
      </c>
      <c r="O171" s="105">
        <f>'СВОД 2025'!N171+$H$1*1-'Ноябрь 2025'!D171</f>
        <v>4400</v>
      </c>
      <c r="P171" s="105">
        <f>'СВОД 2025'!O171+$H$1*1-'Декабрь 2025'!D171</f>
        <v>6600</v>
      </c>
      <c r="Q171" s="106">
        <f t="shared" si="4"/>
        <v>26400</v>
      </c>
      <c r="R171" s="106">
        <f>'Январь 2025'!D171+'Февраль 2025'!D171+'Март 2025'!D171+'Апрель 2025'!D171+'Май 2025'!D171+'Июнь 2025'!D171+'Июль 2025'!D171+'Август 2025'!D171+'Сентябрь 2025'!D171+'Октябрь 2025'!D171+'Ноябрь 2025'!D171+'Декабрь 2025'!D171</f>
        <v>26400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2024'!S172</f>
        <v>-2200.0000000000036</v>
      </c>
      <c r="E172" s="105">
        <f>'СВОД 2025'!D172+$H$1*1-'Январь 2025'!D172</f>
        <v>-3.637978807091713E-12</v>
      </c>
      <c r="F172" s="105">
        <f>'СВОД 2025'!E172+$H$1*1-'Февраль 2025'!D172</f>
        <v>-3.637978807091713E-12</v>
      </c>
      <c r="G172" s="105">
        <f>'СВОД 2025'!F172+$H$1*1-'Март 2025'!D172</f>
        <v>-3.637978807091713E-12</v>
      </c>
      <c r="H172" s="105">
        <f>'СВОД 2025'!G172+$H$1*1-'Апрель 2025'!D172</f>
        <v>-3.637978807091713E-12</v>
      </c>
      <c r="I172" s="105">
        <f>'СВОД 2025'!H172+$H$1*1-'Май 2025'!D172</f>
        <v>-3.637978807091713E-12</v>
      </c>
      <c r="J172" s="105">
        <f>'СВОД 2025'!I172+$H$1*1-'Июнь 2025'!D172</f>
        <v>-3.637978807091713E-12</v>
      </c>
      <c r="K172" s="105">
        <f>'СВОД 2025'!J172+$H$1*1-'Июль 2025'!D172</f>
        <v>-2200.0000000000036</v>
      </c>
      <c r="L172" s="105">
        <f>'СВОД 2025'!K172+$H$1*1-'Август 2025'!D172</f>
        <v>-3.637978807091713E-12</v>
      </c>
      <c r="M172" s="105">
        <f>'СВОД 2025'!L172+$H$1*1-'Сентябрь 2025'!D172</f>
        <v>-3.637978807091713E-12</v>
      </c>
      <c r="N172" s="105">
        <f>'СВОД 2025'!M172+$H$1*1-'Октябрь 2025'!D172</f>
        <v>-2200.0000000000036</v>
      </c>
      <c r="O172" s="105">
        <f>'СВОД 2025'!N172+$H$1*1-'Ноябрь 2025'!D172</f>
        <v>-3.637978807091713E-12</v>
      </c>
      <c r="P172" s="105">
        <f>'СВОД 2025'!O172+$H$1*1-'Декабрь 2025'!D172</f>
        <v>-4400.0000000000036</v>
      </c>
      <c r="Q172" s="106">
        <f t="shared" si="4"/>
        <v>26400</v>
      </c>
      <c r="R172" s="106">
        <f>'Январь 2025'!D172+'Февраль 2025'!D172+'Март 2025'!D172+'Апрель 2025'!D172+'Май 2025'!D172+'Июнь 2025'!D172+'Июль 2025'!D172+'Август 2025'!D172+'Сентябрь 2025'!D172+'Октябрь 2025'!D172+'Ноябрь 2025'!D172+'Декабрь 2025'!D172</f>
        <v>28600</v>
      </c>
      <c r="S172" s="106">
        <f t="shared" si="5"/>
        <v>-4400.0000000000036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2024'!S173</f>
        <v>0</v>
      </c>
      <c r="E173" s="105">
        <f>'СВОД 2025'!D173+$H$1*1-'Январь 2025'!D173</f>
        <v>-2200</v>
      </c>
      <c r="F173" s="105">
        <f>'СВОД 2025'!E173+$H$1*1-'Февраль 2025'!D173</f>
        <v>0</v>
      </c>
      <c r="G173" s="105">
        <f>'СВОД 2025'!F173+$H$1*1-'Март 2025'!D173</f>
        <v>2200</v>
      </c>
      <c r="H173" s="105">
        <f>'СВОД 2025'!G173+$H$1*1-'Апрель 2025'!D173</f>
        <v>0</v>
      </c>
      <c r="I173" s="105">
        <f>'СВОД 2025'!H173+$H$1*1-'Май 2025'!D173</f>
        <v>2200</v>
      </c>
      <c r="J173" s="105">
        <f>'СВОД 2025'!I173+$H$1*1-'Июнь 2025'!D173</f>
        <v>0</v>
      </c>
      <c r="K173" s="105">
        <f>'СВОД 2025'!J173+$H$1*1-'Июль 2025'!D173</f>
        <v>2200</v>
      </c>
      <c r="L173" s="105">
        <f>'СВОД 2025'!K173+$H$1*1-'Август 2025'!D173</f>
        <v>0</v>
      </c>
      <c r="M173" s="105">
        <f>'СВОД 2025'!L173+$H$1*1-'Сентябрь 2025'!D173</f>
        <v>2200</v>
      </c>
      <c r="N173" s="105">
        <f>'СВОД 2025'!M173+$H$1*1-'Октябрь 2025'!D173</f>
        <v>0</v>
      </c>
      <c r="O173" s="105">
        <f>'СВОД 2025'!N173+$H$1*1-'Ноябрь 2025'!D173</f>
        <v>2200</v>
      </c>
      <c r="P173" s="105">
        <f>'СВОД 2025'!O173+$H$1*1-'Декабрь 2025'!D173</f>
        <v>4400</v>
      </c>
      <c r="Q173" s="106">
        <f t="shared" si="4"/>
        <v>26400</v>
      </c>
      <c r="R173" s="106">
        <f>'Январь 2025'!D173+'Февраль 2025'!D173+'Март 2025'!D173+'Апрель 2025'!D173+'Май 2025'!D173+'Июнь 2025'!D173+'Июль 2025'!D173+'Август 2025'!D173+'Сентябрь 2025'!D173+'Октябрь 2025'!D173+'Ноябрь 2025'!D173+'Декабрь 2025'!D173</f>
        <v>22000</v>
      </c>
      <c r="S173" s="106">
        <f t="shared" si="5"/>
        <v>4400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2024'!S174</f>
        <v>2200</v>
      </c>
      <c r="E174" s="105">
        <f>'СВОД 2025'!D174+$H$1*1-'Январь 2025'!D174</f>
        <v>0</v>
      </c>
      <c r="F174" s="105">
        <f>'СВОД 2025'!E174+$H$1*1-'Февраль 2025'!D174</f>
        <v>2200</v>
      </c>
      <c r="G174" s="105">
        <f>'СВОД 2025'!F174+$H$1*1-'Март 2025'!D174</f>
        <v>4400</v>
      </c>
      <c r="H174" s="105">
        <f>'СВОД 2025'!G174+$H$1*1-'Апрель 2025'!D174</f>
        <v>6600</v>
      </c>
      <c r="I174" s="105">
        <f>'СВОД 2025'!H174+$H$1*1-'Май 2025'!D174</f>
        <v>-2200</v>
      </c>
      <c r="J174" s="105">
        <f>'СВОД 2025'!I174+$H$1*1-'Июнь 2025'!D174</f>
        <v>0</v>
      </c>
      <c r="K174" s="105">
        <f>'СВОД 2025'!J174+$H$1*1-'Июль 2025'!D174</f>
        <v>2200</v>
      </c>
      <c r="L174" s="105">
        <f>'СВОД 2025'!K174+$H$1*1-'Август 2025'!D174</f>
        <v>4400</v>
      </c>
      <c r="M174" s="105">
        <f>'СВОД 2025'!L174+$H$1*1-'Сентябрь 2025'!D174</f>
        <v>6600</v>
      </c>
      <c r="N174" s="105">
        <f>'СВОД 2025'!M174+$H$1*1-'Октябрь 2025'!D174</f>
        <v>8800</v>
      </c>
      <c r="O174" s="105">
        <f>'СВОД 2025'!N174+$H$1*1-'Ноябрь 2025'!D174</f>
        <v>11000</v>
      </c>
      <c r="P174" s="105">
        <f>'СВОД 2025'!O174+$H$1*1-'Декабрь 2025'!D174</f>
        <v>-2800</v>
      </c>
      <c r="Q174" s="106">
        <f t="shared" si="4"/>
        <v>26400</v>
      </c>
      <c r="R174" s="106">
        <f>'Январь 2025'!D174+'Февраль 2025'!D174+'Март 2025'!D174+'Апрель 2025'!D174+'Май 2025'!D174+'Июнь 2025'!D174+'Июль 2025'!D174+'Август 2025'!D174+'Сентябрь 2025'!D174+'Октябрь 2025'!D174+'Ноябрь 2025'!D174+'Декабрь 2025'!D174</f>
        <v>31400</v>
      </c>
      <c r="S174" s="106">
        <f t="shared" si="5"/>
        <v>-2800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2024'!S175</f>
        <v>48400</v>
      </c>
      <c r="E175" s="105">
        <f>'СВОД 2025'!D175+$H$1*1-'Январь 2025'!D175</f>
        <v>50600</v>
      </c>
      <c r="F175" s="105">
        <f>'СВОД 2025'!E175+$H$1*1-'Февраль 2025'!D175</f>
        <v>52800</v>
      </c>
      <c r="G175" s="105">
        <f>'СВОД 2025'!F175+$H$1*1-'Март 2025'!D175</f>
        <v>50600</v>
      </c>
      <c r="H175" s="105">
        <f>'СВОД 2025'!G175+$H$1*1-'Апрель 2025'!D175</f>
        <v>52800</v>
      </c>
      <c r="I175" s="105">
        <f>'СВОД 2025'!H175+$H$1*1-'Май 2025'!D175</f>
        <v>55000</v>
      </c>
      <c r="J175" s="105">
        <f>'СВОД 2025'!I175+$H$1*1-'Июнь 2025'!D175</f>
        <v>57200</v>
      </c>
      <c r="K175" s="105">
        <f>'СВОД 2025'!J175+$H$1*1-'Июль 2025'!D175</f>
        <v>59400</v>
      </c>
      <c r="L175" s="105">
        <f>'СВОД 2025'!K175+$H$1*1-'Август 2025'!D175</f>
        <v>61600</v>
      </c>
      <c r="M175" s="105">
        <f>'СВОД 2025'!L175+$H$1*1-'Сентябрь 2025'!D175</f>
        <v>63800</v>
      </c>
      <c r="N175" s="105">
        <f>'СВОД 2025'!M175+$H$1*1-'Октябрь 2025'!D175</f>
        <v>66000</v>
      </c>
      <c r="O175" s="105">
        <f>'СВОД 2025'!N175+$H$1*1-'Ноябрь 2025'!D175</f>
        <v>68200</v>
      </c>
      <c r="P175" s="105">
        <f>'СВОД 2025'!O175+$H$1*1-'Декабрь 2025'!D175</f>
        <v>70400</v>
      </c>
      <c r="Q175" s="106">
        <f t="shared" si="4"/>
        <v>26400</v>
      </c>
      <c r="R175" s="106">
        <f>'Январь 2025'!D175+'Февраль 2025'!D175+'Март 2025'!D175+'Апрель 2025'!D175+'Май 2025'!D175+'Июнь 2025'!D175+'Июль 2025'!D175+'Август 2025'!D175+'Сентябрь 2025'!D175+'Октябрь 2025'!D175+'Ноябрь 2025'!D175+'Декабрь 2025'!D175</f>
        <v>4400</v>
      </c>
      <c r="S175" s="106">
        <f t="shared" si="5"/>
        <v>70400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2024'!S176</f>
        <v>-6.9999999999708962E-2</v>
      </c>
      <c r="E176" s="105">
        <f>'СВОД 2025'!D176+$H$1*1-'Январь 2025'!D176</f>
        <v>2199.9300000000003</v>
      </c>
      <c r="F176" s="105">
        <f>'СВОД 2025'!E176+$H$1*1-'Февраль 2025'!D176</f>
        <v>4399.93</v>
      </c>
      <c r="G176" s="105">
        <f>'СВОД 2025'!F176+$H$1*1-'Март 2025'!D176</f>
        <v>6599.93</v>
      </c>
      <c r="H176" s="105">
        <f>'СВОД 2025'!G176+$H$1*1-'Апрель 2025'!D176</f>
        <v>2199.9300000000003</v>
      </c>
      <c r="I176" s="105">
        <f>'СВОД 2025'!H176+$H$1*1-'Май 2025'!D176</f>
        <v>4399.93</v>
      </c>
      <c r="J176" s="105">
        <f>'СВОД 2025'!I176+$H$1*1-'Июнь 2025'!D176</f>
        <v>-6.9999999999708962E-2</v>
      </c>
      <c r="K176" s="105">
        <f>'СВОД 2025'!J176+$H$1*1-'Июль 2025'!D176</f>
        <v>2199.9300000000003</v>
      </c>
      <c r="L176" s="105">
        <f>'СВОД 2025'!K176+$H$1*1-'Август 2025'!D176</f>
        <v>4399.93</v>
      </c>
      <c r="M176" s="105">
        <f>'СВОД 2025'!L176+$H$1*1-'Сентябрь 2025'!D176</f>
        <v>-6.9999999999708962E-2</v>
      </c>
      <c r="N176" s="105">
        <f>'СВОД 2025'!M176+$H$1*1-'Октябрь 2025'!D176</f>
        <v>2199.9300000000003</v>
      </c>
      <c r="O176" s="105">
        <f>'СВОД 2025'!N176+$H$1*1-'Ноябрь 2025'!D176</f>
        <v>4399.93</v>
      </c>
      <c r="P176" s="105">
        <f>'СВОД 2025'!O176+$H$1*1-'Декабрь 2025'!D176</f>
        <v>-6.9999999999708962E-2</v>
      </c>
      <c r="Q176" s="106">
        <f t="shared" si="4"/>
        <v>26400</v>
      </c>
      <c r="R176" s="106">
        <f>'Январь 2025'!D176+'Февраль 2025'!D176+'Март 2025'!D176+'Апрель 2025'!D176+'Май 2025'!D176+'Июнь 2025'!D176+'Июль 2025'!D176+'Август 2025'!D176+'Сентябрь 2025'!D176+'Октябрь 2025'!D176+'Ноябрь 2025'!D176+'Декабрь 2025'!D176</f>
        <v>26400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2024'!S177</f>
        <v>103608.22</v>
      </c>
      <c r="E177" s="105">
        <f>'СВОД 2025'!D177+$H$1*1-'Январь 2025'!D177</f>
        <v>105808.22</v>
      </c>
      <c r="F177" s="105">
        <f>'СВОД 2025'!E177+$H$1*1-'Февраль 2025'!D177</f>
        <v>108008.22</v>
      </c>
      <c r="G177" s="105">
        <f>'СВОД 2025'!F177+$H$1*1-'Март 2025'!D177</f>
        <v>110208.22</v>
      </c>
      <c r="H177" s="105">
        <f>'СВОД 2025'!G177+$H$1*1-'Апрель 2025'!D177</f>
        <v>112408.22</v>
      </c>
      <c r="I177" s="105">
        <f>'СВОД 2025'!H177+$H$1*1-'Май 2025'!D177</f>
        <v>114608.22</v>
      </c>
      <c r="J177" s="105">
        <f>'СВОД 2025'!I177+$H$1*1-'Июнь 2025'!D177</f>
        <v>116808.22</v>
      </c>
      <c r="K177" s="105">
        <f>'СВОД 2025'!J177+$H$1*1-'Июль 2025'!D177</f>
        <v>119008.22</v>
      </c>
      <c r="L177" s="105">
        <f>'СВОД 2025'!K177+$H$1*1-'Август 2025'!D177</f>
        <v>121208.22</v>
      </c>
      <c r="M177" s="105">
        <f>'СВОД 2025'!L177+$H$1*1-'Сентябрь 2025'!D177</f>
        <v>123408.22</v>
      </c>
      <c r="N177" s="105">
        <f>'СВОД 2025'!M177+$H$1*1-'Октябрь 2025'!D177</f>
        <v>125608.22</v>
      </c>
      <c r="O177" s="105">
        <f>'СВОД 2025'!N177+$H$1*1-'Ноябрь 2025'!D177</f>
        <v>127808.22</v>
      </c>
      <c r="P177" s="105">
        <f>'СВОД 2025'!O177+$H$1*1-'Декабрь 2025'!D177</f>
        <v>130008.22</v>
      </c>
      <c r="Q177" s="106">
        <f t="shared" si="4"/>
        <v>26400</v>
      </c>
      <c r="R177" s="106">
        <f>'Январь 2025'!D177+'Февраль 2025'!D177+'Март 2025'!D177+'Апрель 2025'!D177+'Май 2025'!D177+'Июнь 2025'!D177+'Июль 2025'!D177+'Август 2025'!D177+'Сентябрь 2025'!D177+'Октябрь 2025'!D177+'Ноябрь 2025'!D177+'Декабрь 2025'!D177</f>
        <v>0</v>
      </c>
      <c r="S177" s="106">
        <f t="shared" si="5"/>
        <v>130008.22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2024'!S178</f>
        <v>2416.7700000000004</v>
      </c>
      <c r="E178" s="105">
        <f>'СВОД 2025'!D178+$H$1*1-'Январь 2025'!D178</f>
        <v>2416.7700000000004</v>
      </c>
      <c r="F178" s="105">
        <f>'СВОД 2025'!E178+$H$1*1-'Февраль 2025'!D178</f>
        <v>2416.7700000000004</v>
      </c>
      <c r="G178" s="105">
        <f>'СВОД 2025'!F178+$H$1*1-'Март 2025'!D178</f>
        <v>4616.7700000000004</v>
      </c>
      <c r="H178" s="105">
        <f>'СВОД 2025'!G178+$H$1*1-'Апрель 2025'!D178</f>
        <v>2416.7700000000004</v>
      </c>
      <c r="I178" s="105">
        <f>'СВОД 2025'!H178+$H$1*1-'Май 2025'!D178</f>
        <v>4616.7700000000004</v>
      </c>
      <c r="J178" s="105">
        <f>'СВОД 2025'!I178+$H$1*1-'Июнь 2025'!D178</f>
        <v>4616.7700000000004</v>
      </c>
      <c r="K178" s="105">
        <f>'СВОД 2025'!J178+$H$1*1-'Июль 2025'!D178</f>
        <v>6816.77</v>
      </c>
      <c r="L178" s="105">
        <f>'СВОД 2025'!K178+$H$1*1-'Август 2025'!D178</f>
        <v>9016.77</v>
      </c>
      <c r="M178" s="105">
        <f>'СВОД 2025'!L178+$H$1*1-'Сентябрь 2025'!D178</f>
        <v>11216.77</v>
      </c>
      <c r="N178" s="105">
        <f>'СВОД 2025'!M178+$H$1*1-'Октябрь 2025'!D178</f>
        <v>11216.77</v>
      </c>
      <c r="O178" s="105">
        <f>'СВОД 2025'!N178+$H$1*1-'Ноябрь 2025'!D178</f>
        <v>11216.77</v>
      </c>
      <c r="P178" s="105">
        <f>'СВОД 2025'!O178+$H$1*1-'Декабрь 2025'!D178</f>
        <v>9016.77</v>
      </c>
      <c r="Q178" s="106">
        <f t="shared" si="4"/>
        <v>26400</v>
      </c>
      <c r="R178" s="106">
        <f>'Январь 2025'!D178+'Февраль 2025'!D178+'Март 2025'!D178+'Апрель 2025'!D178+'Май 2025'!D178+'Июнь 2025'!D178+'Июль 2025'!D178+'Август 2025'!D178+'Сентябрь 2025'!D178+'Октябрь 2025'!D178+'Ноябрь 2025'!D178+'Декабрь 2025'!D178</f>
        <v>19800</v>
      </c>
      <c r="S178" s="106">
        <f t="shared" si="5"/>
        <v>9016.77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2024'!S179</f>
        <v>2200</v>
      </c>
      <c r="E179" s="105">
        <f>'СВОД 2025'!D179+$H$1*1-'Январь 2025'!D179</f>
        <v>2200</v>
      </c>
      <c r="F179" s="105">
        <f>'СВОД 2025'!E179+$H$1*1-'Февраль 2025'!D179</f>
        <v>2200</v>
      </c>
      <c r="G179" s="105">
        <f>'СВОД 2025'!F179+$H$1*1-'Март 2025'!D179</f>
        <v>2200</v>
      </c>
      <c r="H179" s="105">
        <f>'СВОД 2025'!G179+$H$1*1-'Апрель 2025'!D179</f>
        <v>2200</v>
      </c>
      <c r="I179" s="105">
        <f>'СВОД 2025'!H179+$H$1*1-'Май 2025'!D179</f>
        <v>2200</v>
      </c>
      <c r="J179" s="105">
        <f>'СВОД 2025'!I179+$H$1*1-'Июнь 2025'!D179</f>
        <v>2200</v>
      </c>
      <c r="K179" s="105">
        <f>'СВОД 2025'!J179+$H$1*1-'Июль 2025'!D179</f>
        <v>2200</v>
      </c>
      <c r="L179" s="105">
        <f>'СВОД 2025'!K179+$H$1*1-'Август 2025'!D179</f>
        <v>2200</v>
      </c>
      <c r="M179" s="105">
        <f>'СВОД 2025'!L179+$H$1*1-'Сентябрь 2025'!D179</f>
        <v>2200</v>
      </c>
      <c r="N179" s="105">
        <f>'СВОД 2025'!M179+$H$1*1-'Октябрь 2025'!D179</f>
        <v>2200</v>
      </c>
      <c r="O179" s="105">
        <f>'СВОД 2025'!N179+$H$1*1-'Ноябрь 2025'!D179</f>
        <v>2200</v>
      </c>
      <c r="P179" s="105">
        <f>'СВОД 2025'!O179+$H$1*1-'Декабрь 2025'!D179</f>
        <v>0</v>
      </c>
      <c r="Q179" s="106">
        <f t="shared" si="4"/>
        <v>26400</v>
      </c>
      <c r="R179" s="106">
        <f>'Январь 2025'!D179+'Февраль 2025'!D179+'Март 2025'!D179+'Апрель 2025'!D179+'Май 2025'!D179+'Июнь 2025'!D179+'Июль 2025'!D179+'Август 2025'!D179+'Сентябрь 2025'!D179+'Октябрь 2025'!D179+'Ноябрь 2025'!D179+'Декабрь 2025'!D179</f>
        <v>28600</v>
      </c>
      <c r="S179" s="106">
        <f t="shared" si="5"/>
        <v>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2024'!S180</f>
        <v>100</v>
      </c>
      <c r="E180" s="105">
        <f>'СВОД 2025'!D180+$H$1*1-'Январь 2025'!D180</f>
        <v>2300</v>
      </c>
      <c r="F180" s="105">
        <f>'СВОД 2025'!E180+$H$1*1-'Февраль 2025'!D180</f>
        <v>4500</v>
      </c>
      <c r="G180" s="105">
        <f>'СВОД 2025'!F180+$H$1*1-'Март 2025'!D180</f>
        <v>6700</v>
      </c>
      <c r="H180" s="105">
        <f>'СВОД 2025'!G180+$H$1*1-'Апрель 2025'!D180</f>
        <v>8900</v>
      </c>
      <c r="I180" s="105">
        <f>'СВОД 2025'!H180+$H$1*1-'Май 2025'!D180</f>
        <v>11100</v>
      </c>
      <c r="J180" s="105">
        <f>'СВОД 2025'!I180+$H$1*1-'Июнь 2025'!D180</f>
        <v>6700</v>
      </c>
      <c r="K180" s="105">
        <f>'СВОД 2025'!J180+$H$1*1-'Июль 2025'!D180</f>
        <v>8900</v>
      </c>
      <c r="L180" s="105">
        <f>'СВОД 2025'!K180+$H$1*1-'Август 2025'!D180</f>
        <v>11100</v>
      </c>
      <c r="M180" s="105">
        <f>'СВОД 2025'!L180+$H$1*1-'Сентябрь 2025'!D180</f>
        <v>100</v>
      </c>
      <c r="N180" s="105">
        <f>'СВОД 2025'!M180+$H$1*1-'Октябрь 2025'!D180</f>
        <v>2300</v>
      </c>
      <c r="O180" s="105">
        <f>'СВОД 2025'!N180+$H$1*1-'Ноябрь 2025'!D180</f>
        <v>-2100</v>
      </c>
      <c r="P180" s="105">
        <f>'СВОД 2025'!O180+$H$1*1-'Декабрь 2025'!D180</f>
        <v>100</v>
      </c>
      <c r="Q180" s="106">
        <f t="shared" si="4"/>
        <v>26400</v>
      </c>
      <c r="R180" s="106">
        <f>'Январь 2025'!D180+'Февраль 2025'!D180+'Март 2025'!D180+'Апрель 2025'!D180+'Май 2025'!D180+'Июнь 2025'!D180+'Июль 2025'!D180+'Август 2025'!D180+'Сентябрь 2025'!D180+'Октябрь 2025'!D180+'Ноябрь 2025'!D180+'Декабрь 2025'!D180</f>
        <v>26400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2024'!S181</f>
        <v>2200</v>
      </c>
      <c r="E181" s="105">
        <f>'СВОД 2025'!D181+$H$1*1-'Январь 2025'!D181</f>
        <v>2200</v>
      </c>
      <c r="F181" s="105">
        <f>'СВОД 2025'!E181+$H$1*1-'Февраль 2025'!D181</f>
        <v>4400</v>
      </c>
      <c r="G181" s="105">
        <f>'СВОД 2025'!F181+$H$1*1-'Март 2025'!D181</f>
        <v>4400</v>
      </c>
      <c r="H181" s="105">
        <f>'СВОД 2025'!G181+$H$1*1-'Апрель 2025'!D181</f>
        <v>4400</v>
      </c>
      <c r="I181" s="105">
        <f>'СВОД 2025'!H181+$H$1*1-'Май 2025'!D181</f>
        <v>4400</v>
      </c>
      <c r="J181" s="105">
        <f>'СВОД 2025'!I181+$H$1*1-'Июнь 2025'!D181</f>
        <v>4400</v>
      </c>
      <c r="K181" s="105">
        <f>'СВОД 2025'!J181+$H$1*1-'Июль 2025'!D181</f>
        <v>2200</v>
      </c>
      <c r="L181" s="105">
        <f>'СВОД 2025'!K181+$H$1*1-'Август 2025'!D181</f>
        <v>4400</v>
      </c>
      <c r="M181" s="105">
        <f>'СВОД 2025'!L181+$H$1*1-'Сентябрь 2025'!D181</f>
        <v>6600</v>
      </c>
      <c r="N181" s="105">
        <f>'СВОД 2025'!M181+$H$1*1-'Октябрь 2025'!D181</f>
        <v>2200</v>
      </c>
      <c r="O181" s="105">
        <f>'СВОД 2025'!N181+$H$1*1-'Ноябрь 2025'!D181</f>
        <v>4400</v>
      </c>
      <c r="P181" s="105">
        <f>'СВОД 2025'!O181+$H$1*1-'Декабрь 2025'!D181</f>
        <v>2200</v>
      </c>
      <c r="Q181" s="106">
        <f t="shared" si="4"/>
        <v>26400</v>
      </c>
      <c r="R181" s="106">
        <f>'Январь 2025'!D181+'Февраль 2025'!D181+'Март 2025'!D181+'Апрель 2025'!D181+'Май 2025'!D181+'Июнь 2025'!D181+'Июль 2025'!D181+'Август 2025'!D181+'Сентябрь 2025'!D181+'Октябрь 2025'!D181+'Ноябрь 2025'!D181+'Декабрь 2025'!D181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2024'!S182</f>
        <v>8791.3799999999974</v>
      </c>
      <c r="E182" s="105">
        <f>'СВОД 2025'!D182+$H$1*1-'Январь 2025'!D182</f>
        <v>2191.3799999999974</v>
      </c>
      <c r="F182" s="105">
        <f>'СВОД 2025'!E182+$H$1*1-'Февраль 2025'!D182</f>
        <v>4391.3799999999974</v>
      </c>
      <c r="G182" s="105">
        <f>'СВОД 2025'!F182+$H$1*1-'Март 2025'!D182</f>
        <v>6591.3799999999974</v>
      </c>
      <c r="H182" s="105">
        <f>'СВОД 2025'!G182+$H$1*1-'Апрель 2025'!D182</f>
        <v>8791.3799999999974</v>
      </c>
      <c r="I182" s="105">
        <f>'СВОД 2025'!H182+$H$1*1-'Май 2025'!D182</f>
        <v>10991.379999999997</v>
      </c>
      <c r="J182" s="105">
        <f>'СВОД 2025'!I182+$H$1*1-'Июнь 2025'!D182</f>
        <v>2191.3799999999974</v>
      </c>
      <c r="K182" s="105">
        <f>'СВОД 2025'!J182+$H$1*1-'Июль 2025'!D182</f>
        <v>4391.3799999999974</v>
      </c>
      <c r="L182" s="105">
        <f>'СВОД 2025'!K182+$H$1*1-'Август 2025'!D182</f>
        <v>6591.3799999999974</v>
      </c>
      <c r="M182" s="105">
        <f>'СВОД 2025'!L182+$H$1*1-'Сентябрь 2025'!D182</f>
        <v>-8.6200000000026193</v>
      </c>
      <c r="N182" s="105">
        <f>'СВОД 2025'!M182+$H$1*1-'Октябрь 2025'!D182</f>
        <v>2191.3799999999974</v>
      </c>
      <c r="O182" s="105">
        <f>'СВОД 2025'!N182+$H$1*1-'Ноябрь 2025'!D182</f>
        <v>4391.3799999999974</v>
      </c>
      <c r="P182" s="105">
        <f>'СВОД 2025'!O182+$H$1*1-'Декабрь 2025'!D182</f>
        <v>6591.3799999999974</v>
      </c>
      <c r="Q182" s="106">
        <f t="shared" si="4"/>
        <v>26400</v>
      </c>
      <c r="R182" s="106">
        <f>'Январь 2025'!D182+'Февраль 2025'!D182+'Март 2025'!D182+'Апрель 2025'!D182+'Май 2025'!D182+'Июнь 2025'!D182+'Июль 2025'!D182+'Август 2025'!D182+'Сентябрь 2025'!D182+'Октябрь 2025'!D182+'Ноябрь 2025'!D182+'Декабрь 2025'!D182</f>
        <v>28600</v>
      </c>
      <c r="S182" s="106">
        <f t="shared" si="5"/>
        <v>6591.3799999999974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2024'!S183</f>
        <v>0</v>
      </c>
      <c r="E183" s="105">
        <f>'СВОД 2025'!D183+$H$1*1-'Январь 2025'!D183</f>
        <v>2200</v>
      </c>
      <c r="F183" s="105">
        <f>'СВОД 2025'!E183+$H$1*1-'Февраль 2025'!D183</f>
        <v>-2200</v>
      </c>
      <c r="G183" s="105">
        <f>'СВОД 2025'!F183+$H$1*1-'Март 2025'!D183</f>
        <v>0</v>
      </c>
      <c r="H183" s="105">
        <f>'СВОД 2025'!G183+$H$1*1-'Апрель 2025'!D183</f>
        <v>2200</v>
      </c>
      <c r="I183" s="105">
        <f>'СВОД 2025'!H183+$H$1*1-'Май 2025'!D183</f>
        <v>4400</v>
      </c>
      <c r="J183" s="105">
        <f>'СВОД 2025'!I183+$H$1*1-'Июнь 2025'!D183</f>
        <v>-4400</v>
      </c>
      <c r="K183" s="105">
        <f>'СВОД 2025'!J183+$H$1*1-'Июль 2025'!D183</f>
        <v>-2200</v>
      </c>
      <c r="L183" s="105">
        <f>'СВОД 2025'!K183+$H$1*1-'Август 2025'!D183</f>
        <v>0</v>
      </c>
      <c r="M183" s="105">
        <f>'СВОД 2025'!L183+$H$1*1-'Сентябрь 2025'!D183</f>
        <v>2200</v>
      </c>
      <c r="N183" s="105">
        <f>'СВОД 2025'!M183+$H$1*1-'Октябрь 2025'!D183</f>
        <v>-4400</v>
      </c>
      <c r="O183" s="105">
        <f>'СВОД 2025'!N183+$H$1*1-'Ноябрь 2025'!D183</f>
        <v>-2200</v>
      </c>
      <c r="P183" s="105">
        <f>'СВОД 2025'!O183+$H$1*1-'Декабрь 2025'!D183</f>
        <v>0</v>
      </c>
      <c r="Q183" s="106">
        <f t="shared" si="4"/>
        <v>26400</v>
      </c>
      <c r="R183" s="106">
        <f>'Январь 2025'!D183+'Февраль 2025'!D183+'Март 2025'!D183+'Апрель 2025'!D183+'Май 2025'!D183+'Июнь 2025'!D183+'Июль 2025'!D183+'Август 2025'!D183+'Сентябрь 2025'!D183+'Октябрь 2025'!D183+'Ноябрь 2025'!D183+'Декабрь 2025'!D183</f>
        <v>26400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2024'!S184</f>
        <v>162900</v>
      </c>
      <c r="E184" s="105">
        <f>'СВОД 2025'!D184+$H$1*1-'Январь 2025'!D184</f>
        <v>165100</v>
      </c>
      <c r="F184" s="105">
        <f>'СВОД 2025'!E184+$H$1*1-'Февраль 2025'!D184</f>
        <v>167300</v>
      </c>
      <c r="G184" s="105">
        <f>'СВОД 2025'!F184+$H$1*1-'Март 2025'!D184</f>
        <v>169500</v>
      </c>
      <c r="H184" s="105">
        <f>'СВОД 2025'!G184+$H$1*1-'Апрель 2025'!D184</f>
        <v>171700</v>
      </c>
      <c r="I184" s="105">
        <f>'СВОД 2025'!H184+$H$1*1-'Май 2025'!D184</f>
        <v>173900</v>
      </c>
      <c r="J184" s="105">
        <f>'СВОД 2025'!I184+$H$1*1-'Июнь 2025'!D184</f>
        <v>176100</v>
      </c>
      <c r="K184" s="105">
        <f>'СВОД 2025'!J184+$H$1*1-'Июль 2025'!D184</f>
        <v>178300</v>
      </c>
      <c r="L184" s="105">
        <f>'СВОД 2025'!K184+$H$1*1-'Август 2025'!D184</f>
        <v>180500</v>
      </c>
      <c r="M184" s="105">
        <f>'СВОД 2025'!L184+$H$1*1-'Сентябрь 2025'!D184</f>
        <v>182700</v>
      </c>
      <c r="N184" s="105">
        <f>'СВОД 2025'!M184+$H$1*1-'Октябрь 2025'!D184</f>
        <v>184900</v>
      </c>
      <c r="O184" s="105">
        <f>'СВОД 2025'!N184+$H$1*1-'Ноябрь 2025'!D184</f>
        <v>187100</v>
      </c>
      <c r="P184" s="105">
        <f>'СВОД 2025'!O184+$H$1*1-'Декабрь 2025'!D184</f>
        <v>189300</v>
      </c>
      <c r="Q184" s="106">
        <f t="shared" si="4"/>
        <v>26400</v>
      </c>
      <c r="R184" s="106">
        <f>'Январь 2025'!D184+'Февраль 2025'!D184+'Март 2025'!D184+'Апрель 2025'!D184+'Май 2025'!D184+'Июнь 2025'!D184+'Июль 2025'!D184+'Август 2025'!D184+'Сентябрь 2025'!D184+'Октябрь 2025'!D184+'Ноябрь 2025'!D184+'Декабрь 2025'!D184</f>
        <v>0</v>
      </c>
      <c r="S184" s="106">
        <f t="shared" si="5"/>
        <v>189300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2024'!S185</f>
        <v>23532.759999999995</v>
      </c>
      <c r="E185" s="105">
        <f>'СВОД 2025'!D185+$H$1*1-'Январь 2025'!D185</f>
        <v>15732.759999999995</v>
      </c>
      <c r="F185" s="105">
        <f>'СВОД 2025'!E185+$H$1*1-'Февраль 2025'!D185</f>
        <v>7932.7599999999948</v>
      </c>
      <c r="G185" s="105">
        <f>'СВОД 2025'!F185+$H$1*1-'Март 2025'!D185</f>
        <v>10132.759999999995</v>
      </c>
      <c r="H185" s="105">
        <f>'СВОД 2025'!G185+$H$1*1-'Апрель 2025'!D185</f>
        <v>7332.7599999999948</v>
      </c>
      <c r="I185" s="105">
        <f>'СВОД 2025'!H185+$H$1*1-'Май 2025'!D185</f>
        <v>4532.7599999999948</v>
      </c>
      <c r="J185" s="105">
        <f>'СВОД 2025'!I185+$H$1*1-'Июнь 2025'!D185</f>
        <v>1732.7599999999948</v>
      </c>
      <c r="K185" s="105">
        <f>'СВОД 2025'!J185+$H$1*1-'Июль 2025'!D185</f>
        <v>-1067.2400000000052</v>
      </c>
      <c r="L185" s="105">
        <f>'СВОД 2025'!K185+$H$1*1-'Август 2025'!D185</f>
        <v>-3867.2400000000052</v>
      </c>
      <c r="M185" s="105">
        <f>'СВОД 2025'!L185+$H$1*1-'Сентябрь 2025'!D185</f>
        <v>-4667.2400000000052</v>
      </c>
      <c r="N185" s="105">
        <f>'СВОД 2025'!M185+$H$1*1-'Октябрь 2025'!D185</f>
        <v>-5467.2400000000052</v>
      </c>
      <c r="O185" s="105">
        <f>'СВОД 2025'!N185+$H$1*1-'Ноябрь 2025'!D185</f>
        <v>-3267.2400000000052</v>
      </c>
      <c r="P185" s="105">
        <f>'СВОД 2025'!O185+$H$1*1-'Декабрь 2025'!D185</f>
        <v>-1067.2400000000052</v>
      </c>
      <c r="Q185" s="106">
        <f t="shared" si="4"/>
        <v>26400</v>
      </c>
      <c r="R185" s="106">
        <f>'Январь 2025'!D185+'Февраль 2025'!D185+'Март 2025'!D185+'Апрель 2025'!D185+'Май 2025'!D185+'Июнь 2025'!D185+'Июль 2025'!D185+'Август 2025'!D185+'Сентябрь 2025'!D185+'Октябрь 2025'!D185+'Ноябрь 2025'!D185+'Декабрь 2025'!D185</f>
        <v>51000</v>
      </c>
      <c r="S185" s="106">
        <f t="shared" si="5"/>
        <v>-1067.2400000000052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2024'!S186</f>
        <v>13200</v>
      </c>
      <c r="E186" s="105">
        <f>'СВОД 2025'!D186+$H$1*1-'Январь 2025'!D186</f>
        <v>15400</v>
      </c>
      <c r="F186" s="105">
        <f>'СВОД 2025'!E186+$H$1*1-'Февраль 2025'!D186</f>
        <v>-2200</v>
      </c>
      <c r="G186" s="105">
        <f>'СВОД 2025'!F186+$H$1*1-'Март 2025'!D186</f>
        <v>0</v>
      </c>
      <c r="H186" s="105">
        <f>'СВОД 2025'!G186+$H$1*1-'Апрель 2025'!D186</f>
        <v>2200</v>
      </c>
      <c r="I186" s="105">
        <f>'СВОД 2025'!H186+$H$1*1-'Май 2025'!D186</f>
        <v>4400</v>
      </c>
      <c r="J186" s="105">
        <f>'СВОД 2025'!I186+$H$1*1-'Июнь 2025'!D186</f>
        <v>6600</v>
      </c>
      <c r="K186" s="105">
        <f>'СВОД 2025'!J186+$H$1*1-'Июль 2025'!D186</f>
        <v>8800</v>
      </c>
      <c r="L186" s="105">
        <f>'СВОД 2025'!K186+$H$1*1-'Август 2025'!D186</f>
        <v>11000</v>
      </c>
      <c r="M186" s="105">
        <f>'СВОД 2025'!L186+$H$1*1-'Сентябрь 2025'!D186</f>
        <v>13200</v>
      </c>
      <c r="N186" s="105">
        <f>'СВОД 2025'!M186+$H$1*1-'Октябрь 2025'!D186</f>
        <v>15400</v>
      </c>
      <c r="O186" s="105">
        <f>'СВОД 2025'!N186+$H$1*1-'Ноябрь 2025'!D186</f>
        <v>-2200</v>
      </c>
      <c r="P186" s="105">
        <f>'СВОД 2025'!O186+$H$1*1-'Декабрь 2025'!D186</f>
        <v>0</v>
      </c>
      <c r="Q186" s="106">
        <f t="shared" si="4"/>
        <v>26400</v>
      </c>
      <c r="R186" s="106">
        <f>'Январь 2025'!D186+'Февраль 2025'!D186+'Март 2025'!D186+'Апрель 2025'!D186+'Май 2025'!D186+'Июнь 2025'!D186+'Июль 2025'!D186+'Август 2025'!D186+'Сентябрь 2025'!D186+'Октябрь 2025'!D186+'Ноябрь 2025'!D186+'Декабрь 2025'!D186</f>
        <v>39600</v>
      </c>
      <c r="S186" s="106">
        <f t="shared" si="5"/>
        <v>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2024'!S187</f>
        <v>0.25999999999839929</v>
      </c>
      <c r="E187" s="105">
        <f>'СВОД 2025'!D187+$H$1*1-'Январь 2025'!D187</f>
        <v>0.25999999999839929</v>
      </c>
      <c r="F187" s="105">
        <f>'СВОД 2025'!E187+$H$1*1-'Февраль 2025'!D187</f>
        <v>0.25999999999839929</v>
      </c>
      <c r="G187" s="105">
        <f>'СВОД 2025'!F187+$H$1*1-'Март 2025'!D187</f>
        <v>0.25999999999839929</v>
      </c>
      <c r="H187" s="105">
        <f>'СВОД 2025'!G187+$H$1*1-'Апрель 2025'!D187</f>
        <v>0.25999999999839929</v>
      </c>
      <c r="I187" s="105">
        <f>'СВОД 2025'!H187+$H$1*1-'Май 2025'!D187</f>
        <v>0.25999999999839929</v>
      </c>
      <c r="J187" s="105">
        <f>'СВОД 2025'!I187+$H$1*1-'Июнь 2025'!D187</f>
        <v>0.25999999999839929</v>
      </c>
      <c r="K187" s="105">
        <f>'СВОД 2025'!J187+$H$1*1-'Июль 2025'!D187</f>
        <v>0.25999999999839929</v>
      </c>
      <c r="L187" s="105">
        <f>'СВОД 2025'!K187+$H$1*1-'Август 2025'!D187</f>
        <v>0.25999999999839929</v>
      </c>
      <c r="M187" s="105">
        <f>'СВОД 2025'!L187+$H$1*1-'Сентябрь 2025'!D187</f>
        <v>0.25999999999839929</v>
      </c>
      <c r="N187" s="105">
        <f>'СВОД 2025'!M187+$H$1*1-'Октябрь 2025'!D187</f>
        <v>0.25999999999839929</v>
      </c>
      <c r="O187" s="105">
        <f>'СВОД 2025'!N187+$H$1*1-'Ноябрь 2025'!D187</f>
        <v>0.25999999999839929</v>
      </c>
      <c r="P187" s="105">
        <f>'СВОД 2025'!O187+$H$1*1-'Декабрь 2025'!D187</f>
        <v>0.25999999999839929</v>
      </c>
      <c r="Q187" s="106">
        <f t="shared" si="4"/>
        <v>26400</v>
      </c>
      <c r="R187" s="106">
        <f>'Январь 2025'!D187+'Февраль 2025'!D187+'Март 2025'!D187+'Апрель 2025'!D187+'Май 2025'!D187+'Июнь 2025'!D187+'Июль 2025'!D187+'Август 2025'!D187+'Сентябрь 2025'!D187+'Октябрь 2025'!D187+'Ноябрь 2025'!D187+'Декабрь 2025'!D187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437</v>
      </c>
      <c r="B188" s="2">
        <v>153</v>
      </c>
      <c r="C188" s="20" t="s">
        <v>21</v>
      </c>
      <c r="D188" s="133">
        <f>'СВОД 2024'!S188</f>
        <v>0</v>
      </c>
      <c r="E188" s="105">
        <f>'СВОД 2025'!D188+$H$1*1-'Январь 2025'!D188</f>
        <v>2200</v>
      </c>
      <c r="F188" s="105">
        <f>'СВОД 2025'!E188+$H$1*1-'Февраль 2025'!D188</f>
        <v>4400</v>
      </c>
      <c r="G188" s="105">
        <f>'СВОД 2025'!F188+$H$1*1-'Март 2025'!D188</f>
        <v>0</v>
      </c>
      <c r="H188" s="105">
        <f>'СВОД 2025'!G188+$H$1*1-'Апрель 2025'!D188</f>
        <v>2200</v>
      </c>
      <c r="I188" s="105">
        <f>'СВОД 2025'!H188+$H$1*1-'Май 2025'!D188</f>
        <v>2200</v>
      </c>
      <c r="J188" s="105">
        <f>'СВОД 2025'!I188+$H$1*1-'Июнь 2025'!D188</f>
        <v>2200</v>
      </c>
      <c r="K188" s="105">
        <f>'СВОД 2025'!J188+$H$1*1-'Июль 2025'!D188</f>
        <v>0</v>
      </c>
      <c r="L188" s="105">
        <f>'СВОД 2025'!K188+$H$1*1-'Август 2025'!D188</f>
        <v>2200</v>
      </c>
      <c r="M188" s="105">
        <f>'СВОД 2025'!L188+$H$1*1-'Сентябрь 2025'!D188</f>
        <v>4400</v>
      </c>
      <c r="N188" s="105">
        <f>'СВОД 2025'!M188+$H$1*1-'Октябрь 2025'!D188</f>
        <v>0</v>
      </c>
      <c r="O188" s="105">
        <f>'СВОД 2025'!N188+$H$1*1-'Ноябрь 2025'!D188</f>
        <v>2200</v>
      </c>
      <c r="P188" s="105">
        <f>'СВОД 2025'!O188+$H$1*1-'Декабрь 2025'!D188</f>
        <v>0</v>
      </c>
      <c r="Q188" s="106">
        <f t="shared" si="4"/>
        <v>26400</v>
      </c>
      <c r="R188" s="106">
        <f>'Январь 2025'!D188+'Февраль 2025'!D188+'Март 2025'!D188+'Апрель 2025'!D188+'Май 2025'!D188+'Июнь 2025'!D188+'Июль 2025'!D188+'Август 2025'!D188+'Сентябрь 2025'!D188+'Октябрь 2025'!D188+'Ноябрь 2025'!D188+'Декабрь 2025'!D188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2024'!S189</f>
        <v>0</v>
      </c>
      <c r="E189" s="105">
        <f>'СВОД 2025'!D189+$H$1*1-'Январь 2025'!D189</f>
        <v>2200</v>
      </c>
      <c r="F189" s="105">
        <f>'СВОД 2025'!E189+$H$1*1-'Февраль 2025'!D189</f>
        <v>4400</v>
      </c>
      <c r="G189" s="105">
        <f>'СВОД 2025'!F189+$H$1*1-'Март 2025'!D189</f>
        <v>6600</v>
      </c>
      <c r="H189" s="105">
        <f>'СВОД 2025'!G189+$H$1*1-'Апрель 2025'!D189</f>
        <v>8800</v>
      </c>
      <c r="I189" s="105">
        <f>'СВОД 2025'!H189+$H$1*1-'Май 2025'!D189</f>
        <v>0</v>
      </c>
      <c r="J189" s="105">
        <f>'СВОД 2025'!I189+$H$1*1-'Июнь 2025'!D189</f>
        <v>2200</v>
      </c>
      <c r="K189" s="105">
        <f>'СВОД 2025'!J189+$H$1*1-'Июль 2025'!D189</f>
        <v>4400</v>
      </c>
      <c r="L189" s="105">
        <f>'СВОД 2025'!K189+$H$1*1-'Август 2025'!D189</f>
        <v>6600</v>
      </c>
      <c r="M189" s="105">
        <f>'СВОД 2025'!L189+$H$1*1-'Сентябрь 2025'!D189</f>
        <v>8800</v>
      </c>
      <c r="N189" s="105">
        <f>'СВОД 2025'!M189+$H$1*1-'Октябрь 2025'!D189</f>
        <v>11000</v>
      </c>
      <c r="O189" s="105">
        <f>'СВОД 2025'!N189+$H$1*1-'Ноябрь 2025'!D189</f>
        <v>13200</v>
      </c>
      <c r="P189" s="105">
        <f>'СВОД 2025'!O189+$H$1*1-'Декабрь 2025'!D189</f>
        <v>15400</v>
      </c>
      <c r="Q189" s="106">
        <f t="shared" si="4"/>
        <v>26400</v>
      </c>
      <c r="R189" s="106">
        <f>'Январь 2025'!D189+'Февраль 2025'!D189+'Март 2025'!D189+'Апрель 2025'!D189+'Май 2025'!D189+'Июнь 2025'!D189+'Июль 2025'!D189+'Август 2025'!D189+'Сентябрь 2025'!D189+'Октябрь 2025'!D189+'Ноябрь 2025'!D189+'Декабрь 2025'!D189</f>
        <v>11000</v>
      </c>
      <c r="S189" s="106">
        <f t="shared" si="5"/>
        <v>15400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2024'!S190</f>
        <v>13200</v>
      </c>
      <c r="E190" s="105">
        <f>'СВОД 2025'!D190+$H$1*1-'Январь 2025'!D190</f>
        <v>2200</v>
      </c>
      <c r="F190" s="105">
        <f>'СВОД 2025'!E190+$H$1*1-'Февраль 2025'!D190</f>
        <v>4400</v>
      </c>
      <c r="G190" s="105">
        <f>'СВОД 2025'!F190+$H$1*1-'Март 2025'!D190</f>
        <v>6600</v>
      </c>
      <c r="H190" s="105">
        <f>'СВОД 2025'!G190+$H$1*1-'Апрель 2025'!D190</f>
        <v>8800</v>
      </c>
      <c r="I190" s="105">
        <f>'СВОД 2025'!H190+$H$1*1-'Май 2025'!D190</f>
        <v>11000</v>
      </c>
      <c r="J190" s="105">
        <f>'СВОД 2025'!I190+$H$1*1-'Июнь 2025'!D190</f>
        <v>13200</v>
      </c>
      <c r="K190" s="105">
        <f>'СВОД 2025'!J190+$H$1*1-'Июль 2025'!D190</f>
        <v>15400</v>
      </c>
      <c r="L190" s="105">
        <f>'СВОД 2025'!K190+$H$1*1-'Август 2025'!D190</f>
        <v>4400</v>
      </c>
      <c r="M190" s="105">
        <f>'СВОД 2025'!L190+$H$1*1-'Сентябрь 2025'!D190</f>
        <v>6600</v>
      </c>
      <c r="N190" s="105">
        <f>'СВОД 2025'!M190+$H$1*1-'Октябрь 2025'!D190</f>
        <v>-17600</v>
      </c>
      <c r="O190" s="105">
        <f>'СВОД 2025'!N190+$H$1*1-'Ноябрь 2025'!D190</f>
        <v>-15400</v>
      </c>
      <c r="P190" s="105">
        <f>'СВОД 2025'!O190+$H$1*1-'Декабрь 2025'!D190</f>
        <v>-13200</v>
      </c>
      <c r="Q190" s="106">
        <f t="shared" si="4"/>
        <v>26400</v>
      </c>
      <c r="R190" s="106">
        <f>'Январь 2025'!D190+'Февраль 2025'!D190+'Март 2025'!D190+'Апрель 2025'!D190+'Май 2025'!D190+'Июнь 2025'!D190+'Июль 2025'!D190+'Август 2025'!D190+'Сентябрь 2025'!D190+'Октябрь 2025'!D190+'Ноябрь 2025'!D190+'Декабрь 2025'!D190</f>
        <v>52800</v>
      </c>
      <c r="S190" s="106">
        <f t="shared" si="5"/>
        <v>-13200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2024'!S191</f>
        <v>20959.459999999992</v>
      </c>
      <c r="E191" s="105">
        <f>'СВОД 2025'!D191+$H$1*1-'Январь 2025'!D191</f>
        <v>20959.459999999992</v>
      </c>
      <c r="F191" s="105">
        <f>'СВОД 2025'!E191+$H$1*1-'Февраль 2025'!D191</f>
        <v>20959.459999999992</v>
      </c>
      <c r="G191" s="105">
        <f>'СВОД 2025'!F191+$H$1*1-'Март 2025'!D191</f>
        <v>20959.459999999992</v>
      </c>
      <c r="H191" s="105">
        <f>'СВОД 2025'!G191+$H$1*1-'Апрель 2025'!D191</f>
        <v>20959.459999999992</v>
      </c>
      <c r="I191" s="105">
        <f>'СВОД 2025'!H191+$H$1*1-'Май 2025'!D191</f>
        <v>20959.459999999992</v>
      </c>
      <c r="J191" s="105">
        <f>'СВОД 2025'!I191+$H$1*1-'Июнь 2025'!D191</f>
        <v>20959.459999999992</v>
      </c>
      <c r="K191" s="105">
        <f>'СВОД 2025'!J191+$H$1*1-'Июль 2025'!D191</f>
        <v>23159.459999999992</v>
      </c>
      <c r="L191" s="105">
        <f>'СВОД 2025'!K191+$H$1*1-'Август 2025'!D191</f>
        <v>25359.459999999992</v>
      </c>
      <c r="M191" s="105">
        <f>'СВОД 2025'!L191+$H$1*1-'Сентябрь 2025'!D191</f>
        <v>27559.459999999992</v>
      </c>
      <c r="N191" s="105">
        <f>'СВОД 2025'!M191+$H$1*1-'Октябрь 2025'!D191</f>
        <v>25359.459999999992</v>
      </c>
      <c r="O191" s="105">
        <f>'СВОД 2025'!N191+$H$1*1-'Ноябрь 2025'!D191</f>
        <v>25359.459999999992</v>
      </c>
      <c r="P191" s="105">
        <f>'СВОД 2025'!O191+$H$1*1-'Декабрь 2025'!D191</f>
        <v>25359.459999999992</v>
      </c>
      <c r="Q191" s="106">
        <f t="shared" si="4"/>
        <v>26400</v>
      </c>
      <c r="R191" s="106">
        <f>'Январь 2025'!D191+'Февраль 2025'!D191+'Март 2025'!D191+'Апрель 2025'!D191+'Май 2025'!D191+'Июнь 2025'!D191+'Июль 2025'!D191+'Август 2025'!D191+'Сентябрь 2025'!D191+'Октябрь 2025'!D191+'Ноябрь 2025'!D191+'Декабрь 2025'!D191</f>
        <v>22000</v>
      </c>
      <c r="S191" s="106">
        <f t="shared" si="5"/>
        <v>25359.459999999992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2024'!S192</f>
        <v>8871.5099999999948</v>
      </c>
      <c r="E192" s="105">
        <f>'СВОД 2025'!D192+$H$1*1-'Январь 2025'!D192</f>
        <v>11071.509999999995</v>
      </c>
      <c r="F192" s="105">
        <f>'СВОД 2025'!E192+$H$1*1-'Февраль 2025'!D192</f>
        <v>7271.5099999999948</v>
      </c>
      <c r="G192" s="105">
        <f>'СВОД 2025'!F192+$H$1*1-'Март 2025'!D192</f>
        <v>9471.5099999999948</v>
      </c>
      <c r="H192" s="105">
        <f>'СВОД 2025'!G192+$H$1*1-'Апрель 2025'!D192</f>
        <v>11671.509999999995</v>
      </c>
      <c r="I192" s="105">
        <f>'СВОД 2025'!H192+$H$1*1-'Май 2025'!D192</f>
        <v>8871.5099999999948</v>
      </c>
      <c r="J192" s="105">
        <f>'СВОД 2025'!I192+$H$1*1-'Июнь 2025'!D192</f>
        <v>11071.509999999995</v>
      </c>
      <c r="K192" s="105">
        <f>'СВОД 2025'!J192+$H$1*1-'Июль 2025'!D192</f>
        <v>13271.509999999995</v>
      </c>
      <c r="L192" s="105">
        <f>'СВОД 2025'!K192+$H$1*1-'Август 2025'!D192</f>
        <v>15471.509999999995</v>
      </c>
      <c r="M192" s="105">
        <f>'СВОД 2025'!L192+$H$1*1-'Сентябрь 2025'!D192</f>
        <v>17671.509999999995</v>
      </c>
      <c r="N192" s="105">
        <f>'СВОД 2025'!M192+$H$1*1-'Октябрь 2025'!D192</f>
        <v>19871.509999999995</v>
      </c>
      <c r="O192" s="105">
        <f>'СВОД 2025'!N192+$H$1*1-'Ноябрь 2025'!D192</f>
        <v>22071.509999999995</v>
      </c>
      <c r="P192" s="105">
        <f>'СВОД 2025'!O192+$H$1*1-'Декабрь 2025'!D192</f>
        <v>12271.509999999995</v>
      </c>
      <c r="Q192" s="106">
        <f t="shared" si="4"/>
        <v>26400</v>
      </c>
      <c r="R192" s="106">
        <f>'Январь 2025'!D192+'Февраль 2025'!D192+'Март 2025'!D192+'Апрель 2025'!D192+'Май 2025'!D192+'Июнь 2025'!D192+'Июль 2025'!D192+'Август 2025'!D192+'Сентябрь 2025'!D192+'Октябрь 2025'!D192+'Ноябрь 2025'!D192+'Декабрь 2025'!D192</f>
        <v>23000</v>
      </c>
      <c r="S192" s="106">
        <f t="shared" si="5"/>
        <v>12271.509999999995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2024'!S193</f>
        <v>2200</v>
      </c>
      <c r="E193" s="105">
        <f>'СВОД 2025'!D193+$H$1*1-'Январь 2025'!D193</f>
        <v>2200</v>
      </c>
      <c r="F193" s="105">
        <f>'СВОД 2025'!E193+$H$1*1-'Февраль 2025'!D193</f>
        <v>2200</v>
      </c>
      <c r="G193" s="105">
        <f>'СВОД 2025'!F193+$H$1*1-'Март 2025'!D193</f>
        <v>2200</v>
      </c>
      <c r="H193" s="105">
        <f>'СВОД 2025'!G193+$H$1*1-'Апрель 2025'!D193</f>
        <v>2200</v>
      </c>
      <c r="I193" s="105">
        <f>'СВОД 2025'!H193+$H$1*1-'Май 2025'!D193</f>
        <v>2200</v>
      </c>
      <c r="J193" s="105">
        <f>'СВОД 2025'!I193+$H$1*1-'Июнь 2025'!D193</f>
        <v>4400</v>
      </c>
      <c r="K193" s="105">
        <f>'СВОД 2025'!J193+$H$1*1-'Июль 2025'!D193</f>
        <v>6600</v>
      </c>
      <c r="L193" s="105">
        <f>'СВОД 2025'!K193+$H$1*1-'Август 2025'!D193</f>
        <v>8800</v>
      </c>
      <c r="M193" s="105">
        <f>'СВОД 2025'!L193+$H$1*1-'Сентябрь 2025'!D193</f>
        <v>11000</v>
      </c>
      <c r="N193" s="105">
        <f>'СВОД 2025'!M193+$H$1*1-'Октябрь 2025'!D193</f>
        <v>0</v>
      </c>
      <c r="O193" s="105">
        <f>'СВОД 2025'!N193+$H$1*1-'Ноябрь 2025'!D193</f>
        <v>2200</v>
      </c>
      <c r="P193" s="105">
        <f>'СВОД 2025'!O193+$H$1*1-'Декабрь 2025'!D193</f>
        <v>0</v>
      </c>
      <c r="Q193" s="106">
        <f t="shared" si="4"/>
        <v>26400</v>
      </c>
      <c r="R193" s="106">
        <f>'Январь 2025'!D193+'Февраль 2025'!D193+'Март 2025'!D193+'Апрель 2025'!D193+'Май 2025'!D193+'Июнь 2025'!D193+'Июль 2025'!D193+'Август 2025'!D193+'Сентябрь 2025'!D193+'Октябрь 2025'!D193+'Ноябрь 2025'!D193+'Декабрь 2025'!D193</f>
        <v>28600</v>
      </c>
      <c r="S193" s="106">
        <f t="shared" si="5"/>
        <v>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2024'!S194</f>
        <v>8000</v>
      </c>
      <c r="E194" s="105">
        <f>'СВОД 2025'!D194+$H$1*1-'Январь 2025'!D194</f>
        <v>10200</v>
      </c>
      <c r="F194" s="105">
        <f>'СВОД 2025'!E194+$H$1*1-'Февраль 2025'!D194</f>
        <v>12400</v>
      </c>
      <c r="G194" s="105">
        <f>'СВОД 2025'!F194+$H$1*1-'Март 2025'!D194</f>
        <v>4400</v>
      </c>
      <c r="H194" s="105">
        <f>'СВОД 2025'!G194+$H$1*1-'Апрель 2025'!D194</f>
        <v>6600</v>
      </c>
      <c r="I194" s="105">
        <f>'СВОД 2025'!H194+$H$1*1-'Май 2025'!D194</f>
        <v>8800</v>
      </c>
      <c r="J194" s="105">
        <f>'СВОД 2025'!I194+$H$1*1-'Июнь 2025'!D194</f>
        <v>11000</v>
      </c>
      <c r="K194" s="105">
        <f>'СВОД 2025'!J194+$H$1*1-'Июль 2025'!D194</f>
        <v>13200</v>
      </c>
      <c r="L194" s="105">
        <f>'СВОД 2025'!K194+$H$1*1-'Август 2025'!D194</f>
        <v>15400</v>
      </c>
      <c r="M194" s="105">
        <f>'СВОД 2025'!L194+$H$1*1-'Сентябрь 2025'!D194</f>
        <v>17600</v>
      </c>
      <c r="N194" s="105">
        <f>'СВОД 2025'!M194+$H$1*1-'Октябрь 2025'!D194</f>
        <v>19800</v>
      </c>
      <c r="O194" s="105">
        <f>'СВОД 2025'!N194+$H$1*1-'Ноябрь 2025'!D194</f>
        <v>22000</v>
      </c>
      <c r="P194" s="105">
        <f>'СВОД 2025'!O194+$H$1*1-'Декабрь 2025'!D194</f>
        <v>24200</v>
      </c>
      <c r="Q194" s="106">
        <f t="shared" si="4"/>
        <v>26400</v>
      </c>
      <c r="R194" s="106">
        <f>'Январь 2025'!D194+'Февраль 2025'!D194+'Март 2025'!D194+'Апрель 2025'!D194+'Май 2025'!D194+'Июнь 2025'!D194+'Июль 2025'!D194+'Август 2025'!D194+'Сентябрь 2025'!D194+'Октябрь 2025'!D194+'Ноябрь 2025'!D194+'Декабрь 2025'!D194</f>
        <v>10200</v>
      </c>
      <c r="S194" s="106">
        <f t="shared" si="5"/>
        <v>24200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2024'!S195</f>
        <v>6600</v>
      </c>
      <c r="E195" s="105">
        <f>'СВОД 2025'!D195+$H$1*1-'Январь 2025'!D195</f>
        <v>8800</v>
      </c>
      <c r="F195" s="105">
        <f>'СВОД 2025'!E195+$H$1*1-'Февраль 2025'!D195</f>
        <v>4400</v>
      </c>
      <c r="G195" s="105">
        <f>'СВОД 2025'!F195+$H$1*1-'Март 2025'!D195</f>
        <v>6600</v>
      </c>
      <c r="H195" s="105">
        <f>'СВОД 2025'!G195+$H$1*1-'Апрель 2025'!D195</f>
        <v>8800</v>
      </c>
      <c r="I195" s="105">
        <f>'СВОД 2025'!H195+$H$1*1-'Май 2025'!D195</f>
        <v>4400</v>
      </c>
      <c r="J195" s="105">
        <f>'СВОД 2025'!I195+$H$1*1-'Июнь 2025'!D195</f>
        <v>6600</v>
      </c>
      <c r="K195" s="105">
        <f>'СВОД 2025'!J195+$H$1*1-'Июль 2025'!D195</f>
        <v>8800</v>
      </c>
      <c r="L195" s="105">
        <f>'СВОД 2025'!K195+$H$1*1-'Август 2025'!D195</f>
        <v>4400</v>
      </c>
      <c r="M195" s="105">
        <f>'СВОД 2025'!L195+$H$1*1-'Сентябрь 2025'!D195</f>
        <v>0</v>
      </c>
      <c r="N195" s="105">
        <f>'СВОД 2025'!M195+$H$1*1-'Октябрь 2025'!D195</f>
        <v>-4400</v>
      </c>
      <c r="O195" s="105">
        <f>'СВОД 2025'!N195+$H$1*1-'Ноябрь 2025'!D195</f>
        <v>-2200</v>
      </c>
      <c r="P195" s="105">
        <f>'СВОД 2025'!O195+$H$1*1-'Декабрь 2025'!D195</f>
        <v>0</v>
      </c>
      <c r="Q195" s="106">
        <f t="shared" si="4"/>
        <v>26400</v>
      </c>
      <c r="R195" s="106">
        <f>'Январь 2025'!D195+'Февраль 2025'!D195+'Март 2025'!D195+'Апрель 2025'!D195+'Май 2025'!D195+'Июнь 2025'!D195+'Июль 2025'!D195+'Август 2025'!D195+'Сентябрь 2025'!D195+'Октябрь 2025'!D195+'Ноябрь 2025'!D195+'Декабрь 2025'!D195</f>
        <v>33000</v>
      </c>
      <c r="S195" s="106">
        <f t="shared" si="5"/>
        <v>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2024'!S196</f>
        <v>77496.87</v>
      </c>
      <c r="E196" s="105">
        <f>'СВОД 2025'!D196+$H$1*1-'Январь 2025'!D196</f>
        <v>79696.87</v>
      </c>
      <c r="F196" s="105">
        <f>'СВОД 2025'!E196+$H$1*1-'Февраль 2025'!D196</f>
        <v>81896.87</v>
      </c>
      <c r="G196" s="105">
        <f>'СВОД 2025'!F196+$H$1*1-'Март 2025'!D196</f>
        <v>84096.87</v>
      </c>
      <c r="H196" s="105">
        <f>'СВОД 2025'!G196+$H$1*1-'Апрель 2025'!D196</f>
        <v>4896.8699999999953</v>
      </c>
      <c r="I196" s="105">
        <f>'СВОД 2025'!H196+$H$1*1-'Май 2025'!D196</f>
        <v>7096.8699999999953</v>
      </c>
      <c r="J196" s="105">
        <f>'СВОД 2025'!I196+$H$1*1-'Июнь 2025'!D196</f>
        <v>9296.8699999999953</v>
      </c>
      <c r="K196" s="105">
        <f>'СВОД 2025'!J196+$H$1*1-'Июль 2025'!D196</f>
        <v>11496.869999999995</v>
      </c>
      <c r="L196" s="105">
        <f>'СВОД 2025'!K196+$H$1*1-'Август 2025'!D196</f>
        <v>13696.869999999995</v>
      </c>
      <c r="M196" s="105">
        <f>'СВОД 2025'!L196+$H$1*1-'Сентябрь 2025'!D196</f>
        <v>15896.869999999995</v>
      </c>
      <c r="N196" s="105">
        <f>'СВОД 2025'!M196+$H$1*1-'Октябрь 2025'!D196</f>
        <v>18096.869999999995</v>
      </c>
      <c r="O196" s="105">
        <f>'СВОД 2025'!N196+$H$1*1-'Ноябрь 2025'!D196</f>
        <v>20296.869999999995</v>
      </c>
      <c r="P196" s="105">
        <f>'СВОД 2025'!O196+$H$1*1-'Декабрь 2025'!D196</f>
        <v>22496.869999999995</v>
      </c>
      <c r="Q196" s="106">
        <f t="shared" ref="Q196:Q217" si="6">2200*12</f>
        <v>26400</v>
      </c>
      <c r="R196" s="106">
        <f>'Январь 2025'!D196+'Февраль 2025'!D196+'Март 2025'!D196+'Апрель 2025'!D196+'Май 2025'!D196+'Июнь 2025'!D196+'Июль 2025'!D196+'Август 2025'!D196+'Сентябрь 2025'!D196+'Октябрь 2025'!D196+'Ноябрь 2025'!D196+'Декабрь 2025'!D196</f>
        <v>81400</v>
      </c>
      <c r="S196" s="106">
        <f t="shared" si="5"/>
        <v>22496.869999999995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2024'!S197</f>
        <v>128036.75000000006</v>
      </c>
      <c r="E197" s="105">
        <f>'СВОД 2025'!D197+$H$1*1-'Январь 2025'!D197</f>
        <v>130236.75000000006</v>
      </c>
      <c r="F197" s="105">
        <f>'СВОД 2025'!E197+$H$1*1-'Февраль 2025'!D197</f>
        <v>132436.75000000006</v>
      </c>
      <c r="G197" s="105">
        <f>'СВОД 2025'!F197+$H$1*1-'Март 2025'!D197</f>
        <v>134636.75000000006</v>
      </c>
      <c r="H197" s="105">
        <f>'СВОД 2025'!G197+$H$1*1-'Апрель 2025'!D197</f>
        <v>136836.75000000006</v>
      </c>
      <c r="I197" s="105">
        <f>'СВОД 2025'!H197+$H$1*1-'Май 2025'!D197</f>
        <v>139036.75000000006</v>
      </c>
      <c r="J197" s="105">
        <f>'СВОД 2025'!I197+$H$1*1-'Июнь 2025'!D197</f>
        <v>114836.75000000006</v>
      </c>
      <c r="K197" s="105">
        <f>'СВОД 2025'!J197+$H$1*1-'Июль 2025'!D197</f>
        <v>114836.75000000006</v>
      </c>
      <c r="L197" s="105">
        <f>'СВОД 2025'!K197+$H$1*1-'Август 2025'!D197</f>
        <v>117036.75000000006</v>
      </c>
      <c r="M197" s="105">
        <f>'СВОД 2025'!L197+$H$1*1-'Сентябрь 2025'!D197</f>
        <v>-6301.7599999999366</v>
      </c>
      <c r="N197" s="105">
        <f>'СВОД 2025'!M197+$H$1*1-'Октябрь 2025'!D197</f>
        <v>-8501.7599999999366</v>
      </c>
      <c r="O197" s="105">
        <f>'СВОД 2025'!N197+$H$1*1-'Ноябрь 2025'!D197</f>
        <v>-6301.7599999999366</v>
      </c>
      <c r="P197" s="105">
        <f>'СВОД 2025'!O197+$H$1*1-'Декабрь 2025'!D197</f>
        <v>-6301.7599999999366</v>
      </c>
      <c r="Q197" s="106">
        <f t="shared" si="6"/>
        <v>26400</v>
      </c>
      <c r="R197" s="106">
        <f>'Январь 2025'!D197+'Февраль 2025'!D197+'Март 2025'!D197+'Апрель 2025'!D197+'Май 2025'!D197+'Июнь 2025'!D197+'Июль 2025'!D197+'Август 2025'!D197+'Сентябрь 2025'!D197+'Октябрь 2025'!D197+'Ноябрь 2025'!D197+'Декабрь 2025'!D197</f>
        <v>160738.51</v>
      </c>
      <c r="S197" s="106">
        <f t="shared" si="5"/>
        <v>-6301.7599999999511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2024'!S198</f>
        <v>-171.72000000000116</v>
      </c>
      <c r="E198" s="105">
        <f>'СВОД 2025'!D198+$H$1*1-'Январь 2025'!D198</f>
        <v>-171.72000000000116</v>
      </c>
      <c r="F198" s="105">
        <f>'СВОД 2025'!E198+$H$1*1-'Февраль 2025'!D198</f>
        <v>-171.72000000000116</v>
      </c>
      <c r="G198" s="105">
        <f>'СВОД 2025'!F198+$H$1*1-'Март 2025'!D198</f>
        <v>-171.72000000000116</v>
      </c>
      <c r="H198" s="105">
        <f>'СВОД 2025'!G198+$H$1*1-'Апрель 2025'!D198</f>
        <v>-171.72000000000116</v>
      </c>
      <c r="I198" s="105">
        <f>'СВОД 2025'!H198+$H$1*1-'Май 2025'!D198</f>
        <v>-171.72000000000116</v>
      </c>
      <c r="J198" s="105">
        <f>'СВОД 2025'!I198+$H$1*1-'Июнь 2025'!D198</f>
        <v>-171.72000000000116</v>
      </c>
      <c r="K198" s="105">
        <f>'СВОД 2025'!J198+$H$1*1-'Июль 2025'!D198</f>
        <v>-171.72000000000116</v>
      </c>
      <c r="L198" s="105">
        <f>'СВОД 2025'!K198+$H$1*1-'Август 2025'!D198</f>
        <v>0</v>
      </c>
      <c r="M198" s="105">
        <f>'СВОД 2025'!L198+$H$1*1-'Сентябрь 2025'!D198</f>
        <v>0</v>
      </c>
      <c r="N198" s="105">
        <f>'СВОД 2025'!M198+$H$1*1-'Октябрь 2025'!D198</f>
        <v>0</v>
      </c>
      <c r="O198" s="105">
        <f>'СВОД 2025'!N198+$H$1*1-'Ноябрь 2025'!D198</f>
        <v>0</v>
      </c>
      <c r="P198" s="105">
        <f>'СВОД 2025'!O198+$H$1*1-'Декабрь 2025'!D198</f>
        <v>-2200</v>
      </c>
      <c r="Q198" s="106">
        <f t="shared" si="6"/>
        <v>26400</v>
      </c>
      <c r="R198" s="106">
        <f>'Январь 2025'!D198+'Февраль 2025'!D198+'Март 2025'!D198+'Апрель 2025'!D198+'Май 2025'!D198+'Июнь 2025'!D198+'Июль 2025'!D198+'Август 2025'!D198+'Сентябрь 2025'!D198+'Октябрь 2025'!D198+'Ноябрь 2025'!D198+'Декабрь 2025'!D198</f>
        <v>28428.28</v>
      </c>
      <c r="S198" s="106">
        <f t="shared" si="5"/>
        <v>-2200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2024'!S199</f>
        <v>0</v>
      </c>
      <c r="E199" s="105">
        <f>'СВОД 2025'!D199+$H$1*1-'Январь 2025'!D199</f>
        <v>0</v>
      </c>
      <c r="F199" s="105">
        <f>'СВОД 2025'!E199+$H$1*1-'Февраль 2025'!D199</f>
        <v>0</v>
      </c>
      <c r="G199" s="105">
        <f>'СВОД 2025'!F199+$H$1*1-'Март 2025'!D199</f>
        <v>0</v>
      </c>
      <c r="H199" s="105">
        <f>'СВОД 2025'!G199+$H$1*1-'Апрель 2025'!D199</f>
        <v>0</v>
      </c>
      <c r="I199" s="105">
        <f>'СВОД 2025'!H199+$H$1*1-'Май 2025'!D199</f>
        <v>0</v>
      </c>
      <c r="J199" s="105">
        <f>'СВОД 2025'!I199+$H$1*1-'Июнь 2025'!D199</f>
        <v>0</v>
      </c>
      <c r="K199" s="105">
        <f>'СВОД 2025'!J199+$H$1*1-'Июль 2025'!D199</f>
        <v>0</v>
      </c>
      <c r="L199" s="105">
        <f>'СВОД 2025'!K199+$H$1*1-'Август 2025'!D199</f>
        <v>0</v>
      </c>
      <c r="M199" s="105">
        <f>'СВОД 2025'!L199+$H$1*1-'Сентябрь 2025'!D199</f>
        <v>0</v>
      </c>
      <c r="N199" s="105">
        <f>'СВОД 2025'!M199+$H$1*1-'Октябрь 2025'!D199</f>
        <v>0</v>
      </c>
      <c r="O199" s="105">
        <f>'СВОД 2025'!N199+$H$1*1-'Ноябрь 2025'!D199</f>
        <v>0</v>
      </c>
      <c r="P199" s="105">
        <f>'СВОД 2025'!O199+$H$1*1-'Декабрь 2025'!D199</f>
        <v>0</v>
      </c>
      <c r="Q199" s="106">
        <f t="shared" si="6"/>
        <v>26400</v>
      </c>
      <c r="R199" s="106">
        <f>'Январь 2025'!D199+'Февраль 2025'!D199+'Март 2025'!D199+'Апрель 2025'!D199+'Май 2025'!D199+'Июнь 2025'!D199+'Июль 2025'!D199+'Август 2025'!D199+'Сентябрь 2025'!D199+'Октябрь 2025'!D199+'Ноябрь 2025'!D199+'Декабрь 2025'!D199</f>
        <v>26400</v>
      </c>
      <c r="S199" s="106">
        <f t="shared" ref="S199:S217" si="7">Q199+D199-R199</f>
        <v>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2024'!S200</f>
        <v>0</v>
      </c>
      <c r="E200" s="105">
        <f>'СВОД 2025'!D200+$H$1*1-'Январь 2025'!D200</f>
        <v>0</v>
      </c>
      <c r="F200" s="105">
        <f>'СВОД 2025'!E200+$H$1*1-'Февраль 2025'!D200</f>
        <v>0</v>
      </c>
      <c r="G200" s="105">
        <f>'СВОД 2025'!F200+$H$1*1-'Март 2025'!D200</f>
        <v>0</v>
      </c>
      <c r="H200" s="105">
        <f>'СВОД 2025'!G200+$H$1*1-'Апрель 2025'!D200</f>
        <v>0</v>
      </c>
      <c r="I200" s="105">
        <f>'СВОД 2025'!H200+$H$1*1-'Май 2025'!D200</f>
        <v>0</v>
      </c>
      <c r="J200" s="105">
        <f>'СВОД 2025'!I200+$H$1*1-'Июнь 2025'!D200</f>
        <v>0</v>
      </c>
      <c r="K200" s="105">
        <f>'СВОД 2025'!J200+$H$1*1-'Июль 2025'!D200</f>
        <v>0</v>
      </c>
      <c r="L200" s="105">
        <f>'СВОД 2025'!K200+$H$1*1-'Август 2025'!D200</f>
        <v>0</v>
      </c>
      <c r="M200" s="105">
        <f>'СВОД 2025'!L200+$H$1*1-'Сентябрь 2025'!D200</f>
        <v>0</v>
      </c>
      <c r="N200" s="105">
        <f>'СВОД 2025'!M200+$H$1*1-'Октябрь 2025'!D200</f>
        <v>0</v>
      </c>
      <c r="O200" s="105">
        <f>'СВОД 2025'!N200+$H$1*1-'Ноябрь 2025'!D200</f>
        <v>0</v>
      </c>
      <c r="P200" s="105">
        <f>'СВОД 2025'!O200+$H$1*1-'Декабрь 2025'!D200</f>
        <v>0</v>
      </c>
      <c r="Q200" s="106">
        <f t="shared" si="6"/>
        <v>26400</v>
      </c>
      <c r="R200" s="106">
        <f>'Январь 2025'!D200+'Февраль 2025'!D200+'Март 2025'!D200+'Апрель 2025'!D200+'Май 2025'!D200+'Июнь 2025'!D200+'Июль 2025'!D200+'Август 2025'!D200+'Сентябрь 2025'!D200+'Октябрь 2025'!D200+'Ноябрь 2025'!D200+'Декабрь 2025'!D200</f>
        <v>26400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2024'!S201</f>
        <v>25541.71</v>
      </c>
      <c r="E201" s="105">
        <f>'СВОД 2025'!D201+$H$1*1-'Январь 2025'!D201</f>
        <v>27741.71</v>
      </c>
      <c r="F201" s="105">
        <f>'СВОД 2025'!E201+$H$1*1-'Февраль 2025'!D201</f>
        <v>29941.71</v>
      </c>
      <c r="G201" s="105">
        <f>'СВОД 2025'!F201+$H$1*1-'Март 2025'!D201</f>
        <v>32141.71</v>
      </c>
      <c r="H201" s="105">
        <f>'СВОД 2025'!G201+$H$1*1-'Апрель 2025'!D201</f>
        <v>34341.71</v>
      </c>
      <c r="I201" s="105">
        <f>'СВОД 2025'!H201+$H$1*1-'Май 2025'!D201</f>
        <v>36541.71</v>
      </c>
      <c r="J201" s="105">
        <f>'СВОД 2025'!I201+$H$1*1-'Июнь 2025'!D201</f>
        <v>38741.71</v>
      </c>
      <c r="K201" s="105">
        <f>'СВОД 2025'!J201+$H$1*1-'Июль 2025'!D201</f>
        <v>40941.71</v>
      </c>
      <c r="L201" s="105">
        <f>'СВОД 2025'!K201+$H$1*1-'Август 2025'!D201</f>
        <v>43141.71</v>
      </c>
      <c r="M201" s="105">
        <f>'СВОД 2025'!L201+$H$1*1-'Сентябрь 2025'!D201</f>
        <v>45341.71</v>
      </c>
      <c r="N201" s="105">
        <f>'СВОД 2025'!M201+$H$1*1-'Октябрь 2025'!D201</f>
        <v>47541.71</v>
      </c>
      <c r="O201" s="105">
        <f>'СВОД 2025'!N201+$H$1*1-'Ноябрь 2025'!D201</f>
        <v>49741.71</v>
      </c>
      <c r="P201" s="105">
        <f>'СВОД 2025'!O201+$H$1*1-'Декабрь 2025'!D201</f>
        <v>51941.71</v>
      </c>
      <c r="Q201" s="106">
        <f t="shared" si="6"/>
        <v>26400</v>
      </c>
      <c r="R201" s="106">
        <f>'Январь 2025'!D201+'Февраль 2025'!D201+'Март 2025'!D201+'Апрель 2025'!D201+'Май 2025'!D201+'Июнь 2025'!D201+'Июль 2025'!D201+'Август 2025'!D201+'Сентябрь 2025'!D201+'Октябрь 2025'!D201+'Ноябрь 2025'!D201+'Декабрь 2025'!D201</f>
        <v>0</v>
      </c>
      <c r="S201" s="106">
        <f t="shared" si="7"/>
        <v>51941.71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2024'!S202</f>
        <v>0</v>
      </c>
      <c r="E202" s="105">
        <f>'СВОД 2025'!D202+$H$1*1-'Январь 2025'!D202</f>
        <v>2200</v>
      </c>
      <c r="F202" s="105">
        <f>'СВОД 2025'!E202+$H$1*1-'Февраль 2025'!D202</f>
        <v>-22000</v>
      </c>
      <c r="G202" s="105">
        <f>'СВОД 2025'!F202+$H$1*1-'Март 2025'!D202</f>
        <v>-19800</v>
      </c>
      <c r="H202" s="105">
        <f>'СВОД 2025'!G202+$H$1*1-'Апрель 2025'!D202</f>
        <v>-17600</v>
      </c>
      <c r="I202" s="105">
        <f>'СВОД 2025'!H202+$H$1*1-'Май 2025'!D202</f>
        <v>-15400</v>
      </c>
      <c r="J202" s="105">
        <f>'СВОД 2025'!I202+$H$1*1-'Июнь 2025'!D202</f>
        <v>-13200</v>
      </c>
      <c r="K202" s="105">
        <f>'СВОД 2025'!J202+$H$1*1-'Июль 2025'!D202</f>
        <v>-11000</v>
      </c>
      <c r="L202" s="105">
        <f>'СВОД 2025'!K202+$H$1*1-'Август 2025'!D202</f>
        <v>-8800</v>
      </c>
      <c r="M202" s="105">
        <f>'СВОД 2025'!L202+$H$1*1-'Сентябрь 2025'!D202</f>
        <v>-6600</v>
      </c>
      <c r="N202" s="105">
        <f>'СВОД 2025'!M202+$H$1*1-'Октябрь 2025'!D202</f>
        <v>-4400</v>
      </c>
      <c r="O202" s="105">
        <f>'СВОД 2025'!N202+$H$1*1-'Ноябрь 2025'!D202</f>
        <v>-2200</v>
      </c>
      <c r="P202" s="105">
        <f>'СВОД 2025'!O202+$H$1*1-'Декабрь 2025'!D202</f>
        <v>0</v>
      </c>
      <c r="Q202" s="106">
        <f t="shared" si="6"/>
        <v>26400</v>
      </c>
      <c r="R202" s="106">
        <f>'Январь 2025'!D202+'Февраль 2025'!D202+'Март 2025'!D202+'Апрель 2025'!D202+'Май 2025'!D202+'Июнь 2025'!D202+'Июль 2025'!D202+'Август 2025'!D202+'Сентябрь 2025'!D202+'Октябрь 2025'!D202+'Ноябрь 2025'!D202+'Декабрь 2025'!D202</f>
        <v>26400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2024'!S203</f>
        <v>2600</v>
      </c>
      <c r="E203" s="105">
        <f>'СВОД 2025'!D203+$H$1*1-'Январь 2025'!D203</f>
        <v>-200</v>
      </c>
      <c r="F203" s="105">
        <f>'СВОД 2025'!E203+$H$1*1-'Февраль 2025'!D203</f>
        <v>2000</v>
      </c>
      <c r="G203" s="105">
        <f>'СВОД 2025'!F203+$H$1*1-'Март 2025'!D203</f>
        <v>4200</v>
      </c>
      <c r="H203" s="105">
        <f>'СВОД 2025'!G203+$H$1*1-'Апрель 2025'!D203</f>
        <v>6400</v>
      </c>
      <c r="I203" s="105">
        <f>'СВОД 2025'!H203+$H$1*1-'Май 2025'!D203</f>
        <v>600</v>
      </c>
      <c r="J203" s="105">
        <f>'СВОД 2025'!I203+$H$1*1-'Июнь 2025'!D203</f>
        <v>2800</v>
      </c>
      <c r="K203" s="105">
        <f>'СВОД 2025'!J203+$H$1*1-'Июль 2025'!D203</f>
        <v>5000</v>
      </c>
      <c r="L203" s="105">
        <f>'СВОД 2025'!K203+$H$1*1-'Август 2025'!D203</f>
        <v>7200</v>
      </c>
      <c r="M203" s="105">
        <f>'СВОД 2025'!L203+$H$1*1-'Сентябрь 2025'!D203</f>
        <v>9400</v>
      </c>
      <c r="N203" s="105">
        <f>'СВОД 2025'!M203+$H$1*1-'Октябрь 2025'!D203</f>
        <v>11600</v>
      </c>
      <c r="O203" s="105">
        <f>'СВОД 2025'!N203+$H$1*1-'Ноябрь 2025'!D203</f>
        <v>5000</v>
      </c>
      <c r="P203" s="105">
        <f>'СВОД 2025'!O203+$H$1*1-'Декабрь 2025'!D203</f>
        <v>7200</v>
      </c>
      <c r="Q203" s="106">
        <f t="shared" si="6"/>
        <v>26400</v>
      </c>
      <c r="R203" s="106">
        <f>'Январь 2025'!D203+'Февраль 2025'!D203+'Март 2025'!D203+'Апрель 2025'!D203+'Май 2025'!D203+'Июнь 2025'!D203+'Июль 2025'!D203+'Август 2025'!D203+'Сентябрь 2025'!D203+'Октябрь 2025'!D203+'Ноябрь 2025'!D203+'Декабрь 2025'!D203</f>
        <v>21800</v>
      </c>
      <c r="S203" s="106">
        <f t="shared" si="7"/>
        <v>7200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2024'!S204</f>
        <v>896.70999999999913</v>
      </c>
      <c r="E204" s="105">
        <f>'СВОД 2025'!D204+$H$1*1-'Январь 2025'!D204</f>
        <v>596.70999999999913</v>
      </c>
      <c r="F204" s="105">
        <f>'СВОД 2025'!E204+$H$1*1-'Февраль 2025'!D204</f>
        <v>-2600.0000000000009</v>
      </c>
      <c r="G204" s="105">
        <f>'СВОД 2025'!F204+$H$1*1-'Март 2025'!D204</f>
        <v>-3400.0000000000009</v>
      </c>
      <c r="H204" s="105">
        <f>'СВОД 2025'!G204+$H$1*1-'Апрель 2025'!D204</f>
        <v>-4200.0000000000009</v>
      </c>
      <c r="I204" s="105">
        <f>'СВОД 2025'!H204+$H$1*1-'Май 2025'!D204</f>
        <v>-5000.0000000000009</v>
      </c>
      <c r="J204" s="105">
        <f>'СВОД 2025'!I204+$H$1*1-'Июнь 2025'!D204</f>
        <v>-5800.0000000000009</v>
      </c>
      <c r="K204" s="105">
        <f>'СВОД 2025'!J204+$H$1*1-'Июль 2025'!D204</f>
        <v>-5800.0000000000009</v>
      </c>
      <c r="L204" s="105">
        <f>'СВОД 2025'!K204+$H$1*1-'Август 2025'!D204</f>
        <v>-3600.0000000000009</v>
      </c>
      <c r="M204" s="105">
        <f>'СВОД 2025'!L204+$H$1*1-'Сентябрь 2025'!D204</f>
        <v>-1400.0000000000009</v>
      </c>
      <c r="N204" s="105">
        <f>'СВОД 2025'!M204+$H$1*1-'Октябрь 2025'!D204</f>
        <v>-2200.0000000000009</v>
      </c>
      <c r="O204" s="105">
        <f>'СВОД 2025'!N204+$H$1*1-'Ноябрь 2025'!D204</f>
        <v>-9.0949470177292824E-13</v>
      </c>
      <c r="P204" s="105">
        <f>'СВОД 2025'!O204+$H$1*1-'Декабрь 2025'!D204</f>
        <v>0</v>
      </c>
      <c r="Q204" s="106">
        <f t="shared" si="6"/>
        <v>26400</v>
      </c>
      <c r="R204" s="106">
        <f>'Январь 2025'!D204+'Февраль 2025'!D204+'Март 2025'!D204+'Апрель 2025'!D204+'Май 2025'!D204+'Июнь 2025'!D204+'Июль 2025'!D204+'Август 2025'!D204+'Сентябрь 2025'!D204+'Октябрь 2025'!D204+'Ноябрь 2025'!D204+'Декабрь 2025'!D204</f>
        <v>27296.71</v>
      </c>
      <c r="S204" s="106">
        <f t="shared" si="7"/>
        <v>0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2024'!S205</f>
        <v>-6.0100000000020373</v>
      </c>
      <c r="E205" s="105">
        <f>'СВОД 2025'!D205+$H$1*1-'Январь 2025'!D205</f>
        <v>-24206.010000000002</v>
      </c>
      <c r="F205" s="105">
        <f>'СВОД 2025'!E205+$H$1*1-'Февраль 2025'!D205</f>
        <v>-22006.010000000002</v>
      </c>
      <c r="G205" s="105">
        <f>'СВОД 2025'!F205+$H$1*1-'Март 2025'!D205</f>
        <v>-19806.010000000002</v>
      </c>
      <c r="H205" s="105">
        <f>'СВОД 2025'!G205+$H$1*1-'Апрель 2025'!D205</f>
        <v>-17606.010000000002</v>
      </c>
      <c r="I205" s="105">
        <f>'СВОД 2025'!H205+$H$1*1-'Май 2025'!D205</f>
        <v>-15406.010000000002</v>
      </c>
      <c r="J205" s="105">
        <f>'СВОД 2025'!I205+$H$1*1-'Июнь 2025'!D205</f>
        <v>-13206.010000000002</v>
      </c>
      <c r="K205" s="105">
        <f>'СВОД 2025'!J205+$H$1*1-'Июль 2025'!D205</f>
        <v>-11006.010000000002</v>
      </c>
      <c r="L205" s="105">
        <f>'СВОД 2025'!K205+$H$1*1-'Август 2025'!D205</f>
        <v>-8806.010000000002</v>
      </c>
      <c r="M205" s="105">
        <f>'СВОД 2025'!L205+$H$1*1-'Сентябрь 2025'!D205</f>
        <v>-6606.010000000002</v>
      </c>
      <c r="N205" s="105">
        <f>'СВОД 2025'!M205+$H$1*1-'Октябрь 2025'!D205</f>
        <v>-4406.010000000002</v>
      </c>
      <c r="O205" s="105">
        <f>'СВОД 2025'!N205+$H$1*1-'Ноябрь 2025'!D205</f>
        <v>-2206.010000000002</v>
      </c>
      <c r="P205" s="105">
        <f>'СВОД 2025'!O205+$H$1*1-'Декабрь 2025'!D205</f>
        <v>-26406.010000000002</v>
      </c>
      <c r="Q205" s="106">
        <f t="shared" si="6"/>
        <v>26400</v>
      </c>
      <c r="R205" s="106">
        <f>'Январь 2025'!D205+'Февраль 2025'!D205+'Март 2025'!D205+'Апрель 2025'!D205+'Май 2025'!D205+'Июнь 2025'!D205+'Июль 2025'!D205+'Август 2025'!D205+'Сентябрь 2025'!D205+'Октябрь 2025'!D205+'Ноябрь 2025'!D205+'Декабрь 2025'!D205</f>
        <v>52800</v>
      </c>
      <c r="S205" s="106">
        <f t="shared" si="7"/>
        <v>-26406.010000000002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2024'!S206</f>
        <v>0</v>
      </c>
      <c r="E206" s="105">
        <f>'СВОД 2025'!D206+$H$1*1-'Январь 2025'!D206</f>
        <v>0</v>
      </c>
      <c r="F206" s="105">
        <f>'СВОД 2025'!E206+$H$1*1-'Февраль 2025'!D206</f>
        <v>0</v>
      </c>
      <c r="G206" s="105">
        <f>'СВОД 2025'!F206+$H$1*1-'Март 2025'!D206</f>
        <v>-2200</v>
      </c>
      <c r="H206" s="105">
        <f>'СВОД 2025'!G206+$H$1*1-'Апрель 2025'!D206</f>
        <v>0</v>
      </c>
      <c r="I206" s="105">
        <f>'СВОД 2025'!H206+$H$1*1-'Май 2025'!D206</f>
        <v>-2200</v>
      </c>
      <c r="J206" s="105">
        <f>'СВОД 2025'!I206+$H$1*1-'Июнь 2025'!D206</f>
        <v>0</v>
      </c>
      <c r="K206" s="105">
        <f>'СВОД 2025'!J206+$H$1*1-'Июль 2025'!D206</f>
        <v>-2200</v>
      </c>
      <c r="L206" s="105">
        <f>'СВОД 2025'!K206+$H$1*1-'Август 2025'!D206</f>
        <v>0</v>
      </c>
      <c r="M206" s="105">
        <f>'СВОД 2025'!L206+$H$1*1-'Сентябрь 2025'!D206</f>
        <v>-2200</v>
      </c>
      <c r="N206" s="105">
        <f>'СВОД 2025'!M206+$H$1*1-'Октябрь 2025'!D206</f>
        <v>0</v>
      </c>
      <c r="O206" s="105">
        <f>'СВОД 2025'!N206+$H$1*1-'Ноябрь 2025'!D206</f>
        <v>-2200</v>
      </c>
      <c r="P206" s="105">
        <f>'СВОД 2025'!O206+$H$1*1-'Декабрь 2025'!D206</f>
        <v>0</v>
      </c>
      <c r="Q206" s="106">
        <f t="shared" si="6"/>
        <v>26400</v>
      </c>
      <c r="R206" s="106">
        <f>'Январь 2025'!D206+'Февраль 2025'!D206+'Март 2025'!D206+'Апрель 2025'!D206+'Май 2025'!D206+'Июнь 2025'!D206+'Июль 2025'!D206+'Август 2025'!D206+'Сентябрь 2025'!D206+'Октябрь 2025'!D206+'Ноябрь 2025'!D206+'Декабрь 2025'!D206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2024'!S207</f>
        <v>2159.2900000000009</v>
      </c>
      <c r="E207" s="105">
        <f>'СВОД 2025'!D207+$H$1*1-'Январь 2025'!D207</f>
        <v>2159.2900000000009</v>
      </c>
      <c r="F207" s="105">
        <f>'СВОД 2025'!E207+$H$1*1-'Февраль 2025'!D207</f>
        <v>2159.2900000000009</v>
      </c>
      <c r="G207" s="105">
        <f>'СВОД 2025'!F207+$H$1*1-'Март 2025'!D207</f>
        <v>2159.2900000000009</v>
      </c>
      <c r="H207" s="105">
        <f>'СВОД 2025'!G207+$H$1*1-'Апрель 2025'!D207</f>
        <v>2159.2900000000009</v>
      </c>
      <c r="I207" s="105">
        <f>'СВОД 2025'!H207+$H$1*1-'Май 2025'!D207</f>
        <v>2159.2900000000009</v>
      </c>
      <c r="J207" s="105">
        <f>'СВОД 2025'!I207+$H$1*1-'Июнь 2025'!D207</f>
        <v>2159.2900000000009</v>
      </c>
      <c r="K207" s="105">
        <f>'СВОД 2025'!J207+$H$1*1-'Июль 2025'!D207</f>
        <v>2159.2900000000009</v>
      </c>
      <c r="L207" s="105">
        <f>'СВОД 2025'!K207+$H$1*1-'Август 2025'!D207</f>
        <v>2159.2900000000009</v>
      </c>
      <c r="M207" s="105">
        <f>'СВОД 2025'!L207+$H$1*1-'Сентябрь 2025'!D207</f>
        <v>2159.2900000000009</v>
      </c>
      <c r="N207" s="105">
        <f>'СВОД 2025'!M207+$H$1*1-'Октябрь 2025'!D207</f>
        <v>2159.2900000000009</v>
      </c>
      <c r="O207" s="105">
        <f>'СВОД 2025'!N207+$H$1*1-'Ноябрь 2025'!D207</f>
        <v>2159.2900000000009</v>
      </c>
      <c r="P207" s="105">
        <f>'СВОД 2025'!O207+$H$1*1-'Декабрь 2025'!D207</f>
        <v>2159.2900000000009</v>
      </c>
      <c r="Q207" s="106">
        <f t="shared" si="6"/>
        <v>26400</v>
      </c>
      <c r="R207" s="106">
        <f>'Январь 2025'!D207+'Февраль 2025'!D207+'Март 2025'!D207+'Апрель 2025'!D207+'Май 2025'!D207+'Июнь 2025'!D207+'Июль 2025'!D207+'Август 2025'!D207+'Сентябрь 2025'!D207+'Октябрь 2025'!D207+'Ноябрь 2025'!D207+'Декабрь 2025'!D207</f>
        <v>26400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2024'!S208</f>
        <v>6068.3900000000031</v>
      </c>
      <c r="E208" s="105">
        <f>'СВОД 2025'!D208+$H$1*1-'Январь 2025'!D208</f>
        <v>6068.3900000000031</v>
      </c>
      <c r="F208" s="105">
        <f>'СВОД 2025'!E208+$H$1*1-'Февраль 2025'!D208</f>
        <v>6068.3900000000031</v>
      </c>
      <c r="G208" s="105">
        <f>'СВОД 2025'!F208+$H$1*1-'Март 2025'!D208</f>
        <v>6068.3900000000031</v>
      </c>
      <c r="H208" s="105">
        <f>'СВОД 2025'!G208+$H$1*1-'Апрель 2025'!D208</f>
        <v>8268.3900000000031</v>
      </c>
      <c r="I208" s="105">
        <f>'СВОД 2025'!H208+$H$1*1-'Май 2025'!D208</f>
        <v>6068.3900000000031</v>
      </c>
      <c r="J208" s="105">
        <f>'СВОД 2025'!I208+$H$1*1-'Июнь 2025'!D208</f>
        <v>6068.3900000000031</v>
      </c>
      <c r="K208" s="105">
        <f>'СВОД 2025'!J208+$H$1*1-'Июль 2025'!D208</f>
        <v>6068.3900000000031</v>
      </c>
      <c r="L208" s="105">
        <f>'СВОД 2025'!K208+$H$1*1-'Август 2025'!D208</f>
        <v>6068.3900000000031</v>
      </c>
      <c r="M208" s="105">
        <f>'СВОД 2025'!L208+$H$1*1-'Сентябрь 2025'!D208</f>
        <v>6068.3900000000031</v>
      </c>
      <c r="N208" s="105">
        <f>'СВОД 2025'!M208+$H$1*1-'Октябрь 2025'!D208</f>
        <v>8268.3900000000031</v>
      </c>
      <c r="O208" s="105">
        <f>'СВОД 2025'!N208+$H$1*1-'Ноябрь 2025'!D208</f>
        <v>6068.3900000000031</v>
      </c>
      <c r="P208" s="105">
        <f>'СВОД 2025'!O208+$H$1*1-'Декабрь 2025'!D208</f>
        <v>8268.3900000000031</v>
      </c>
      <c r="Q208" s="106">
        <f t="shared" si="6"/>
        <v>26400</v>
      </c>
      <c r="R208" s="106">
        <f>'Январь 2025'!D208+'Февраль 2025'!D208+'Март 2025'!D208+'Апрель 2025'!D208+'Май 2025'!D208+'Июнь 2025'!D208+'Июль 2025'!D208+'Август 2025'!D208+'Сентябрь 2025'!D208+'Октябрь 2025'!D208+'Ноябрь 2025'!D208+'Декабрь 2025'!D208</f>
        <v>24200</v>
      </c>
      <c r="S208" s="106">
        <f t="shared" si="7"/>
        <v>8268.3900000000031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2024'!S209</f>
        <v>-800</v>
      </c>
      <c r="E209" s="105">
        <f>'СВОД 2025'!D209+$H$1*1-'Январь 2025'!D209</f>
        <v>1400</v>
      </c>
      <c r="F209" s="105">
        <f>'СВОД 2025'!E209+$H$1*1-'Февраль 2025'!D209</f>
        <v>3600</v>
      </c>
      <c r="G209" s="105">
        <f>'СВОД 2025'!F209+$H$1*1-'Март 2025'!D209</f>
        <v>5800</v>
      </c>
      <c r="H209" s="105">
        <f>'СВОД 2025'!G209+$H$1*1-'Апрель 2025'!D209</f>
        <v>8000</v>
      </c>
      <c r="I209" s="105">
        <f>'СВОД 2025'!H209+$H$1*1-'Май 2025'!D209</f>
        <v>4400</v>
      </c>
      <c r="J209" s="105">
        <f>'СВОД 2025'!I209+$H$1*1-'Июнь 2025'!D209</f>
        <v>0</v>
      </c>
      <c r="K209" s="105">
        <f>'СВОД 2025'!J209+$H$1*1-'Июль 2025'!D209</f>
        <v>2200</v>
      </c>
      <c r="L209" s="105">
        <f>'СВОД 2025'!K209+$H$1*1-'Август 2025'!D209</f>
        <v>4400</v>
      </c>
      <c r="M209" s="105">
        <f>'СВОД 2025'!L209+$H$1*1-'Сентябрь 2025'!D209</f>
        <v>6600</v>
      </c>
      <c r="N209" s="105">
        <f>'СВОД 2025'!M209+$H$1*1-'Октябрь 2025'!D209</f>
        <v>8800</v>
      </c>
      <c r="O209" s="105">
        <f>'СВОД 2025'!N209+$H$1*1-'Ноябрь 2025'!D209</f>
        <v>11000</v>
      </c>
      <c r="P209" s="105">
        <f>'СВОД 2025'!O209+$H$1*1-'Декабрь 2025'!D209</f>
        <v>0</v>
      </c>
      <c r="Q209" s="106">
        <f t="shared" si="6"/>
        <v>26400</v>
      </c>
      <c r="R209" s="106">
        <f>'Январь 2025'!D209+'Февраль 2025'!D209+'Март 2025'!D209+'Апрель 2025'!D209+'Май 2025'!D209+'Июнь 2025'!D209+'Июль 2025'!D209+'Август 2025'!D209+'Сентябрь 2025'!D209+'Октябрь 2025'!D209+'Ноябрь 2025'!D209+'Декабрь 2025'!D209</f>
        <v>25600</v>
      </c>
      <c r="S209" s="106">
        <f t="shared" si="7"/>
        <v>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2024'!S210</f>
        <v>-11195.450000000004</v>
      </c>
      <c r="E210" s="105">
        <f>'СВОД 2025'!D210+$H$1*1-'Январь 2025'!D210</f>
        <v>-11195.450000000004</v>
      </c>
      <c r="F210" s="105">
        <f>'СВОД 2025'!E210+$H$1*1-'Февраль 2025'!D210</f>
        <v>-11195.450000000004</v>
      </c>
      <c r="G210" s="105">
        <f>'СВОД 2025'!F210+$H$1*1-'Март 2025'!D210</f>
        <v>-11195.450000000004</v>
      </c>
      <c r="H210" s="105">
        <f>'СВОД 2025'!G210+$H$1*1-'Апрель 2025'!D210</f>
        <v>-11195.450000000004</v>
      </c>
      <c r="I210" s="105">
        <f>'СВОД 2025'!H210+$H$1*1-'Май 2025'!D210</f>
        <v>-11195.450000000004</v>
      </c>
      <c r="J210" s="105">
        <f>'СВОД 2025'!I210+$H$1*1-'Июнь 2025'!D210</f>
        <v>-11195.450000000004</v>
      </c>
      <c r="K210" s="105">
        <f>'СВОД 2025'!J210+$H$1*1-'Июль 2025'!D210</f>
        <v>-11195.450000000004</v>
      </c>
      <c r="L210" s="105">
        <f>'СВОД 2025'!K210+$H$1*1-'Август 2025'!D210</f>
        <v>-11195.450000000004</v>
      </c>
      <c r="M210" s="105">
        <f>'СВОД 2025'!L210+$H$1*1-'Сентябрь 2025'!D210</f>
        <v>-11195.450000000004</v>
      </c>
      <c r="N210" s="105">
        <f>'СВОД 2025'!M210+$H$1*1-'Октябрь 2025'!D210</f>
        <v>-11195.450000000004</v>
      </c>
      <c r="O210" s="105">
        <f>'СВОД 2025'!N210+$H$1*1-'Ноябрь 2025'!D210</f>
        <v>-11195.450000000004</v>
      </c>
      <c r="P210" s="105">
        <f>'СВОД 2025'!O210+$H$1*1-'Декабрь 2025'!D210</f>
        <v>-11195.450000000004</v>
      </c>
      <c r="Q210" s="106">
        <f t="shared" si="6"/>
        <v>26400</v>
      </c>
      <c r="R210" s="106">
        <f>'Январь 2025'!D210+'Февраль 2025'!D210+'Март 2025'!D210+'Апрель 2025'!D210+'Май 2025'!D210+'Июнь 2025'!D210+'Июль 2025'!D210+'Август 2025'!D210+'Сентябрь 2025'!D210+'Октябрь 2025'!D210+'Ноябрь 2025'!D210+'Декабрь 2025'!D210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2024'!S211</f>
        <v>-6600.0400000000081</v>
      </c>
      <c r="E211" s="105">
        <f>'СВОД 2025'!D211+$H$1*1-'Январь 2025'!D211</f>
        <v>-4400.0400000000081</v>
      </c>
      <c r="F211" s="105">
        <f>'СВОД 2025'!E211+$H$1*1-'Февраль 2025'!D211</f>
        <v>-2200.0400000000081</v>
      </c>
      <c r="G211" s="105">
        <f>'СВОД 2025'!F211+$H$1*1-'Март 2025'!D211</f>
        <v>-4.0000000008149073E-2</v>
      </c>
      <c r="H211" s="105">
        <f>'СВОД 2025'!G211+$H$1*1-'Апрель 2025'!D211</f>
        <v>2199.9599999999919</v>
      </c>
      <c r="I211" s="105">
        <f>'СВОД 2025'!H211+$H$1*1-'Май 2025'!D211</f>
        <v>-2200.0400000000081</v>
      </c>
      <c r="J211" s="105">
        <f>'СВОД 2025'!I211+$H$1*1-'Июнь 2025'!D211</f>
        <v>-4.0000000008149073E-2</v>
      </c>
      <c r="K211" s="105">
        <f>'СВОД 2025'!J211+$H$1*1-'Июль 2025'!D211</f>
        <v>2199.9599999999919</v>
      </c>
      <c r="L211" s="105">
        <f>'СВОД 2025'!K211+$H$1*1-'Август 2025'!D211</f>
        <v>4399.9599999999919</v>
      </c>
      <c r="M211" s="105">
        <f>'СВОД 2025'!L211+$H$1*1-'Сентябрь 2025'!D211</f>
        <v>-6600.0400000000081</v>
      </c>
      <c r="N211" s="105">
        <f>'СВОД 2025'!M211+$H$1*1-'Октябрь 2025'!D211</f>
        <v>-4400.0400000000081</v>
      </c>
      <c r="O211" s="105">
        <f>'СВОД 2025'!N211+$H$1*1-'Ноябрь 2025'!D211</f>
        <v>-2200.0400000000081</v>
      </c>
      <c r="P211" s="105">
        <f>'СВОД 2025'!O211+$H$1*1-'Декабрь 2025'!D211</f>
        <v>-4.0000000008149073E-2</v>
      </c>
      <c r="Q211" s="106">
        <f t="shared" si="6"/>
        <v>26400</v>
      </c>
      <c r="R211" s="106">
        <f>'Январь 2025'!D211+'Февраль 2025'!D211+'Март 2025'!D211+'Апрель 2025'!D211+'Май 2025'!D211+'Июнь 2025'!D211+'Июль 2025'!D211+'Август 2025'!D211+'Сентябрь 2025'!D211+'Октябрь 2025'!D211+'Ноябрь 2025'!D211+'Декабрь 2025'!D211</f>
        <v>19800</v>
      </c>
      <c r="S211" s="106">
        <f t="shared" si="7"/>
        <v>-4.0000000008149073E-2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2024'!S212</f>
        <v>0</v>
      </c>
      <c r="E212" s="105">
        <f>'СВОД 2025'!D212+$H$1*1-'Январь 2025'!D212</f>
        <v>-4400</v>
      </c>
      <c r="F212" s="105">
        <f>'СВОД 2025'!E212+$H$1*1-'Февраль 2025'!D212</f>
        <v>-2200</v>
      </c>
      <c r="G212" s="105">
        <f>'СВОД 2025'!F212+$H$1*1-'Март 2025'!D212</f>
        <v>0</v>
      </c>
      <c r="H212" s="105">
        <f>'СВОД 2025'!G212+$H$1*1-'Апрель 2025'!D212</f>
        <v>-4400</v>
      </c>
      <c r="I212" s="105">
        <f>'СВОД 2025'!H212+$H$1*1-'Май 2025'!D212</f>
        <v>-2200</v>
      </c>
      <c r="J212" s="105">
        <f>'СВОД 2025'!I212+$H$1*1-'Июнь 2025'!D212</f>
        <v>-6600</v>
      </c>
      <c r="K212" s="105">
        <f>'СВОД 2025'!J212+$H$1*1-'Июль 2025'!D212</f>
        <v>-4400</v>
      </c>
      <c r="L212" s="105">
        <f>'СВОД 2025'!K212+$H$1*1-'Август 2025'!D212</f>
        <v>-2200</v>
      </c>
      <c r="M212" s="105">
        <f>'СВОД 2025'!L212+$H$1*1-'Сентябрь 2025'!D212</f>
        <v>0</v>
      </c>
      <c r="N212" s="105">
        <f>'СВОД 2025'!M212+$H$1*1-'Октябрь 2025'!D212</f>
        <v>-4400</v>
      </c>
      <c r="O212" s="105">
        <f>'СВОД 2025'!N212+$H$1*1-'Ноябрь 2025'!D212</f>
        <v>-2200</v>
      </c>
      <c r="P212" s="105">
        <f>'СВОД 2025'!O212+$H$1*1-'Декабрь 2025'!D212</f>
        <v>0</v>
      </c>
      <c r="Q212" s="106">
        <f t="shared" si="6"/>
        <v>26400</v>
      </c>
      <c r="R212" s="106">
        <f>'Январь 2025'!D212+'Февраль 2025'!D212+'Март 2025'!D212+'Апрель 2025'!D212+'Май 2025'!D212+'Июнь 2025'!D212+'Июль 2025'!D212+'Август 2025'!D212+'Сентябрь 2025'!D212+'Октябрь 2025'!D212+'Ноябрь 2025'!D212+'Декабрь 2025'!D212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2024'!S213</f>
        <v>11000</v>
      </c>
      <c r="E213" s="105">
        <f>'СВОД 2025'!D213+$H$1*1-'Январь 2025'!D213</f>
        <v>13200</v>
      </c>
      <c r="F213" s="105">
        <f>'СВОД 2025'!E213+$H$1*1-'Февраль 2025'!D213</f>
        <v>11400</v>
      </c>
      <c r="G213" s="105">
        <f>'СВОД 2025'!F213+$H$1*1-'Март 2025'!D213</f>
        <v>1600</v>
      </c>
      <c r="H213" s="105">
        <f>'СВОД 2025'!G213+$H$1*1-'Апрель 2025'!D213</f>
        <v>3800</v>
      </c>
      <c r="I213" s="105">
        <f>'СВОД 2025'!H213+$H$1*1-'Май 2025'!D213</f>
        <v>1600</v>
      </c>
      <c r="J213" s="105">
        <f>'СВОД 2025'!I213+$H$1*1-'Июнь 2025'!D213</f>
        <v>3800</v>
      </c>
      <c r="K213" s="105">
        <f>'СВОД 2025'!J213+$H$1*1-'Июль 2025'!D213</f>
        <v>6000</v>
      </c>
      <c r="L213" s="105">
        <f>'СВОД 2025'!K213+$H$1*1-'Август 2025'!D213</f>
        <v>8200</v>
      </c>
      <c r="M213" s="105">
        <f>'СВОД 2025'!L213+$H$1*1-'Сентябрь 2025'!D213</f>
        <v>10400</v>
      </c>
      <c r="N213" s="105">
        <f>'СВОД 2025'!M213+$H$1*1-'Октябрь 2025'!D213</f>
        <v>12600</v>
      </c>
      <c r="O213" s="105">
        <f>'СВОД 2025'!N213+$H$1*1-'Ноябрь 2025'!D213</f>
        <v>14800</v>
      </c>
      <c r="P213" s="105">
        <f>'СВОД 2025'!O213+$H$1*1-'Декабрь 2025'!D213</f>
        <v>17000</v>
      </c>
      <c r="Q213" s="106">
        <f t="shared" si="6"/>
        <v>26400</v>
      </c>
      <c r="R213" s="106">
        <f>'Январь 2025'!D213+'Февраль 2025'!D213+'Март 2025'!D213+'Апрель 2025'!D213+'Май 2025'!D213+'Июнь 2025'!D213+'Июль 2025'!D213+'Август 2025'!D213+'Сентябрь 2025'!D213+'Октябрь 2025'!D213+'Ноябрь 2025'!D213+'Декабрь 2025'!D213</f>
        <v>20400</v>
      </c>
      <c r="S213" s="106">
        <f t="shared" si="7"/>
        <v>17000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2024'!S214</f>
        <v>860</v>
      </c>
      <c r="E214" s="105">
        <f>'СВОД 2025'!D214+$H$1*1-'Январь 2025'!D214</f>
        <v>860</v>
      </c>
      <c r="F214" s="105">
        <f>'СВОД 2025'!E214+$H$1*1-'Февраль 2025'!D214</f>
        <v>-1340</v>
      </c>
      <c r="G214" s="105">
        <f>'СВОД 2025'!F214+$H$1*1-'Март 2025'!D214</f>
        <v>-1340</v>
      </c>
      <c r="H214" s="105">
        <f>'СВОД 2025'!G214+$H$1*1-'Апрель 2025'!D214</f>
        <v>-1340</v>
      </c>
      <c r="I214" s="105">
        <f>'СВОД 2025'!H214+$H$1*1-'Май 2025'!D214</f>
        <v>-1340</v>
      </c>
      <c r="J214" s="105">
        <f>'СВОД 2025'!I214+$H$1*1-'Июнь 2025'!D214</f>
        <v>-1340</v>
      </c>
      <c r="K214" s="105">
        <f>'СВОД 2025'!J214+$H$1*1-'Июль 2025'!D214</f>
        <v>-1340</v>
      </c>
      <c r="L214" s="105">
        <f>'СВОД 2025'!K214+$H$1*1-'Август 2025'!D214</f>
        <v>-1340</v>
      </c>
      <c r="M214" s="105">
        <f>'СВОД 2025'!L214+$H$1*1-'Сентябрь 2025'!D214</f>
        <v>-1340</v>
      </c>
      <c r="N214" s="105">
        <f>'СВОД 2025'!M214+$H$1*1-'Октябрь 2025'!D214</f>
        <v>-1340</v>
      </c>
      <c r="O214" s="105">
        <f>'СВОД 2025'!N214+$H$1*1-'Ноябрь 2025'!D214</f>
        <v>-1340</v>
      </c>
      <c r="P214" s="105">
        <f>'СВОД 2025'!O214+$H$1*1-'Декабрь 2025'!D214</f>
        <v>-1340</v>
      </c>
      <c r="Q214" s="106">
        <f t="shared" si="6"/>
        <v>26400</v>
      </c>
      <c r="R214" s="106">
        <f>'Январь 2025'!D214+'Февраль 2025'!D214+'Март 2025'!D214+'Апрель 2025'!D214+'Май 2025'!D214+'Июнь 2025'!D214+'Июль 2025'!D214+'Август 2025'!D214+'Сентябрь 2025'!D214+'Октябрь 2025'!D214+'Ноябрь 2025'!D214+'Декабрь 2025'!D214</f>
        <v>28600</v>
      </c>
      <c r="S214" s="106">
        <f t="shared" si="7"/>
        <v>-1340</v>
      </c>
      <c r="T214" s="116"/>
    </row>
    <row r="215" spans="1:20" ht="15.95" customHeight="1" x14ac:dyDescent="0.25">
      <c r="A215" s="20" t="s">
        <v>483</v>
      </c>
      <c r="B215" s="2">
        <v>179</v>
      </c>
      <c r="C215" s="114"/>
      <c r="D215" s="133">
        <f>'СВОД 2024'!S215</f>
        <v>17600</v>
      </c>
      <c r="E215" s="105">
        <f>'СВОД 2025'!D215+$H$1*1-'Январь 2025'!D215</f>
        <v>19800</v>
      </c>
      <c r="F215" s="105">
        <f>'СВОД 2025'!E215+$H$1*1-'Февраль 2025'!D215</f>
        <v>22000</v>
      </c>
      <c r="G215" s="105">
        <f>'СВОД 2025'!F215+$H$1*1-'Март 2025'!D215</f>
        <v>0</v>
      </c>
      <c r="H215" s="105">
        <f>'СВОД 2025'!G215+$H$1*1-'Апрель 2025'!D215</f>
        <v>2200</v>
      </c>
      <c r="I215" s="105">
        <f>'СВОД 2025'!H215+$H$1*1-'Май 2025'!D215</f>
        <v>4400</v>
      </c>
      <c r="J215" s="105">
        <f>'СВОД 2025'!I215+$H$1*1-'Июнь 2025'!D215</f>
        <v>6600</v>
      </c>
      <c r="K215" s="105">
        <f>'СВОД 2025'!J215+$H$1*1-'Июль 2025'!D215</f>
        <v>8800</v>
      </c>
      <c r="L215" s="105">
        <f>'СВОД 2025'!K215+$H$1*1-'Август 2025'!D215</f>
        <v>0</v>
      </c>
      <c r="M215" s="105">
        <f>'СВОД 2025'!L215+$H$1*1-'Сентябрь 2025'!D215</f>
        <v>2200</v>
      </c>
      <c r="N215" s="105">
        <f>'СВОД 2025'!M215+$H$1*1-'Октябрь 2025'!D215</f>
        <v>4400</v>
      </c>
      <c r="O215" s="105">
        <f>'СВОД 2025'!N215+$H$1*1-'Ноябрь 2025'!D215</f>
        <v>6600</v>
      </c>
      <c r="P215" s="105">
        <f>'СВОД 2025'!O215+$H$1*1-'Декабрь 2025'!D215</f>
        <v>8800</v>
      </c>
      <c r="Q215" s="106">
        <f t="shared" si="6"/>
        <v>26400</v>
      </c>
      <c r="R215" s="106">
        <f>'Январь 2025'!D215+'Февраль 2025'!D215+'Март 2025'!D215+'Апрель 2025'!D215+'Май 2025'!D215+'Июнь 2025'!D215+'Июль 2025'!D215+'Август 2025'!D215+'Сентябрь 2025'!D215+'Октябрь 2025'!D215+'Ноябрь 2025'!D215+'Декабрь 2025'!D215</f>
        <v>35200</v>
      </c>
      <c r="S215" s="106">
        <f t="shared" si="7"/>
        <v>8800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2024'!S216</f>
        <v>94531.420000000013</v>
      </c>
      <c r="E216" s="105">
        <f>'СВОД 2025'!D216+$H$1*1-'Январь 2025'!D216</f>
        <v>96731.420000000013</v>
      </c>
      <c r="F216" s="105">
        <f>'СВОД 2025'!E216+$H$1*1-'Февраль 2025'!D216</f>
        <v>98931.420000000013</v>
      </c>
      <c r="G216" s="105">
        <f>'СВОД 2025'!F216+$H$1*1-'Март 2025'!D216</f>
        <v>101131.42000000001</v>
      </c>
      <c r="H216" s="105">
        <f>'СВОД 2025'!G216+$H$1*1-'Апрель 2025'!D216</f>
        <v>103331.42000000001</v>
      </c>
      <c r="I216" s="105">
        <f>'СВОД 2025'!H216+$H$1*1-'Май 2025'!D216</f>
        <v>105531.42000000001</v>
      </c>
      <c r="J216" s="105">
        <f>'СВОД 2025'!I216+$H$1*1-'Июнь 2025'!D216</f>
        <v>107731.42000000001</v>
      </c>
      <c r="K216" s="105">
        <f>'СВОД 2025'!J216+$H$1*1-'Июль 2025'!D216</f>
        <v>109931.42000000001</v>
      </c>
      <c r="L216" s="105">
        <f>'СВОД 2025'!K216+$H$1*1-'Август 2025'!D216</f>
        <v>112131.42000000001</v>
      </c>
      <c r="M216" s="105">
        <f>'СВОД 2025'!L216+$H$1*1-'Сентябрь 2025'!D216</f>
        <v>114331.42000000001</v>
      </c>
      <c r="N216" s="105">
        <f>'СВОД 2025'!M216+$H$1*1-'Октябрь 2025'!D216</f>
        <v>116531.42000000001</v>
      </c>
      <c r="O216" s="105">
        <f>'СВОД 2025'!N216+$H$1*1-'Ноябрь 2025'!D216</f>
        <v>118731.42000000001</v>
      </c>
      <c r="P216" s="105">
        <f>'СВОД 2025'!O216+$H$1*1-'Декабрь 2025'!D216</f>
        <v>120931.42000000001</v>
      </c>
      <c r="Q216" s="106">
        <f t="shared" si="6"/>
        <v>26400</v>
      </c>
      <c r="R216" s="106">
        <f>'Январь 2025'!D216+'Февраль 2025'!D216+'Март 2025'!D216+'Апрель 2025'!D216+'Май 2025'!D216+'Июнь 2025'!D216+'Июль 2025'!D216+'Август 2025'!D216+'Сентябрь 2025'!D216+'Октябрь 2025'!D216+'Ноябрь 2025'!D216+'Декабрь 2025'!D216</f>
        <v>0</v>
      </c>
      <c r="S216" s="106">
        <f t="shared" si="7"/>
        <v>120931.42000000001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2024'!S217</f>
        <v>267599.05000000005</v>
      </c>
      <c r="E217" s="105">
        <f>'СВОД 2025'!D217+$H$1*1-'Январь 2025'!D217</f>
        <v>269799.05000000005</v>
      </c>
      <c r="F217" s="105">
        <f>'СВОД 2025'!E217+$H$1*1-'Февраль 2025'!D217</f>
        <v>271999.05000000005</v>
      </c>
      <c r="G217" s="105">
        <f>'СВОД 2025'!F217+$H$1*1-'Март 2025'!D217</f>
        <v>274199.05000000005</v>
      </c>
      <c r="H217" s="105">
        <f>'СВОД 2025'!G217+$H$1*1-'Апрель 2025'!D217</f>
        <v>276399.05000000005</v>
      </c>
      <c r="I217" s="105">
        <f>'СВОД 2025'!H217+$H$1*1-'Май 2025'!D217</f>
        <v>278599.05000000005</v>
      </c>
      <c r="J217" s="105">
        <f>'СВОД 2025'!I217+$H$1*1-'Июнь 2025'!D217</f>
        <v>280799.05000000005</v>
      </c>
      <c r="K217" s="105">
        <f>'СВОД 2025'!J217+$H$1*1-'Июль 2025'!D217</f>
        <v>282999.05000000005</v>
      </c>
      <c r="L217" s="105">
        <f>'СВОД 2025'!K217+$H$1*1-'Август 2025'!D217</f>
        <v>285199.05000000005</v>
      </c>
      <c r="M217" s="105">
        <f>'СВОД 2025'!L217+$H$1*1-'Сентябрь 2025'!D217</f>
        <v>287399.05000000005</v>
      </c>
      <c r="N217" s="105">
        <f>'СВОД 2025'!M217+$H$1*1-'Октябрь 2025'!D217</f>
        <v>289599.05000000005</v>
      </c>
      <c r="O217" s="105">
        <f>'СВОД 2025'!N217+$H$1*1-'Ноябрь 2025'!D217</f>
        <v>291799.05000000005</v>
      </c>
      <c r="P217" s="105">
        <f>'СВОД 2025'!O217+$H$1*1-'Декабрь 2025'!D217</f>
        <v>293999.05000000005</v>
      </c>
      <c r="Q217" s="106">
        <f t="shared" si="6"/>
        <v>26400</v>
      </c>
      <c r="R217" s="106">
        <f>'Январь 2025'!D217+'Февраль 2025'!D217+'Март 2025'!D217+'Апрель 2025'!D217+'Май 2025'!D217+'Июнь 2025'!D217+'Июль 2025'!D217+'Август 2025'!D217+'Сентябрь 2025'!D217+'Октябрь 2025'!D217+'Ноябрь 2025'!D217+'Декабрь 2025'!D217</f>
        <v>0</v>
      </c>
      <c r="S217" s="106">
        <f t="shared" si="7"/>
        <v>293999.05000000005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4972328.4899999974</v>
      </c>
      <c r="E219" s="11">
        <f t="shared" ref="E219:S219" si="8">SUM(E3:E218)</f>
        <v>4921078.4899999974</v>
      </c>
      <c r="F219" s="11">
        <f t="shared" si="8"/>
        <v>5018231.3099999977</v>
      </c>
      <c r="G219" s="11">
        <f t="shared" si="8"/>
        <v>5007831.3099999977</v>
      </c>
      <c r="H219" s="11">
        <f t="shared" si="8"/>
        <v>4867669.3099999977</v>
      </c>
      <c r="I219" s="11">
        <f>SUM(I3:I218)</f>
        <v>4801769.7199999979</v>
      </c>
      <c r="J219" s="11">
        <f t="shared" si="8"/>
        <v>4865102.4299999978</v>
      </c>
      <c r="K219" s="11">
        <f t="shared" si="8"/>
        <v>4969082.8399999971</v>
      </c>
      <c r="L219" s="11">
        <f t="shared" si="8"/>
        <v>5151587.2699999968</v>
      </c>
      <c r="M219" s="11">
        <f t="shared" si="8"/>
        <v>5095848.7599999961</v>
      </c>
      <c r="N219" s="7">
        <f t="shared" si="8"/>
        <v>5278848.7599999961</v>
      </c>
      <c r="O219" s="7">
        <f t="shared" si="8"/>
        <v>5440598.7599999961</v>
      </c>
      <c r="P219" s="7">
        <f t="shared" si="8"/>
        <v>5533098.7599999961</v>
      </c>
      <c r="Q219" s="15">
        <f t="shared" si="8"/>
        <v>5557200</v>
      </c>
      <c r="R219" s="15">
        <f t="shared" si="8"/>
        <v>5011829.7299999995</v>
      </c>
      <c r="S219" s="15">
        <f t="shared" si="8"/>
        <v>5517698.7599999961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E122:P160 E162:P218">
    <cfRule type="cellIs" dxfId="49" priority="1" operator="lessThanOrEqual">
      <formula>0</formula>
    </cfRule>
  </conditionalFormatting>
  <hyperlinks>
    <hyperlink ref="E2" location="'Февраль 2025'!Область_печати" display="Сальдо на 31.01.25" xr:uid="{00000000-0004-0000-8300-000000000000}"/>
    <hyperlink ref="D2" location="'СВОД 2020'!A1" display="САЛЬДО                       на начало года" xr:uid="{00000000-0004-0000-8300-000001000000}"/>
    <hyperlink ref="A1" location="'СВОД 2024'!Область_печати" display="СВОД 2024" xr:uid="{00000000-0004-0000-8300-000002000000}"/>
    <hyperlink ref="G2" location="'Март 2025'!Область_печати" display="Сальдо на 31.03.25" xr:uid="{00000000-0004-0000-8300-000003000000}"/>
    <hyperlink ref="I2" location="'Май 2025'!Область_печати" display="Сальдо на 31.05.2025" xr:uid="{00000000-0004-0000-8300-000004000000}"/>
    <hyperlink ref="J2" location="'Июнь 2025'!Область_печати" display="Сальдо на 30.06.25" xr:uid="{00000000-0004-0000-8300-000005000000}"/>
    <hyperlink ref="K2" location="'Июль 2025'!Область_печати" display="Сальдо на 31.07.25" xr:uid="{00000000-0004-0000-8300-000006000000}"/>
    <hyperlink ref="L2" location="'Август 2025'!Область_печати" display="Сальдо на 31.08.25" xr:uid="{00000000-0004-0000-8300-000007000000}"/>
    <hyperlink ref="M2" location="'Сентябрь 2025'!Область_печати" display="Сальдо на 30.09.25" xr:uid="{00000000-0004-0000-8300-000008000000}"/>
    <hyperlink ref="N2" location="'Октябрь 2025'!Область_печати" display="Сальдо на 31.10.25" xr:uid="{00000000-0004-0000-8300-000009000000}"/>
    <hyperlink ref="O2" location="'Ноябрь 2025'!Область_печати" display="Сальдо на 30.11.25" xr:uid="{00000000-0004-0000-8300-00000A000000}"/>
    <hyperlink ref="P2" location="'Декабрь 2025'!Область_печати" display="Сальдо на 31.12.25" xr:uid="{00000000-0004-0000-8300-00000B000000}"/>
    <hyperlink ref="H2" location="'Апрель 2025'!Область_печати" display="Сальдо на 30.04.25" xr:uid="{00000000-0004-0000-8300-00000C000000}"/>
    <hyperlink ref="F2" location="'Февраль 2025'!Область_печати" display="Сальдо на 28.02.25" xr:uid="{00000000-0004-0000-83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Лист133">
    <tabColor rgb="FFFFCCFF"/>
    <pageSetUpPr fitToPage="1"/>
  </sheetPr>
  <dimension ref="A1:E223"/>
  <sheetViews>
    <sheetView workbookViewId="0">
      <pane ySplit="2" topLeftCell="A111" activePane="bottomLeft" state="frozen"/>
      <selection activeCell="B198" sqref="B198"/>
      <selection pane="bottomLeft" activeCell="A129" sqref="A129:A13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>
        <v>79200</v>
      </c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950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>
        <v>19900</v>
      </c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28600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>
        <v>15500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22400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25000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4400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8800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26400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517650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4000000}"/>
  <conditionalFormatting sqref="C3:C117 C122:C218">
    <cfRule type="cellIs" dxfId="48" priority="1" operator="equal">
      <formula>0</formula>
    </cfRule>
    <cfRule type="cellIs" dxfId="47" priority="2" operator="equal">
      <formula>"а"</formula>
    </cfRule>
  </conditionalFormatting>
  <hyperlinks>
    <hyperlink ref="E2" location="'СВОД 2025'!Область_печати" display="СВОД 2025" xr:uid="{00000000-0004-0000-8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Лист134">
    <tabColor rgb="FFFFCCFF"/>
    <pageSetUpPr fitToPage="1"/>
  </sheetPr>
  <dimension ref="A1:E223"/>
  <sheetViews>
    <sheetView workbookViewId="0">
      <pane ySplit="2" topLeftCell="A195" activePane="bottomLeft" state="frozen"/>
      <selection activeCell="B198" sqref="B198"/>
      <selection pane="bottomLeft" activeCell="E2" sqref="E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2200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477</v>
      </c>
      <c r="B13" s="2">
        <v>7</v>
      </c>
      <c r="C13" s="9"/>
      <c r="D13" s="6">
        <v>20000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6600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10200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6600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4400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13200.47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462</v>
      </c>
      <c r="B84" s="2">
        <v>66</v>
      </c>
      <c r="C84" s="9"/>
      <c r="D84" s="6">
        <v>10000</v>
      </c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4400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7300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19800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6000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26400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5396.71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367047.18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5000000}"/>
  <conditionalFormatting sqref="C3:C117 C122:C218">
    <cfRule type="cellIs" dxfId="46" priority="1" operator="equal">
      <formula>0</formula>
    </cfRule>
    <cfRule type="cellIs" dxfId="45" priority="2" operator="equal">
      <formula>"а"</formula>
    </cfRule>
  </conditionalFormatting>
  <hyperlinks>
    <hyperlink ref="E2" location="'СВОД 2025'!Область_печати" display="СВОД 2025" xr:uid="{00000000-0004-0000-8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Лист135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6600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12500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1000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18000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6600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15000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12800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>
        <v>9200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>
        <v>15400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26400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15000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10000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2200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2500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4400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10200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12000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24200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474600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6000000}"/>
  <conditionalFormatting sqref="C3:C117 C122:C218">
    <cfRule type="cellIs" dxfId="44" priority="1" operator="equal">
      <formula>0</formula>
    </cfRule>
    <cfRule type="cellIs" dxfId="43" priority="2" operator="equal">
      <formula>"а"</formula>
    </cfRule>
  </conditionalFormatting>
  <hyperlinks>
    <hyperlink ref="E2" location="'СВОД 2025'!Область_печати" display="СВОД 2025" xr:uid="{00000000-0004-0000-8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Лист136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>
        <v>35200</v>
      </c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>
        <v>81400</v>
      </c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4000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39000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12012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4400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>
        <v>6000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>
        <v>4400</v>
      </c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/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15000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26400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11300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20000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20000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>
        <v>81400</v>
      </c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604362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7000000}"/>
  <conditionalFormatting sqref="C3:C117 C122:C218">
    <cfRule type="cellIs" dxfId="42" priority="1" operator="equal">
      <formula>0</formula>
    </cfRule>
    <cfRule type="cellIs" dxfId="41" priority="2" operator="equal">
      <formula>"а"</formula>
    </cfRule>
  </conditionalFormatting>
  <hyperlinks>
    <hyperlink ref="E2" location="'СВОД 2025'!Область_печати" display="СВОД 2025" xr:uid="{00000000-0004-0000-8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Лист137">
    <tabColor rgb="FFFFCCFF"/>
    <pageSetUpPr fitToPage="1"/>
  </sheetPr>
  <dimension ref="A1:E223"/>
  <sheetViews>
    <sheetView workbookViewId="0">
      <pane ySplit="2" topLeftCell="A6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477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6600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408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3000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5500</v>
      </c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>
        <v>41300</v>
      </c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>
        <v>26300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4400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4400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24199.59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11000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>
        <v>30000</v>
      </c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8800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26400</v>
      </c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11000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5000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4400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6600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530099.59000000008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8000000}"/>
  <conditionalFormatting sqref="C3:C117 C122:C218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2" location="'СВОД 2025'!Область_печати" display="СВОД 2025" xr:uid="{00000000-0004-0000-8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Лист138">
    <tabColor rgb="FFFFCCFF"/>
    <pageSetUpPr fitToPage="1"/>
  </sheetPr>
  <dimension ref="A1:E223"/>
  <sheetViews>
    <sheetView workbookViewId="0">
      <pane ySplit="2" topLeftCell="A18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>
        <v>52800</v>
      </c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15200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11000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11000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8800</v>
      </c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2500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14000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26400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6600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400867.29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9000000}"/>
  <conditionalFormatting sqref="C3:C117 C122:C218">
    <cfRule type="cellIs" dxfId="38" priority="1" operator="equal">
      <formula>0</formula>
    </cfRule>
    <cfRule type="cellIs" dxfId="37" priority="2" operator="equal">
      <formula>"а"</formula>
    </cfRule>
  </conditionalFormatting>
  <hyperlinks>
    <hyperlink ref="E2" location="'СВОД 2025'!Область_печати" display="СВОД 2025" xr:uid="{00000000-0004-0000-8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Лист139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E3" sqref="E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40702.300000000003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478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8800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2000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458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11000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10000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443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388</v>
      </c>
      <c r="B81" s="2">
        <v>63</v>
      </c>
      <c r="C81" s="9"/>
      <c r="D81" s="6"/>
      <c r="E81" s="3"/>
    </row>
    <row r="82" spans="1:5" ht="15.95" customHeight="1" x14ac:dyDescent="0.25">
      <c r="A82" s="41" t="s">
        <v>432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433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13200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4000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6">
        <v>4400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360219.58999999997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A000000}"/>
  <conditionalFormatting sqref="C3:C117 C122:C218">
    <cfRule type="cellIs" dxfId="36" priority="1" operator="equal">
      <formula>0</formula>
    </cfRule>
    <cfRule type="cellIs" dxfId="35" priority="2" operator="equal">
      <formula>"а"</formula>
    </cfRule>
  </conditionalFormatting>
  <hyperlinks>
    <hyperlink ref="E2" location="'СВОД 2025'!Область_печати" display="СВОД 2025" xr:uid="{00000000-0004-0000-8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FF0000"/>
    <pageSetUpPr fitToPage="1"/>
  </sheetPr>
  <dimension ref="A1:BJ22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2" max="22" width="14.7109375" customWidth="1"/>
  </cols>
  <sheetData>
    <row r="1" spans="1:20" ht="15.75" thickBot="1" x14ac:dyDescent="0.3">
      <c r="E1">
        <v>1790.23</v>
      </c>
      <c r="F1">
        <v>2100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246</v>
      </c>
      <c r="F2" s="30" t="s">
        <v>247</v>
      </c>
      <c r="G2" s="30" t="s">
        <v>248</v>
      </c>
      <c r="H2" s="30" t="s">
        <v>249</v>
      </c>
      <c r="I2" s="30" t="s">
        <v>250</v>
      </c>
      <c r="J2" s="30" t="s">
        <v>251</v>
      </c>
      <c r="K2" s="31" t="s">
        <v>252</v>
      </c>
      <c r="L2" s="30" t="s">
        <v>253</v>
      </c>
      <c r="M2" s="32" t="s">
        <v>254</v>
      </c>
      <c r="N2" s="33" t="s">
        <v>255</v>
      </c>
      <c r="O2" s="33" t="s">
        <v>256</v>
      </c>
      <c r="P2" s="34" t="s">
        <v>257</v>
      </c>
      <c r="Q2" s="19" t="s">
        <v>16</v>
      </c>
      <c r="R2" s="10" t="s">
        <v>17</v>
      </c>
      <c r="S2" s="10" t="s">
        <v>258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2015'!P3</f>
        <v>-11166.550000000003</v>
      </c>
      <c r="E3" s="53">
        <f>'СВОД 2016'!D3+$E$1*1-'Январь 2016'!D2</f>
        <v>-9376.3200000000033</v>
      </c>
      <c r="F3" s="53">
        <f>'СВОД 2016'!E3+$E$1*1-'Февраль 2016'!D2</f>
        <v>-9686.0900000000038</v>
      </c>
      <c r="G3" s="53">
        <f>'СВОД 2016'!F3+$E$1*1-'Март 2016'!D2</f>
        <v>-7895.8600000000042</v>
      </c>
      <c r="H3" s="60">
        <f>'СВОД 2016'!G3+$E$1*1-'Апрель 2016'!D2</f>
        <v>-13179.770000000004</v>
      </c>
      <c r="I3" s="60">
        <f>'СВОД 2016'!H3+$E$1*1-'Май 2016'!D2</f>
        <v>-18550.460000000006</v>
      </c>
      <c r="J3" s="60">
        <f>'СВОД 2016'!I3+$E$1*1-'Июнь 2016'!D2</f>
        <v>-16760.230000000007</v>
      </c>
      <c r="K3" s="53">
        <f>'СВОД 2016'!J3+$F$1*1-'Июль 2016'!D2</f>
        <v>-14660.230000000007</v>
      </c>
      <c r="L3" s="53">
        <f>'СВОД 2016'!K3+$F$1*1-'Август 2016'!D2</f>
        <v>-12560.230000000007</v>
      </c>
      <c r="M3" s="53">
        <f>'СВОД 2016'!L3+$F$1*1-'Сентябрь 2016'!D2</f>
        <v>-10460.230000000007</v>
      </c>
      <c r="N3" s="53">
        <f>'СВОД 2016'!M3+$F$1*1-'Октябрь 2016'!D2</f>
        <v>-8360.2300000000068</v>
      </c>
      <c r="O3" s="53">
        <f>'СВОД 2016'!N3+$F$1*1-'Ноябрь 2016'!D2</f>
        <v>-6260.2300000000068</v>
      </c>
      <c r="P3" s="60">
        <f>'СВОД 2016'!O3+$F$1*1-'Декабрь 2016'!D2</f>
        <v>-21111.380000000008</v>
      </c>
      <c r="Q3" s="14">
        <v>0</v>
      </c>
      <c r="R3" s="14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4">
        <f t="shared" ref="S3:S66" si="0">Q3+D3-R3</f>
        <v>-44452.76</v>
      </c>
      <c r="T3" s="37">
        <f t="shared" ref="T3:T66" si="1">S3-P3</f>
        <v>-23341.379999999994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2015'!P4</f>
        <v>2.2737367544323206E-12</v>
      </c>
      <c r="E4" s="53">
        <f>'СВОД 2016'!D4+$E$1*1-'Январь 2016'!D3</f>
        <v>1790.2300000000023</v>
      </c>
      <c r="F4" s="60">
        <f>'СВОД 2016'!E4+$E$1*1-'Февраль 2016'!D3</f>
        <v>-7160.9199999999964</v>
      </c>
      <c r="G4" s="60">
        <f>'СВОД 2016'!F4+$E$1*1-'Март 2016'!D3</f>
        <v>-5370.6899999999969</v>
      </c>
      <c r="H4" s="60">
        <f>'СВОД 2016'!G4+$E$1*1-'Апрель 2016'!D3</f>
        <v>-3580.4599999999969</v>
      </c>
      <c r="I4" s="60">
        <f>'СВОД 2016'!H4+$E$1*1-'Май 2016'!D3</f>
        <v>-1790.2299999999968</v>
      </c>
      <c r="J4" s="53">
        <f>'СВОД 2016'!I4+$E$1*1-'Июнь 2016'!D3</f>
        <v>-10741.379999999996</v>
      </c>
      <c r="K4" s="60">
        <f>'СВОД 2016'!J4+$F$1*1-'Июль 2016'!D3</f>
        <v>-8641.3799999999956</v>
      </c>
      <c r="L4" s="60">
        <f>'СВОД 2016'!K4+$F$1*1-'Август 2016'!D3</f>
        <v>-6541.3799999999956</v>
      </c>
      <c r="M4" s="60">
        <f>'СВОД 2016'!L4+$F$1*1-'Сентябрь 2016'!D3</f>
        <v>-4441.3799999999956</v>
      </c>
      <c r="N4" s="60">
        <f>'СВОД 2016'!M4+$F$1*1-'Октябрь 2016'!D3</f>
        <v>-2341.3799999999956</v>
      </c>
      <c r="O4" s="60">
        <f>'СВОД 2016'!N4+$F$1*1-'Ноябрь 2016'!D3</f>
        <v>-241.37999999999556</v>
      </c>
      <c r="P4" s="60">
        <f>'СВОД 2016'!O4+$F$1*1-'Декабрь 2016'!D3</f>
        <v>-6299.9999999999955</v>
      </c>
      <c r="Q4" s="14">
        <f t="shared" ref="Q4:Q67" si="2">1790.23*6+2100*6</f>
        <v>23341.38</v>
      </c>
      <c r="R4" s="14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4">
        <f t="shared" si="0"/>
        <v>-6299.9999999999927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2015'!P5</f>
        <v>39385.060000000005</v>
      </c>
      <c r="E5" s="60">
        <f>'СВОД 2016'!D5+$E$1*1-'Январь 2016'!D4</f>
        <v>41175.290000000008</v>
      </c>
      <c r="F5" s="60">
        <f>'СВОД 2016'!E5+$E$1*1-'Февраль 2016'!D4</f>
        <v>42965.520000000011</v>
      </c>
      <c r="G5" s="60">
        <f>'СВОД 2016'!F5+$E$1*1-'Март 2016'!D4</f>
        <v>44755.750000000015</v>
      </c>
      <c r="H5" s="60">
        <f>'СВОД 2016'!G5+$E$1*1-'Апрель 2016'!D4</f>
        <v>46545.980000000018</v>
      </c>
      <c r="I5" s="60">
        <f>'СВОД 2016'!H5+$E$1*1-'Май 2016'!D4</f>
        <v>48336.210000000021</v>
      </c>
      <c r="J5" s="60">
        <f>'СВОД 2016'!I5+$E$1*1-'Июнь 2016'!D4</f>
        <v>50126.440000000024</v>
      </c>
      <c r="K5" s="60">
        <f>'СВОД 2016'!J5+$F$1*1-'Июль 2016'!D4</f>
        <v>52226.440000000024</v>
      </c>
      <c r="L5" s="60">
        <f>'СВОД 2016'!K5+$F$1*1-'Август 2016'!D4</f>
        <v>54326.440000000024</v>
      </c>
      <c r="M5" s="60">
        <f>'СВОД 2016'!L5+$F$1*1-'Сентябрь 2016'!D4</f>
        <v>56426.440000000024</v>
      </c>
      <c r="N5" s="60">
        <f>'СВОД 2016'!M5+$F$1*1-'Октябрь 2016'!D4</f>
        <v>58526.440000000024</v>
      </c>
      <c r="O5" s="60">
        <f>'СВОД 2016'!N5+$F$1*1-'Ноябрь 2016'!D4</f>
        <v>60626.440000000024</v>
      </c>
      <c r="P5" s="60">
        <f>'СВОД 2016'!O5+$F$1*1-'Декабрь 2016'!D4</f>
        <v>62726.440000000024</v>
      </c>
      <c r="Q5" s="14">
        <f t="shared" si="2"/>
        <v>23341.38</v>
      </c>
      <c r="R5" s="14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4">
        <f t="shared" si="0"/>
        <v>62726.44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0">
        <f>'СВОД 2015'!P6</f>
        <v>0</v>
      </c>
      <c r="E6" s="60">
        <f>'СВОД 2016'!D6+$E$1*1-'Январь 2016'!D5</f>
        <v>0</v>
      </c>
      <c r="F6" s="53">
        <f>'СВОД 2016'!E6+$E$1*1-'Февраль 2016'!D5</f>
        <v>1790.23</v>
      </c>
      <c r="G6" s="53">
        <f>'СВОД 2016'!F6+$E$1*1-'Март 2016'!D5</f>
        <v>1790.23</v>
      </c>
      <c r="H6" s="53">
        <f>'СВОД 2016'!G6+$E$1*1-'Апрель 2016'!D5</f>
        <v>1790.23</v>
      </c>
      <c r="I6" s="53">
        <f>'СВОД 2016'!H6+$E$1*1-'Май 2016'!D5</f>
        <v>3580.46</v>
      </c>
      <c r="J6" s="53">
        <f>'СВОД 2016'!I6+$E$1*1-'Июнь 2016'!D5</f>
        <v>5370.6900000000005</v>
      </c>
      <c r="K6" s="53">
        <f>'СВОД 2016'!J6+$F$1*1-'Июль 2016'!D5</f>
        <v>7470.6900000000005</v>
      </c>
      <c r="L6" s="53">
        <f>'СВОД 2016'!K6+$F$1*1-'Август 2016'!D5</f>
        <v>7470.6900000000005</v>
      </c>
      <c r="M6" s="53">
        <f>'СВОД 2016'!L6+$F$1*1-'Сентябрь 2016'!D5</f>
        <v>7470.6900000000005</v>
      </c>
      <c r="N6" s="53">
        <f>'СВОД 2016'!M6+$F$1*1-'Октябрь 2016'!D5</f>
        <v>9570.69</v>
      </c>
      <c r="O6" s="53">
        <f>'СВОД 2016'!N6+$F$1*1-'Ноябрь 2016'!D5</f>
        <v>1790.6900000000005</v>
      </c>
      <c r="P6" s="60">
        <f>'СВОД 2016'!O6+$F$1*1-'Декабрь 2016'!D5</f>
        <v>1790.6900000000005</v>
      </c>
      <c r="Q6" s="14">
        <f t="shared" si="2"/>
        <v>23341.38</v>
      </c>
      <c r="R6" s="14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4">
        <f t="shared" si="0"/>
        <v>1790.6899999999987</v>
      </c>
      <c r="T6" s="37">
        <f t="shared" si="1"/>
        <v>-1.8189894035458565E-12</v>
      </c>
    </row>
    <row r="7" spans="1:20" ht="15.95" customHeight="1" x14ac:dyDescent="0.25">
      <c r="A7" s="21" t="s">
        <v>24</v>
      </c>
      <c r="B7" s="1">
        <v>3</v>
      </c>
      <c r="C7" s="8"/>
      <c r="D7" s="60">
        <f>'СВОД 2015'!P7</f>
        <v>-9.7700000000004366</v>
      </c>
      <c r="E7" s="60">
        <f>'СВОД 2016'!D7+$E$1*1-'Январь 2016'!D6</f>
        <v>-9.7700000000004366</v>
      </c>
      <c r="F7" s="60">
        <f>'СВОД 2016'!E7+$E$1*1-'Февраль 2016'!D6</f>
        <v>-9.7700000000004366</v>
      </c>
      <c r="G7" s="60">
        <f>'СВОД 2016'!F7+$E$1*1-'Март 2016'!D6</f>
        <v>-9.7700000000004366</v>
      </c>
      <c r="H7" s="60">
        <f>'СВОД 2016'!G7+$E$1*1-'Апрель 2016'!D6</f>
        <v>-9.7700000000004366</v>
      </c>
      <c r="I7" s="60">
        <f>'СВОД 2016'!H7+$E$1*1-'Май 2016'!D6</f>
        <v>-509.77000000000044</v>
      </c>
      <c r="J7" s="60">
        <f>'СВОД 2016'!I7+$E$1*1-'Июнь 2016'!D6</f>
        <v>-509.77000000000044</v>
      </c>
      <c r="K7" s="60">
        <f>'СВОД 2016'!J7+$F$1*1-'Июль 2016'!D6</f>
        <v>-509.77000000000044</v>
      </c>
      <c r="L7" s="60">
        <f>'СВОД 2016'!K7+$F$1*1-'Август 2016'!D6</f>
        <v>-509.77000000000044</v>
      </c>
      <c r="M7" s="60">
        <f>'СВОД 2016'!L7+$F$1*1-'Сентябрь 2016'!D6</f>
        <v>-509.77000000000044</v>
      </c>
      <c r="N7" s="60">
        <f>'СВОД 2016'!M7+$F$1*1-'Октябрь 2016'!D6</f>
        <v>-509.77000000000044</v>
      </c>
      <c r="O7" s="60">
        <f>'СВОД 2016'!N7+$F$1*1-'Ноябрь 2016'!D6</f>
        <v>-509.77000000000044</v>
      </c>
      <c r="P7" s="60">
        <f>'СВОД 2016'!O7+$F$1*1-'Декабрь 2016'!D6</f>
        <v>-509.77000000000044</v>
      </c>
      <c r="Q7" s="14">
        <f t="shared" si="2"/>
        <v>23341.38</v>
      </c>
      <c r="R7" s="14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4">
        <f t="shared" si="0"/>
        <v>-509.7699999999968</v>
      </c>
      <c r="T7" s="37">
        <f t="shared" si="1"/>
        <v>3.637978807091713E-12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2015'!P8</f>
        <v>15783.909999999996</v>
      </c>
      <c r="E8" s="53">
        <f>'СВОД 2016'!D8+$E$1*1-'Январь 2016'!D7</f>
        <v>17574.139999999996</v>
      </c>
      <c r="F8" s="53">
        <f>'СВОД 2016'!E8+$E$1*1-'Февраль 2016'!D7</f>
        <v>19364.369999999995</v>
      </c>
      <c r="G8" s="53">
        <f>'СВОД 2016'!F8+$E$1*1-'Март 2016'!D7</f>
        <v>21154.599999999995</v>
      </c>
      <c r="H8" s="53">
        <f>'СВОД 2016'!G8+$E$1*1-'Апрель 2016'!D7</f>
        <v>22944.829999999994</v>
      </c>
      <c r="I8" s="53">
        <f>'СВОД 2016'!H8+$E$1*1-'Май 2016'!D7</f>
        <v>1791.059999999994</v>
      </c>
      <c r="J8" s="53">
        <f>'СВОД 2016'!I8+$E$1*1-'Июнь 2016'!D7</f>
        <v>1731.2899999999941</v>
      </c>
      <c r="K8" s="53">
        <f>'СВОД 2016'!J8+$F$1*1-'Июль 2016'!D7</f>
        <v>2099.2899999999941</v>
      </c>
      <c r="L8" s="53">
        <f>'СВОД 2016'!K8+$F$1*1-'Август 2016'!D7</f>
        <v>2299.2899999999936</v>
      </c>
      <c r="M8" s="53">
        <f>'СВОД 2016'!L8+$F$1*1-'Сентябрь 2016'!D7</f>
        <v>99.289999999993597</v>
      </c>
      <c r="N8" s="53">
        <f>'СВОД 2016'!M8+$F$1*1-'Октябрь 2016'!D7</f>
        <v>2199.2899999999936</v>
      </c>
      <c r="O8" s="60">
        <f>'СВОД 2016'!N8+$F$1*1-'Ноябрь 2016'!D7</f>
        <v>0</v>
      </c>
      <c r="P8" s="60">
        <f>'СВОД 2016'!O8+$F$1*1-'Декабрь 2016'!D7</f>
        <v>2100</v>
      </c>
      <c r="Q8" s="14">
        <f t="shared" si="2"/>
        <v>23341.38</v>
      </c>
      <c r="R8" s="14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4">
        <f t="shared" si="0"/>
        <v>2099.9999999999927</v>
      </c>
      <c r="T8" s="37">
        <f t="shared" si="1"/>
        <v>-7.2759576141834259E-12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2015'!P9</f>
        <v>5315.7499999999927</v>
      </c>
      <c r="E9" s="53">
        <f>'СВОД 2016'!D9+$E$1*1-'Январь 2016'!D8</f>
        <v>7105.9799999999923</v>
      </c>
      <c r="F9" s="60">
        <f>'СВОД 2016'!E9+$E$1*1-'Февраль 2016'!D8</f>
        <v>-103.79000000000815</v>
      </c>
      <c r="G9" s="53">
        <f>'СВОД 2016'!F9+$E$1*1-'Март 2016'!D8</f>
        <v>1686.4399999999919</v>
      </c>
      <c r="H9" s="53">
        <f>'СВОД 2016'!G9+$E$1*1-'Апрель 2016'!D8</f>
        <v>3476.6699999999919</v>
      </c>
      <c r="I9" s="60">
        <f>'СВОД 2016'!H9+$E$1*1-'Май 2016'!D8</f>
        <v>-3333.1000000000076</v>
      </c>
      <c r="J9" s="60">
        <f>'СВОД 2016'!I9+$E$1*1-'Июнь 2016'!D8</f>
        <v>-1542.8700000000076</v>
      </c>
      <c r="K9" s="53">
        <f>'СВОД 2016'!J9+$F$1*1-'Июль 2016'!D8</f>
        <v>557.12999999999238</v>
      </c>
      <c r="L9" s="60">
        <f>'СВОД 2016'!K9+$F$1*1-'Август 2016'!D8</f>
        <v>2657.1299999999924</v>
      </c>
      <c r="M9" s="60">
        <f>'СВОД 2016'!L9+$F$1*1-'Сентябрь 2016'!D8</f>
        <v>2757.1299999999919</v>
      </c>
      <c r="N9" s="60">
        <f>'СВОД 2016'!M9+$F$1*1-'Октябрь 2016'!D8</f>
        <v>4857.1299999999919</v>
      </c>
      <c r="O9" s="60">
        <f>'СВОД 2016'!N9+$F$1*1-'Ноябрь 2016'!D8</f>
        <v>6957.1299999999919</v>
      </c>
      <c r="P9" s="60">
        <f>'СВОД 2016'!O9+$F$1*1-'Декабрь 2016'!D8</f>
        <v>9057.1299999999919</v>
      </c>
      <c r="Q9" s="14">
        <f t="shared" si="2"/>
        <v>23341.38</v>
      </c>
      <c r="R9" s="14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4">
        <f>Q9+D9-R9</f>
        <v>9057.1299999999937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2015'!P10</f>
        <v>5463.6799999999985</v>
      </c>
      <c r="E10" s="60">
        <f>'СВОД 2016'!D10+$E$1*1-'Январь 2016'!D9</f>
        <v>7253.909999999998</v>
      </c>
      <c r="F10" s="60">
        <f>'СВОД 2016'!E10+$E$1*1-'Февраль 2016'!D9</f>
        <v>9044.1399999999976</v>
      </c>
      <c r="G10" s="60">
        <f>'СВОД 2016'!F10+$E$1*1-'Март 2016'!D9</f>
        <v>10834.369999999997</v>
      </c>
      <c r="H10" s="60">
        <f>'СВОД 2016'!G10+$E$1*1-'Апрель 2016'!D9</f>
        <v>12624.599999999997</v>
      </c>
      <c r="I10" s="60">
        <f>'СВОД 2016'!H10+$E$1*1-'Май 2016'!D9</f>
        <v>14414.829999999996</v>
      </c>
      <c r="J10" s="60">
        <f>'СВОД 2016'!I10+$E$1*1-'Июнь 2016'!D9</f>
        <v>16205.059999999996</v>
      </c>
      <c r="K10" s="60">
        <f>'СВОД 2016'!J10+$F$1*1-'Июль 2016'!D9</f>
        <v>18305.059999999998</v>
      </c>
      <c r="L10" s="60">
        <f>'СВОД 2016'!K10+$F$1*1-'Август 2016'!D9</f>
        <v>20405.059999999998</v>
      </c>
      <c r="M10" s="60">
        <f>'СВОД 2016'!L10+$F$1*1-'Сентябрь 2016'!D9</f>
        <v>22505.059999999998</v>
      </c>
      <c r="N10" s="60">
        <f>'СВОД 2016'!M10+$F$1*1-'Октябрь 2016'!D9</f>
        <v>24605.059999999998</v>
      </c>
      <c r="O10" s="60">
        <f>'СВОД 2016'!N10+$F$1*1-'Ноябрь 2016'!D9</f>
        <v>26705.059999999998</v>
      </c>
      <c r="P10" s="60">
        <f>'СВОД 2016'!O10+$F$1*1-'Декабрь 2016'!D9</f>
        <v>28805.059999999998</v>
      </c>
      <c r="Q10" s="14">
        <f t="shared" si="2"/>
        <v>23341.38</v>
      </c>
      <c r="R10" s="14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4">
        <f t="shared" si="0"/>
        <v>28805.059999999998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0">
        <f>'СВОД 2015'!P11</f>
        <v>-1449.0800000000008</v>
      </c>
      <c r="E11" s="60">
        <f>'СВОД 2016'!D11+895.12-'Январь 2016'!D10</f>
        <v>-553.96000000000083</v>
      </c>
      <c r="F11" s="53">
        <f>'СВОД 2016'!E11+895.12-'Февраль 2016'!D10</f>
        <v>-1458.8400000000008</v>
      </c>
      <c r="G11" s="60">
        <f>'СВОД 2016'!F11+895.12-'Март 2016'!D10</f>
        <v>-1263.7200000000007</v>
      </c>
      <c r="H11" s="53">
        <f>'СВОД 2016'!G11+895.12-'Апрель 2016'!D10</f>
        <v>-368.6000000000007</v>
      </c>
      <c r="I11" s="53">
        <f>'СВОД 2016'!H11+895.12-'Май 2016'!D10</f>
        <v>226.5199999999993</v>
      </c>
      <c r="J11" s="53">
        <f>'СВОД 2016'!I11+895.12-'Июнь 2016'!D10</f>
        <v>121.63999999999942</v>
      </c>
      <c r="K11" s="53">
        <f>'СВОД 2016'!J11+1050-'Июнь 2016'!E10</f>
        <v>1171.6399999999994</v>
      </c>
      <c r="L11" s="53">
        <f>'СВОД 2016'!K11+1050-'Август 2016'!D10</f>
        <v>1.6399999999994179</v>
      </c>
      <c r="M11" s="53">
        <f>'СВОД 2016'!L11+1050-'Сентябрь 2016'!D10</f>
        <v>1051.6399999999994</v>
      </c>
      <c r="N11" s="53">
        <f>'СВОД 2016'!M11+1050-'Октябрь 2016'!D10</f>
        <v>0.63999999999941792</v>
      </c>
      <c r="O11" s="53">
        <f>'СВОД 2016'!N11+1050-'Ноябрь 2016'!D10</f>
        <v>1050.6399999999994</v>
      </c>
      <c r="P11" s="60">
        <f>'СВОД 2016'!O11+1050-'Декабрь 2016'!D10</f>
        <v>0.63999999999941792</v>
      </c>
      <c r="Q11" s="14">
        <f>895.12*6+1050*6</f>
        <v>11670.720000000001</v>
      </c>
      <c r="R11" s="14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4">
        <f>Q11+D11-R11</f>
        <v>0.63999999999941792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2015'!P12</f>
        <v>1466.67</v>
      </c>
      <c r="E12" s="60">
        <f>'СВОД 2016'!D12+$E$1*1-'Январь 2016'!D11</f>
        <v>-343.09999999999991</v>
      </c>
      <c r="F12" s="60">
        <f>'СВОД 2016'!E12+$E$1*1-'Февраль 2016'!D11</f>
        <v>-352.86999999999989</v>
      </c>
      <c r="G12" s="60">
        <f>'СВОД 2016'!F12+$E$1*1-'Март 2016'!D11</f>
        <v>-362.63999999999987</v>
      </c>
      <c r="H12" s="60">
        <f>'СВОД 2016'!G12+$E$1*1-'Апрель 2016'!D11</f>
        <v>-372.40999999999985</v>
      </c>
      <c r="I12" s="60">
        <f>'СВОД 2016'!H12+$E$1*1-'Май 2016'!D11</f>
        <v>-732.17999999999984</v>
      </c>
      <c r="J12" s="60">
        <f>'СВОД 2016'!I12+$E$1*1-'Июнь 2016'!D11</f>
        <v>-1091.9499999999998</v>
      </c>
      <c r="K12" s="60">
        <f>'СВОД 2016'!J12+$F$1*1-'Июль 2016'!D11</f>
        <v>-1241.9499999999998</v>
      </c>
      <c r="L12" s="60">
        <f>'СВОД 2016'!K12+$F$1*1-'Август 2016'!D11</f>
        <v>-1391.9499999999998</v>
      </c>
      <c r="M12" s="60">
        <f>'СВОД 2016'!L12+$F$1*1-'Сентябрь 2016'!D11</f>
        <v>-1541.9499999999998</v>
      </c>
      <c r="N12" s="60">
        <f>'СВОД 2016'!M12+$F$1*1-'Октябрь 2016'!D11</f>
        <v>-1691.9499999999998</v>
      </c>
      <c r="O12" s="60">
        <f>'СВОД 2016'!N12+$F$1*1-'Ноябрь 2016'!D11</f>
        <v>-1841.9499999999998</v>
      </c>
      <c r="P12" s="60">
        <f>'СВОД 2016'!O12+$F$1*1-'Декабрь 2016'!D11</f>
        <v>-1991.9499999999998</v>
      </c>
      <c r="Q12" s="14">
        <f t="shared" si="2"/>
        <v>23341.38</v>
      </c>
      <c r="R12" s="14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4">
        <f t="shared" si="0"/>
        <v>-1991.9499999999971</v>
      </c>
      <c r="T12" s="37">
        <f t="shared" si="1"/>
        <v>2.7284841053187847E-12</v>
      </c>
    </row>
    <row r="13" spans="1:20" ht="15.95" customHeight="1" x14ac:dyDescent="0.25">
      <c r="A13" s="20" t="s">
        <v>30</v>
      </c>
      <c r="B13" s="2">
        <v>7</v>
      </c>
      <c r="C13" s="9"/>
      <c r="D13" s="60">
        <f>'СВОД 2015'!P13</f>
        <v>-1.8189894035458565E-12</v>
      </c>
      <c r="E13" s="60">
        <f>'СВОД 2016'!D13+$E$1*1-'Январь 2016'!D12</f>
        <v>-1.8189894035458565E-12</v>
      </c>
      <c r="F13" s="60">
        <f>'СВОД 2016'!E13+$E$1*1-'Февраль 2016'!D12</f>
        <v>-1790.2300000000018</v>
      </c>
      <c r="G13" s="60">
        <f>'СВОД 2016'!F13+$E$1*1-'Март 2016'!D12</f>
        <v>-1.8189894035458565E-12</v>
      </c>
      <c r="H13" s="60">
        <f>'СВОД 2016'!G13+$E$1*1-'Апрель 2016'!D12</f>
        <v>-1790.2300000000018</v>
      </c>
      <c r="I13" s="60">
        <f>'СВОД 2016'!H13+$E$1*1-'Май 2016'!D12</f>
        <v>-1.8189894035458565E-12</v>
      </c>
      <c r="J13" s="53">
        <f>'СВОД 2016'!I13+$E$1*1-'Июнь 2016'!D12</f>
        <v>1790.2299999999982</v>
      </c>
      <c r="K13" s="53">
        <f>'СВОД 2016'!J13+$F$1*1-'Июль 2016'!D12</f>
        <v>3890.2299999999982</v>
      </c>
      <c r="L13" s="53">
        <f>'СВОД 2016'!K13+$F$1*1-'Август 2016'!D12</f>
        <v>4290.2299999999977</v>
      </c>
      <c r="M13" s="53">
        <f>'СВОД 2016'!L13+$F$1*1-'Сентябрь 2016'!D12</f>
        <v>990.22999999999774</v>
      </c>
      <c r="N13" s="60">
        <f>'СВОД 2016'!M13+$F$1*1-'Октябрь 2016'!D12</f>
        <v>3090.2299999999977</v>
      </c>
      <c r="O13" s="60">
        <f>'СВОД 2016'!N13+$F$1*1-'Ноябрь 2016'!D12</f>
        <v>5190.2299999999977</v>
      </c>
      <c r="P13" s="60">
        <f>'СВОД 2016'!O13+$F$1*1-'Декабрь 2016'!D12</f>
        <v>7290.2299999999977</v>
      </c>
      <c r="Q13" s="14">
        <f t="shared" si="2"/>
        <v>23341.38</v>
      </c>
      <c r="R13" s="14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4">
        <f t="shared" si="0"/>
        <v>7290.2299999999959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60">
        <f>'СВОД 2015'!P14</f>
        <v>-2015.9399999999978</v>
      </c>
      <c r="E14" s="60">
        <f>'СВОД 2016'!D14+$E$1*1-'Январь 2016'!D13</f>
        <v>-225.70999999999776</v>
      </c>
      <c r="F14" s="53">
        <f>'СВОД 2016'!E14+$E$1*1-'Февраль 2016'!D13</f>
        <v>1564.5200000000023</v>
      </c>
      <c r="G14" s="53">
        <f>'СВОД 2016'!F14+$E$1*1-'Март 2016'!D13</f>
        <v>534.75000000000227</v>
      </c>
      <c r="H14" s="60">
        <f>'СВОД 2016'!G14+$E$1*1-'Апрель 2016'!D13</f>
        <v>-2425.0199999999977</v>
      </c>
      <c r="I14" s="60">
        <f>'СВОД 2016'!H14+$E$1*1-'Май 2016'!D13</f>
        <v>-634.78999999999769</v>
      </c>
      <c r="J14" s="53">
        <f>'СВОД 2016'!I14+$E$1*1-'Июнь 2016'!D13</f>
        <v>1155.4400000000023</v>
      </c>
      <c r="K14" s="53">
        <f>'СВОД 2016'!J14+$F$1*1-'Июль 2016'!D13</f>
        <v>3255.4400000000023</v>
      </c>
      <c r="L14" s="53">
        <f>'СВОД 2016'!K14+$F$1*1-'Август 2016'!D13</f>
        <v>655.44000000000233</v>
      </c>
      <c r="M14" s="53">
        <f>'СВОД 2016'!L14+$F$1*1-'Сентябрь 2016'!D13</f>
        <v>2755.4400000000023</v>
      </c>
      <c r="N14" s="53">
        <f>'СВОД 2016'!M14+$F$1*1-'Октябрь 2016'!D13</f>
        <v>155.44000000000233</v>
      </c>
      <c r="O14" s="60">
        <f>'СВОД 2016'!N14+$F$1*1-'Ноябрь 2016'!D13</f>
        <v>-4394.5599999999977</v>
      </c>
      <c r="P14" s="60">
        <f>'СВОД 2016'!O14+$F$1*1-'Декабрь 2016'!D13</f>
        <v>-2294.5599999999977</v>
      </c>
      <c r="Q14" s="14">
        <f t="shared" si="2"/>
        <v>23341.38</v>
      </c>
      <c r="R14" s="14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4">
        <f t="shared" si="0"/>
        <v>-2294.5599999999977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2015'!P15</f>
        <v>5.0022208597511053E-12</v>
      </c>
      <c r="E15" s="60">
        <f>'СВОД 2016'!D15+$E$1*1-'Январь 2016'!D14</f>
        <v>-7160.9199999999946</v>
      </c>
      <c r="F15" s="60">
        <f>'СВОД 2016'!E15+$E$1*1-'Февраль 2016'!D14</f>
        <v>-5370.6899999999951</v>
      </c>
      <c r="G15" s="60">
        <f>'СВОД 2016'!F15+$E$1*1-'Март 2016'!D14</f>
        <v>-3580.459999999995</v>
      </c>
      <c r="H15" s="60">
        <f>'СВОД 2016'!G15+$E$1*1-'Апрель 2016'!D14</f>
        <v>-1790.229999999995</v>
      </c>
      <c r="I15" s="53">
        <f>'СВОД 2016'!H15+$E$1*1-'Май 2016'!D14</f>
        <v>5.0022208597511053E-12</v>
      </c>
      <c r="J15" s="60">
        <f>'СВОД 2016'!I15+$E$1*1-'Июнь 2016'!D14</f>
        <v>-10741.379999999996</v>
      </c>
      <c r="K15" s="60">
        <f>'СВОД 2016'!J15+$F$1*1-'Июль 2016'!D14</f>
        <v>-8641.3799999999956</v>
      </c>
      <c r="L15" s="60">
        <f>'СВОД 2016'!K15+$F$1*1-'Август 2016'!D14</f>
        <v>-6541.3799999999956</v>
      </c>
      <c r="M15" s="60">
        <f>'СВОД 2016'!L15+$F$1*1-'Сентябрь 2016'!D14</f>
        <v>-4441.3799999999956</v>
      </c>
      <c r="N15" s="60">
        <f>'СВОД 2016'!M15+$F$1*1-'Октябрь 2016'!D14</f>
        <v>-2341.3799999999956</v>
      </c>
      <c r="O15" s="60">
        <f>'СВОД 2016'!N15+$F$1*1-'Ноябрь 2016'!D14</f>
        <v>-241.37999999999556</v>
      </c>
      <c r="P15" s="60">
        <f>'СВОД 2016'!O15+$F$1*1-'Декабрь 2016'!D14</f>
        <v>-2239.9999999999955</v>
      </c>
      <c r="Q15" s="14">
        <f t="shared" si="2"/>
        <v>23341.38</v>
      </c>
      <c r="R15" s="14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4">
        <f t="shared" si="0"/>
        <v>-2239.9999999999964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2015'!P16</f>
        <v>6373.2199999999975</v>
      </c>
      <c r="E16" s="53">
        <f>'СВОД 2016'!D16+$E$1*1-'Январь 2016'!D15</f>
        <v>8163.4499999999971</v>
      </c>
      <c r="F16" s="53">
        <f>'СВОД 2016'!E16+$E$1*1-'Февраль 2016'!D15</f>
        <v>9953.6799999999967</v>
      </c>
      <c r="G16" s="53">
        <f>'СВОД 2016'!F16+$E$1*1-'Март 2016'!D15</f>
        <v>11743.909999999996</v>
      </c>
      <c r="H16" s="53">
        <f>'СВОД 2016'!G16+$E$1*1-'Апрель 2016'!D15</f>
        <v>13534.139999999996</v>
      </c>
      <c r="I16" s="60">
        <f>'СВОД 2016'!H16+$E$1*1-'Май 2016'!D15</f>
        <v>12324.369999999995</v>
      </c>
      <c r="J16" s="60">
        <f>'СВОД 2016'!I16+$E$1*1-'Июнь 2016'!D15</f>
        <v>11114.599999999995</v>
      </c>
      <c r="K16" s="60">
        <f>'СВОД 2016'!J16+$F$1*1-'Июль 2016'!D15</f>
        <v>11214.599999999995</v>
      </c>
      <c r="L16" s="60">
        <f>'СВОД 2016'!K16+$F$1*1-'Август 2016'!D15</f>
        <v>13314.599999999995</v>
      </c>
      <c r="M16" s="60">
        <f>'СВОД 2016'!L16+$F$1*1-'Сентябрь 2016'!D15</f>
        <v>12414.599999999995</v>
      </c>
      <c r="N16" s="60">
        <f>'СВОД 2016'!M16+$F$1*1-'Октябрь 2016'!D15</f>
        <v>12414.599999999995</v>
      </c>
      <c r="O16" s="60">
        <f>'СВОД 2016'!N16+$F$1*1-'Ноябрь 2016'!D15</f>
        <v>14514.599999999995</v>
      </c>
      <c r="P16" s="60">
        <f>'СВОД 2016'!O16+$F$1*1-'Декабрь 2016'!D15</f>
        <v>16614.599999999995</v>
      </c>
      <c r="Q16" s="14">
        <f t="shared" si="2"/>
        <v>23341.38</v>
      </c>
      <c r="R16" s="14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4">
        <f t="shared" si="0"/>
        <v>16614.599999999999</v>
      </c>
      <c r="T16" s="37">
        <f t="shared" si="1"/>
        <v>0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2015'!P17</f>
        <v>1339.2099999999959</v>
      </c>
      <c r="E17" s="53">
        <f>'СВОД 2016'!D17+$E$1*1-'Январь 2016'!D16</f>
        <v>1229.439999999996</v>
      </c>
      <c r="F17" s="53">
        <f>'СВОД 2016'!E17+$E$1*1-'Февраль 2016'!D16</f>
        <v>1119.669999999996</v>
      </c>
      <c r="G17" s="53">
        <f>'СВОД 2016'!F17+$E$1*1-'Март 2016'!D16</f>
        <v>1014.899999999996</v>
      </c>
      <c r="H17" s="53">
        <f>'СВОД 2016'!G17+$E$1*1-'Апрель 2016'!D16</f>
        <v>900.12999999999602</v>
      </c>
      <c r="I17" s="53">
        <f>'СВОД 2016'!H17+$E$1*1-'Май 2016'!D16</f>
        <v>2690.359999999996</v>
      </c>
      <c r="J17" s="53">
        <f>'СВОД 2016'!I17+$E$1*1-'Июнь 2016'!D16</f>
        <v>2480.5899999999965</v>
      </c>
      <c r="K17" s="53">
        <f>'СВОД 2016'!J17+$F$1*1-'Июль 2016'!D16</f>
        <v>80.589999999996508</v>
      </c>
      <c r="L17" s="60">
        <f>'СВОД 2016'!K17+$F$1*1-'Август 2016'!D16</f>
        <v>-1134.4100000000035</v>
      </c>
      <c r="M17" s="53">
        <f>'СВОД 2016'!L17+$F$1*1-'Сентябрь 2016'!D16</f>
        <v>965.58999999999651</v>
      </c>
      <c r="N17" s="53">
        <f>'СВОД 2016'!M17+$F$1*1-'Октябрь 2016'!D16</f>
        <v>3065.5899999999965</v>
      </c>
      <c r="O17" s="53">
        <f>'СВОД 2016'!N17+$F$1*1-'Ноябрь 2016'!D16</f>
        <v>2165.5899999999965</v>
      </c>
      <c r="P17" s="60">
        <f>'СВОД 2016'!O17+$F$1*1-'Декабрь 2016'!D16</f>
        <v>2099.9999999999964</v>
      </c>
      <c r="Q17" s="14">
        <f t="shared" si="2"/>
        <v>23341.38</v>
      </c>
      <c r="R17" s="14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4">
        <f>Q17+D17-R17</f>
        <v>2099.9999999999964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2015'!P18</f>
        <v>1870.0500000000043</v>
      </c>
      <c r="E18" s="53">
        <f>'СВОД 2016'!D18+$E$1*1-'Январь 2016'!D17</f>
        <v>3660.2800000000043</v>
      </c>
      <c r="F18" s="53">
        <f>'СВОД 2016'!E18+$E$1*1-'Февраль 2016'!D17</f>
        <v>5450.5100000000039</v>
      </c>
      <c r="G18" s="53">
        <f>'СВОД 2016'!F18+$E$1*1-'Март 2016'!D17</f>
        <v>7240.7400000000034</v>
      </c>
      <c r="H18" s="53">
        <f>'СВОД 2016'!G18+$E$1*1-'Апрель 2016'!D17</f>
        <v>9030.970000000003</v>
      </c>
      <c r="I18" s="60">
        <f>'СВОД 2016'!H18+$E$1*1-'Май 2016'!D17</f>
        <v>-1749.9999999999982</v>
      </c>
      <c r="J18" s="60">
        <f>'СВОД 2016'!I18+$E$1*1-'Июнь 2016'!D17</f>
        <v>-1749.9999999999982</v>
      </c>
      <c r="K18" s="53">
        <f>'СВОД 2016'!J18+$F$1*1-'Июль 2016'!D17</f>
        <v>350.00000000000182</v>
      </c>
      <c r="L18" s="53">
        <f>'СВОД 2016'!K18+$F$1*1-'Август 2016'!D17</f>
        <v>350.00000000000182</v>
      </c>
      <c r="M18" s="60">
        <f>'СВОД 2016'!L18+$F$1*1-'Сентябрь 2016'!D17</f>
        <v>2450.0000000000018</v>
      </c>
      <c r="N18" s="60">
        <f>'СВОД 2016'!M18+$F$1*1-'Октябрь 2016'!D17</f>
        <v>2450.0000000000018</v>
      </c>
      <c r="O18" s="60">
        <f>'СВОД 2016'!N18+$F$1*1-'Ноябрь 2016'!D17</f>
        <v>4550.0000000000018</v>
      </c>
      <c r="P18" s="60">
        <f>'СВОД 2016'!O18+$F$1*1-'Декабрь 2016'!D17</f>
        <v>6650.0000000000018</v>
      </c>
      <c r="Q18" s="14">
        <f t="shared" si="2"/>
        <v>23341.38</v>
      </c>
      <c r="R18" s="14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4">
        <f t="shared" si="0"/>
        <v>6650.0000000000036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60">
        <f>'СВОД 2015'!P19</f>
        <v>-839.06999999999698</v>
      </c>
      <c r="E19" s="53">
        <f>'СВОД 2016'!D19+$E$1*1-'Январь 2016'!D18</f>
        <v>951.16000000000304</v>
      </c>
      <c r="F19" s="53">
        <f>'СВОД 2016'!E19+$E$1*1-'Февраль 2016'!D18</f>
        <v>951.16000000000304</v>
      </c>
      <c r="G19" s="53">
        <f>'СВОД 2016'!F19+$E$1*1-'Март 2016'!D18</f>
        <v>861.39000000000306</v>
      </c>
      <c r="H19" s="53">
        <f>'СВОД 2016'!G19+$E$1*1-'Апрель 2016'!D18</f>
        <v>861.39000000000306</v>
      </c>
      <c r="I19" s="53">
        <f>'СВОД 2016'!H19+$E$1*1-'Май 2016'!D18</f>
        <v>1711.6200000000031</v>
      </c>
      <c r="J19" s="53">
        <f>'СВОД 2016'!I19+$E$1*1-'Июнь 2016'!D18</f>
        <v>1651.8500000000031</v>
      </c>
      <c r="K19" s="53">
        <f>'СВОД 2016'!J19+$F$1*1-'Июль 2016'!D18</f>
        <v>651.85000000000309</v>
      </c>
      <c r="L19" s="60">
        <f>'СВОД 2016'!K19+$F$1*1-'Август 2016'!D18</f>
        <v>-48.149999999996908</v>
      </c>
      <c r="M19" s="60">
        <f>'СВОД 2016'!L19+$F$1*1-'Сентябрь 2016'!D18</f>
        <v>-948.14999999999691</v>
      </c>
      <c r="N19" s="60">
        <f>'СВОД 2016'!M19+$F$1*1-'Октябрь 2016'!D18</f>
        <v>-1048.1499999999969</v>
      </c>
      <c r="O19" s="60">
        <f>'СВОД 2016'!N19+$F$1*1-'Ноябрь 2016'!D18</f>
        <v>-248.14999999999691</v>
      </c>
      <c r="P19" s="60">
        <f>'СВОД 2016'!O19+$F$1*1-'Декабрь 2016'!D18</f>
        <v>-1148.1499999999969</v>
      </c>
      <c r="Q19" s="14">
        <f t="shared" si="2"/>
        <v>23341.38</v>
      </c>
      <c r="R19" s="14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4">
        <f t="shared" si="0"/>
        <v>-1148.1499999999942</v>
      </c>
      <c r="T19" s="37">
        <f t="shared" si="1"/>
        <v>2.7284841053187847E-12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0">
        <f>'СВОД 2015'!P20</f>
        <v>-97.700000000001182</v>
      </c>
      <c r="E20" s="60">
        <f>'СВОД 2016'!D20+$E$1*1-'Январь 2016'!D19</f>
        <v>-97.700000000001182</v>
      </c>
      <c r="F20" s="60">
        <f>'СВОД 2016'!E20+$E$1*1-'Февраль 2016'!D19</f>
        <v>-97.700000000001182</v>
      </c>
      <c r="G20" s="53">
        <f>'СВОД 2016'!F20+$E$1*1-'Март 2016'!D19</f>
        <v>1692.5299999999988</v>
      </c>
      <c r="H20" s="60">
        <f>'СВОД 2016'!G20+$E$1*1-'Апрель 2016'!D19</f>
        <v>-98.240000000001146</v>
      </c>
      <c r="I20" s="60">
        <f>'СВОД 2016'!H20+$E$1*1-'Май 2016'!D19</f>
        <v>-98.240000000001146</v>
      </c>
      <c r="J20" s="60">
        <f>'СВОД 2016'!I20+$E$1*1-'Июнь 2016'!D19</f>
        <v>-98.240000000001146</v>
      </c>
      <c r="K20" s="53">
        <f>'СВОД 2016'!J20+$F$1*1-'Июль 2016'!D19</f>
        <v>2001.7599999999989</v>
      </c>
      <c r="L20" s="53">
        <f>'СВОД 2016'!K20+$F$1*1-'Август 2016'!D19</f>
        <v>2311.5299999999984</v>
      </c>
      <c r="M20" s="53">
        <f>'СВОД 2016'!L20+$F$1*1-'Сентябрь 2016'!D19</f>
        <v>2311.5299999999988</v>
      </c>
      <c r="N20" s="60">
        <f>'СВОД 2016'!M20+$F$1*1-'Октябрь 2016'!D19</f>
        <v>-3988.4700000000012</v>
      </c>
      <c r="O20" s="60">
        <f>'СВОД 2016'!N20+$F$1*1-'Ноябрь 2016'!D19</f>
        <v>-1888.4700000000012</v>
      </c>
      <c r="P20" s="60">
        <f>'СВОД 2016'!O20+$F$1*1-'Декабрь 2016'!D19</f>
        <v>-1888.4700000000012</v>
      </c>
      <c r="Q20" s="14">
        <f t="shared" si="2"/>
        <v>23341.38</v>
      </c>
      <c r="R20" s="14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4">
        <f>Q20+D20-R20</f>
        <v>-1888.4700000000012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2015'!P21</f>
        <v>1.3642420526593924E-12</v>
      </c>
      <c r="E21" s="60">
        <f>'СВОД 2016'!D21+$E$1*1-'Январь 2016'!D20</f>
        <v>-1790.2299999999987</v>
      </c>
      <c r="F21" s="53">
        <f>'СВОД 2016'!E21+$E$1*1-'Февраль 2016'!D20</f>
        <v>1.3642420526593924E-12</v>
      </c>
      <c r="G21" s="53">
        <f>'СВОД 2016'!F21+$E$1*1-'Март 2016'!D20</f>
        <v>1790.2300000000014</v>
      </c>
      <c r="H21" s="60">
        <f>'СВОД 2016'!G21+$E$1*1-'Апрель 2016'!D20</f>
        <v>0</v>
      </c>
      <c r="I21" s="53">
        <f>'СВОД 2016'!H21+$E$1*1-'Май 2016'!D20</f>
        <v>1790.23</v>
      </c>
      <c r="J21" s="60">
        <f>'СВОД 2016'!I21+$E$1*1-'Июнь 2016'!D20</f>
        <v>0</v>
      </c>
      <c r="K21" s="60">
        <f>'СВОД 2016'!J21+$F$1*1-'Июль 2016'!D20</f>
        <v>-2100</v>
      </c>
      <c r="L21" s="60">
        <f>'СВОД 2016'!K21+$F$1*1-'Август 2016'!D20</f>
        <v>0</v>
      </c>
      <c r="M21" s="53">
        <f>'СВОД 2016'!L21+$F$1*1-'Сентябрь 2016'!D20</f>
        <v>2100</v>
      </c>
      <c r="N21" s="60">
        <f>'СВОД 2016'!M21+$F$1*1-'Октябрь 2016'!D20</f>
        <v>0</v>
      </c>
      <c r="O21" s="53">
        <f>'СВОД 2016'!N21+$F$1*1-'Ноябрь 2016'!D20</f>
        <v>2100</v>
      </c>
      <c r="P21" s="60">
        <f>'СВОД 2016'!O21+$F$1*1-'Декабрь 2016'!D20</f>
        <v>0</v>
      </c>
      <c r="Q21" s="14">
        <f t="shared" si="2"/>
        <v>23341.38</v>
      </c>
      <c r="R21" s="14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60">
        <f>'СВОД 2015'!P22</f>
        <v>-1790.3899999999985</v>
      </c>
      <c r="E22" s="60">
        <f>'СВОД 2016'!D22+$E$1*1-'Январь 2016'!D21</f>
        <v>-1790.3899999999985</v>
      </c>
      <c r="F22" s="60">
        <f>'СВОД 2016'!E22+$E$1*1-'Февраль 2016'!D21</f>
        <v>-0.15999999999849024</v>
      </c>
      <c r="G22" s="60">
        <f>'СВОД 2016'!F22+$E$1*1-'Март 2016'!D21</f>
        <v>-0.15999999999849024</v>
      </c>
      <c r="H22" s="60">
        <f>'СВОД 2016'!G22+$E$1*1-'Апрель 2016'!D21</f>
        <v>-0.15999999999849024</v>
      </c>
      <c r="I22" s="60">
        <f>'СВОД 2016'!H22+$E$1*1-'Май 2016'!D21</f>
        <v>-0.15999999999849024</v>
      </c>
      <c r="J22" s="60">
        <f>'СВОД 2016'!I22+$E$1*1-'Июнь 2016'!D21</f>
        <v>-0.15999999999849024</v>
      </c>
      <c r="K22" s="60">
        <f>'СВОД 2016'!J22+$F$1*1-'Июль 2016'!D21</f>
        <v>-0.15999999999849024</v>
      </c>
      <c r="L22" s="60">
        <f>'СВОД 2016'!K22+$F$1*1-'Август 2016'!D21</f>
        <v>-0.15999999999849024</v>
      </c>
      <c r="M22" s="60">
        <f>'СВОД 2016'!L22+$F$1*1-'Сентябрь 2016'!D21</f>
        <v>-2100.1599999999985</v>
      </c>
      <c r="N22" s="60">
        <f>'СВОД 2016'!M22+$F$1*1-'Октябрь 2016'!D21</f>
        <v>-0.15999999999849024</v>
      </c>
      <c r="O22" s="60">
        <f>'СВОД 2016'!N22+$F$1*1-'Ноябрь 2016'!D21</f>
        <v>-2100.1599999999985</v>
      </c>
      <c r="P22" s="60">
        <f>'СВОД 2016'!O22+$F$1*1-'Декабрь 2016'!D21</f>
        <v>-0.15999999999849024</v>
      </c>
      <c r="Q22" s="14">
        <f t="shared" si="2"/>
        <v>23341.38</v>
      </c>
      <c r="R22" s="14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4">
        <f t="shared" si="0"/>
        <v>-0.15999999999985448</v>
      </c>
      <c r="T22" s="37">
        <f t="shared" si="1"/>
        <v>-1.3642420526593924E-12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2015'!P23</f>
        <v>4.5474735088646412E-13</v>
      </c>
      <c r="E23" s="53">
        <f>'СВОД 2016'!D23+$E$1*1-'Январь 2016'!D22</f>
        <v>1790.2300000000005</v>
      </c>
      <c r="F23" s="53">
        <f>'СВОД 2016'!E23+$E$1*1-'Февраль 2016'!D22</f>
        <v>3580.4600000000005</v>
      </c>
      <c r="G23" s="60">
        <f>'СВОД 2016'!F23+$E$1*1-'Март 2016'!D22</f>
        <v>0</v>
      </c>
      <c r="H23" s="53">
        <f>'СВОД 2016'!G23+$E$1*1-'Апрель 2016'!D22</f>
        <v>1790.23</v>
      </c>
      <c r="I23" s="53">
        <f>'СВОД 2016'!H23+$E$1*1-'Май 2016'!D22</f>
        <v>1790.23</v>
      </c>
      <c r="J23" s="60">
        <f>'СВОД 2016'!I23+$E$1*1-'Июнь 2016'!D22</f>
        <v>0</v>
      </c>
      <c r="K23" s="60">
        <f>'СВОД 2016'!J23+$F$1*1-'Июль 2016'!D22</f>
        <v>0</v>
      </c>
      <c r="L23" s="60">
        <f>'СВОД 2016'!K23+$F$1*1-'Август 2016'!D22</f>
        <v>0</v>
      </c>
      <c r="M23" s="60">
        <f>'СВОД 2016'!L23+$F$1*1-'Сентябрь 2016'!D22</f>
        <v>0</v>
      </c>
      <c r="N23" s="60">
        <f>'СВОД 2016'!M23+$F$1*1-'Октябрь 2016'!D22</f>
        <v>0</v>
      </c>
      <c r="O23" s="60">
        <f>'СВОД 2016'!N23+$F$1*1-'Ноябрь 2016'!D22</f>
        <v>0</v>
      </c>
      <c r="P23" s="60">
        <f>'СВОД 2016'!O23+$F$1*1-'Декабрь 2016'!D22</f>
        <v>2100</v>
      </c>
      <c r="Q23" s="14">
        <f t="shared" si="2"/>
        <v>23341.38</v>
      </c>
      <c r="R23" s="14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4">
        <f t="shared" si="0"/>
        <v>2100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2015'!P24</f>
        <v>0</v>
      </c>
      <c r="E24" s="53">
        <f>'СВОД 2016'!D24+$E$1*1-'Январь 2016'!D23</f>
        <v>1790.23</v>
      </c>
      <c r="F24" s="53">
        <f>'СВОД 2016'!E24+$E$1*1-'Февраль 2016'!D23</f>
        <v>3580.46</v>
      </c>
      <c r="G24" s="53">
        <f>'СВОД 2016'!F24+$E$1*1-'Март 2016'!D23</f>
        <v>5370.6900000000005</v>
      </c>
      <c r="H24" s="60">
        <f>'СВОД 2016'!G24+$E$1*1-'Апрель 2016'!D23</f>
        <v>0</v>
      </c>
      <c r="I24" s="60">
        <f>'СВОД 2016'!H24+$E$1*1-'Май 2016'!D23</f>
        <v>1790.23</v>
      </c>
      <c r="J24" s="60">
        <f>'СВОД 2016'!I24+$E$1*1-'Июнь 2016'!D23</f>
        <v>3580.46</v>
      </c>
      <c r="K24" s="60">
        <f>'СВОД 2016'!J24+$F$1*1-'Июль 2016'!D23</f>
        <v>5680.46</v>
      </c>
      <c r="L24" s="60">
        <f>'СВОД 2016'!K24+$F$1*1-'Август 2016'!D23</f>
        <v>7780.46</v>
      </c>
      <c r="M24" s="60">
        <f>'СВОД 2016'!L24+$F$1*1-'Сентябрь 2016'!D23</f>
        <v>9880.4599999999991</v>
      </c>
      <c r="N24" s="60">
        <f>'СВОД 2016'!M24+$F$1*1-'Октябрь 2016'!D23</f>
        <v>11980.46</v>
      </c>
      <c r="O24" s="60">
        <f>'СВОД 2016'!N24+$F$1*1-'Ноябрь 2016'!D23</f>
        <v>14080.46</v>
      </c>
      <c r="P24" s="60">
        <f>'СВОД 2016'!O24+$F$1*1-'Декабрь 2016'!D23</f>
        <v>16180.46</v>
      </c>
      <c r="Q24" s="14">
        <f t="shared" si="2"/>
        <v>23341.38</v>
      </c>
      <c r="R24" s="14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4">
        <f t="shared" si="0"/>
        <v>16180.460000000001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2015'!P25</f>
        <v>2247.7499999999945</v>
      </c>
      <c r="E25" s="53">
        <f>'СВОД 2016'!D25+$E$1*1-'Январь 2016'!D24</f>
        <v>4037.9799999999946</v>
      </c>
      <c r="F25" s="53">
        <f>'СВОД 2016'!E25+$E$1*1-'Февраль 2016'!D24</f>
        <v>5828.2099999999946</v>
      </c>
      <c r="G25" s="53">
        <f>'СВОД 2016'!F25+$E$1*1-'Март 2016'!D24</f>
        <v>418.43999999999505</v>
      </c>
      <c r="H25" s="53">
        <f>'СВОД 2016'!G25+$E$1*1-'Апрель 2016'!D24</f>
        <v>2208.6699999999951</v>
      </c>
      <c r="I25" s="53">
        <f>'СВОД 2016'!H25+$E$1*1-'Май 2016'!D24</f>
        <v>3998.8999999999951</v>
      </c>
      <c r="J25" s="53">
        <f>'СВОД 2016'!I25+$E$1*1-'Июнь 2016'!D24</f>
        <v>5789.1299999999956</v>
      </c>
      <c r="K25" s="60">
        <f>'СВОД 2016'!J25+$F$1*1-'Июль 2016'!D24</f>
        <v>-1510.8700000000044</v>
      </c>
      <c r="L25" s="53">
        <f>'СВОД 2016'!K25+$F$1*1-'Август 2016'!D24</f>
        <v>589.12999999999556</v>
      </c>
      <c r="M25" s="60">
        <f>'СВОД 2016'!L25+$F$1*1-'Сентябрь 2016'!D24</f>
        <v>-1070.8700000000044</v>
      </c>
      <c r="N25" s="53">
        <f>'СВОД 2016'!M25+$F$1*1-'Октябрь 2016'!D24</f>
        <v>1029.1299999999956</v>
      </c>
      <c r="O25" s="60">
        <f>'СВОД 2016'!N25+$F$1*1-'Ноябрь 2016'!D24</f>
        <v>-630.87000000000444</v>
      </c>
      <c r="P25" s="60">
        <f>'СВОД 2016'!O25+$F$1*1-'Декабрь 2016'!D24</f>
        <v>1469.1299999999956</v>
      </c>
      <c r="Q25" s="14">
        <f t="shared" si="2"/>
        <v>23341.38</v>
      </c>
      <c r="R25" s="14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4">
        <f t="shared" si="0"/>
        <v>1469.1299999999974</v>
      </c>
      <c r="T25" s="37">
        <f t="shared" si="1"/>
        <v>1.8189894035458565E-12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2015'!P26</f>
        <v>0.92000000000371074</v>
      </c>
      <c r="E26" s="53">
        <f>'СВОД 2016'!D26+$E$1*1-'Январь 2016'!D25</f>
        <v>1.1500000000037289</v>
      </c>
      <c r="F26" s="53">
        <f>'СВОД 2016'!E26+$E$1*1-'Февраль 2016'!D25</f>
        <v>1.3800000000037471</v>
      </c>
      <c r="G26" s="60">
        <f>'СВОД 2016'!F26+$E$1*1-'Март 2016'!D25</f>
        <v>-1788.3899999999962</v>
      </c>
      <c r="H26" s="60">
        <f>'СВОД 2016'!G26+$E$1*1-'Апрель 2016'!D25</f>
        <v>-3578.1599999999962</v>
      </c>
      <c r="I26" s="60">
        <f>'СВОД 2016'!H26+$E$1*1-'Май 2016'!D25</f>
        <v>-1787.9299999999962</v>
      </c>
      <c r="J26" s="60">
        <f>'СВОД 2016'!I26+$E$1*1-'Июнь 2016'!D25</f>
        <v>-3797.6999999999962</v>
      </c>
      <c r="K26" s="60">
        <f>'СВОД 2016'!J26+$F$1*1-'Июль 2016'!D25</f>
        <v>-3497.6999999999962</v>
      </c>
      <c r="L26" s="60">
        <f>'СВОД 2016'!K26+$F$1*1-'Август 2016'!D25</f>
        <v>-3197.6999999999962</v>
      </c>
      <c r="M26" s="60">
        <f>'СВОД 2016'!L26+$F$1*1-'Сентябрь 2016'!D25</f>
        <v>-2897.6999999999962</v>
      </c>
      <c r="N26" s="60">
        <f>'СВОД 2016'!M26+$F$1*1-'Октябрь 2016'!D25</f>
        <v>-2597.6999999999962</v>
      </c>
      <c r="O26" s="60">
        <f>'СВОД 2016'!N26+$F$1*1-'Ноябрь 2016'!D25</f>
        <v>-2497.6999999999962</v>
      </c>
      <c r="P26" s="60">
        <f>'СВОД 2016'!O26+$F$1*1-'Декабрь 2016'!D25</f>
        <v>-2897.6999999999962</v>
      </c>
      <c r="Q26" s="14">
        <f t="shared" si="2"/>
        <v>23341.38</v>
      </c>
      <c r="R26" s="14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4">
        <f t="shared" si="0"/>
        <v>-2897.6999999999971</v>
      </c>
      <c r="T26" s="37">
        <f t="shared" si="1"/>
        <v>0</v>
      </c>
    </row>
    <row r="27" spans="1:20" ht="15.95" customHeight="1" x14ac:dyDescent="0.25">
      <c r="A27" s="20" t="s">
        <v>44</v>
      </c>
      <c r="B27" s="2">
        <v>18</v>
      </c>
      <c r="C27" s="9"/>
      <c r="D27" s="60">
        <f>'СВОД 2015'!P27</f>
        <v>-11512.87</v>
      </c>
      <c r="E27" s="60">
        <f>'СВОД 2016'!D27+$E$1*1-'Январь 2016'!D26</f>
        <v>-9722.6400000000012</v>
      </c>
      <c r="F27" s="60">
        <f>'СВОД 2016'!E27+$E$1*1-'Февраль 2016'!D26</f>
        <v>-7932.4100000000017</v>
      </c>
      <c r="G27" s="60">
        <f>'СВОД 2016'!F27+$E$1*1-'Март 2016'!D26</f>
        <v>-6142.1800000000021</v>
      </c>
      <c r="H27" s="60">
        <f>'СВОД 2016'!G27+$E$1*1-'Апрель 2016'!D26</f>
        <v>-4351.9500000000025</v>
      </c>
      <c r="I27" s="60">
        <f>'СВОД 2016'!H27+$E$1*1-'Май 2016'!D26</f>
        <v>-2561.7200000000025</v>
      </c>
      <c r="J27" s="60">
        <f>'СВОД 2016'!I27+$E$1*1-'Июнь 2016'!D26</f>
        <v>-771.49000000000251</v>
      </c>
      <c r="K27" s="53">
        <f>'СВОД 2016'!J27+$F$1*1-'Июль 2016'!D26</f>
        <v>1328.5099999999975</v>
      </c>
      <c r="L27" s="60">
        <f>'СВОД 2016'!K27+$F$1*1-'Август 2016'!D26</f>
        <v>-571.49000000000251</v>
      </c>
      <c r="M27" s="60">
        <f>'СВОД 2016'!L27+$F$1*1-'Сентябрь 2016'!D26</f>
        <v>-471.49000000000251</v>
      </c>
      <c r="N27" s="60">
        <f>'СВОД 2016'!M27+$F$1*1-'Октябрь 2016'!D26</f>
        <v>1628.5099999999975</v>
      </c>
      <c r="O27" s="60">
        <f>'СВОД 2016'!N27+$F$1*1-'Ноябрь 2016'!D26</f>
        <v>3728.5099999999975</v>
      </c>
      <c r="P27" s="60">
        <f>'СВОД 2016'!O27+$F$1*1-'Декабрь 2016'!D26</f>
        <v>5828.5099999999975</v>
      </c>
      <c r="Q27" s="14">
        <f t="shared" si="2"/>
        <v>23341.38</v>
      </c>
      <c r="R27" s="14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4">
        <f t="shared" si="0"/>
        <v>5828.51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60">
        <f>'СВОД 2015'!P28</f>
        <v>-3580.4599999999991</v>
      </c>
      <c r="E28" s="60">
        <f>'СВОД 2016'!D28+$E$1*1-'Январь 2016'!D27</f>
        <v>-1790.2299999999991</v>
      </c>
      <c r="F28" s="53">
        <f>'СВОД 2016'!E28+$E$1*1-'Февраль 2016'!D27</f>
        <v>-5370.6899999999987</v>
      </c>
      <c r="G28" s="60">
        <f>'СВОД 2016'!F28+$E$1*1-'Март 2016'!D27</f>
        <v>-3580.4599999999987</v>
      </c>
      <c r="H28" s="60">
        <f>'СВОД 2016'!G28+$E$1*1-'Апрель 2016'!D27</f>
        <v>-1790.2299999999987</v>
      </c>
      <c r="I28" s="53">
        <f>'СВОД 2016'!H28+$E$1*1-'Май 2016'!D27</f>
        <v>-5370.9999999999982</v>
      </c>
      <c r="J28" s="60">
        <f>'СВОД 2016'!I28+$E$1*1-'Июнь 2016'!D27</f>
        <v>-3580.7699999999982</v>
      </c>
      <c r="K28" s="60">
        <f>'СВОД 2016'!J28+$F$1*1-'Июль 2016'!D27</f>
        <v>-2100.7699999999982</v>
      </c>
      <c r="L28" s="60">
        <f>'СВОД 2016'!K28+$F$1*1-'Август 2016'!D27</f>
        <v>-0.76999999999816282</v>
      </c>
      <c r="M28" s="60">
        <f>'СВОД 2016'!L28+$F$1*1-'Сентябрь 2016'!D27</f>
        <v>-6300.7699999999986</v>
      </c>
      <c r="N28" s="60">
        <f>'СВОД 2016'!M28+$F$1*1-'Октябрь 2016'!D27</f>
        <v>-4200.7699999999986</v>
      </c>
      <c r="O28" s="60">
        <f>'СВОД 2016'!N28+$F$1*1-'Ноябрь 2016'!D27</f>
        <v>-2100.7699999999986</v>
      </c>
      <c r="P28" s="60">
        <f>'СВОД 2016'!O28+$F$1*1-'Декабрь 2016'!D27</f>
        <v>-6300.7699999999986</v>
      </c>
      <c r="Q28" s="14">
        <f t="shared" si="2"/>
        <v>23341.38</v>
      </c>
      <c r="R28" s="14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4">
        <f t="shared" si="0"/>
        <v>-6300.7699999999968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2015'!P29</f>
        <v>1790.2299999999977</v>
      </c>
      <c r="E29" s="53">
        <f>'СВОД 2016'!D29+$E$1*1-'Январь 2016'!D28</f>
        <v>1790.2299999999977</v>
      </c>
      <c r="F29" s="53">
        <f>'СВОД 2016'!E29+$E$1*1-'Февраль 2016'!D28</f>
        <v>1790.2299999999977</v>
      </c>
      <c r="G29" s="53">
        <f>'СВОД 2016'!F29+$E$1*1-'Март 2016'!D28</f>
        <v>1790.2299999999977</v>
      </c>
      <c r="H29" s="53">
        <f>'СВОД 2016'!G29+$E$1*1-'Апрель 2016'!D28</f>
        <v>1790.2299999999977</v>
      </c>
      <c r="I29" s="53">
        <f>'СВОД 2016'!H29+$E$1*1-'Май 2016'!D28</f>
        <v>1790.2299999999977</v>
      </c>
      <c r="J29" s="53">
        <f>'СВОД 2016'!I29+$E$1*1-'Июнь 2016'!D28</f>
        <v>1290.2299999999977</v>
      </c>
      <c r="K29" s="53">
        <f>'СВОД 2016'!J29+$F$1*1-'Июль 2016'!D28</f>
        <v>1599.9999999999977</v>
      </c>
      <c r="L29" s="53">
        <f>'СВОД 2016'!K29+$F$1*1-'Август 2016'!D28</f>
        <v>1599.9999999999977</v>
      </c>
      <c r="M29" s="53">
        <f>'СВОД 2016'!L29+$F$1*1-'Сентябрь 2016'!D28</f>
        <v>1599.9999999999977</v>
      </c>
      <c r="N29" s="53">
        <f>'СВОД 2016'!M29+$F$1*1-'Октябрь 2016'!D28</f>
        <v>1599.9999999999977</v>
      </c>
      <c r="O29" s="53">
        <f>'СВОД 2016'!N29+$F$1*1-'Ноябрь 2016'!D28</f>
        <v>1599.9999999999977</v>
      </c>
      <c r="P29" s="60">
        <f>'СВОД 2016'!O29+$F$1*1-'Декабрь 2016'!D28</f>
        <v>1599.9999999999977</v>
      </c>
      <c r="Q29" s="14">
        <f t="shared" si="2"/>
        <v>23341.38</v>
      </c>
      <c r="R29" s="14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4">
        <f t="shared" si="0"/>
        <v>1600</v>
      </c>
      <c r="T29" s="37">
        <f t="shared" si="1"/>
        <v>2.2737367544323206E-12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2015'!P30</f>
        <v>2215.5299999999957</v>
      </c>
      <c r="E30" s="53">
        <f>'СВОД 2016'!D30+$E$1*1-'Январь 2016'!D29</f>
        <v>4005.7599999999957</v>
      </c>
      <c r="F30" s="53">
        <f>'СВОД 2016'!E30+$E$1*1-'Февраль 2016'!D29</f>
        <v>5795.9899999999961</v>
      </c>
      <c r="G30" s="53">
        <f>'СВОД 2016'!F30+$E$1*1-'Март 2016'!D29</f>
        <v>7586.2199999999957</v>
      </c>
      <c r="H30" s="60">
        <f>'СВОД 2016'!G30+$E$1*1-'Апрель 2016'!D29</f>
        <v>-973.55000000000473</v>
      </c>
      <c r="I30" s="60">
        <f>'СВОД 2016'!H30+$E$1*1-'Май 2016'!D29</f>
        <v>-3983.3200000000047</v>
      </c>
      <c r="J30" s="60">
        <f>'СВОД 2016'!I30+$E$1*1-'Июнь 2016'!D29</f>
        <v>-2193.0900000000047</v>
      </c>
      <c r="K30" s="60">
        <f>'СВОД 2016'!J30+$F$1*1-'Июль 2016'!D29</f>
        <v>-93.090000000004693</v>
      </c>
      <c r="L30" s="53">
        <f>'СВОД 2016'!K30+$F$1*1-'Август 2016'!D29</f>
        <v>2006.9099999999953</v>
      </c>
      <c r="M30" s="53">
        <f>'СВОД 2016'!L30+$F$1*1-'Сентябрь 2016'!D29</f>
        <v>1106.9099999999953</v>
      </c>
      <c r="N30" s="53">
        <f>'СВОД 2016'!M30+$F$1*1-'Октябрь 2016'!D29</f>
        <v>3206.9099999999953</v>
      </c>
      <c r="O30" s="53">
        <f>'СВОД 2016'!N30+$F$1*1-'Ноябрь 2016'!D29</f>
        <v>2306.9099999999953</v>
      </c>
      <c r="P30" s="60">
        <f>'СВОД 2016'!O30+$F$1*1-'Декабрь 2016'!D29</f>
        <v>406.90999999999531</v>
      </c>
      <c r="Q30" s="14">
        <f t="shared" si="2"/>
        <v>23341.38</v>
      </c>
      <c r="R30" s="14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4">
        <f t="shared" si="0"/>
        <v>406.90999999999622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2015'!P31</f>
        <v>1.1499999999996362</v>
      </c>
      <c r="E31" s="53">
        <f>'СВОД 2016'!D31+$E$1*1-'Январь 2016'!D30</f>
        <v>1791.3799999999997</v>
      </c>
      <c r="F31" s="60">
        <f>'СВОД 2016'!E31+$E$1*1-'Февраль 2016'!D30</f>
        <v>-3508.3900000000003</v>
      </c>
      <c r="G31" s="60">
        <f>'СВОД 2016'!F31+$E$1*1-'Март 2016'!D30</f>
        <v>-3508.1600000000003</v>
      </c>
      <c r="H31" s="60">
        <f>'СВОД 2016'!G31+$E$1*1-'Апрель 2016'!D30</f>
        <v>-1717.9300000000003</v>
      </c>
      <c r="I31" s="60">
        <f>'СВОД 2016'!H31+$E$1*1-'Май 2016'!D30</f>
        <v>-3507.7000000000003</v>
      </c>
      <c r="J31" s="60">
        <f>'СВОД 2016'!I31+$E$1*1-'Июнь 2016'!D30</f>
        <v>-1717.4700000000003</v>
      </c>
      <c r="K31" s="60">
        <f>'СВОД 2016'!J31+$F$1*1-'Июль 2016'!D30</f>
        <v>-2117.4700000000003</v>
      </c>
      <c r="L31" s="60">
        <f>'СВОД 2016'!K31+$F$1*1-'Август 2016'!D30</f>
        <v>-17.470000000000255</v>
      </c>
      <c r="M31" s="60">
        <f>'СВОД 2016'!L31+$F$1*1-'Сентябрь 2016'!D30</f>
        <v>-17.470000000000255</v>
      </c>
      <c r="N31" s="60">
        <f>'СВОД 2016'!M31+$F$1*1-'Октябрь 2016'!D30</f>
        <v>-17.470000000000255</v>
      </c>
      <c r="O31" s="60">
        <f>'СВОД 2016'!N31+$F$1*1-'Ноябрь 2016'!D30</f>
        <v>-17.470000000000255</v>
      </c>
      <c r="P31" s="60">
        <f>'СВОД 2016'!O31+$F$1*1-'Декабрь 2016'!D30</f>
        <v>-17.470000000000255</v>
      </c>
      <c r="Q31" s="14">
        <f t="shared" si="2"/>
        <v>23341.38</v>
      </c>
      <c r="R31" s="14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60">
        <f>'СВОД 2015'!P32</f>
        <v>-734.48000000000138</v>
      </c>
      <c r="E32" s="53">
        <f>'СВОД 2016'!D32+$E$1*1-'Январь 2016'!D31</f>
        <v>1055.7499999999986</v>
      </c>
      <c r="F32" s="60">
        <f>'СВОД 2016'!E32+$E$1*1-'Февраль 2016'!D31</f>
        <v>-1154.0200000000013</v>
      </c>
      <c r="G32" s="60">
        <f>'СВОД 2016'!F32+$E$1*1-'Март 2016'!D31</f>
        <v>-1363.7900000000013</v>
      </c>
      <c r="H32" s="60">
        <f>'СВОД 2016'!G32+$E$1*1-'Апрель 2016'!D31</f>
        <v>-1573.5600000000013</v>
      </c>
      <c r="I32" s="60">
        <f>'СВОД 2016'!H32+$E$1*1-'Май 2016'!D31</f>
        <v>-1783.3300000000013</v>
      </c>
      <c r="J32" s="60">
        <f>'СВОД 2016'!I32+$E$1*1-'Июнь 2016'!D31</f>
        <v>-1993.1000000000013</v>
      </c>
      <c r="K32" s="60">
        <f>'СВОД 2016'!J32+$F$1*1-'Июль 2016'!D31</f>
        <v>-2893.1000000000013</v>
      </c>
      <c r="L32" s="60">
        <f>'СВОД 2016'!K32+$F$1*1-'Август 2016'!D31</f>
        <v>-3793.1000000000013</v>
      </c>
      <c r="M32" s="60">
        <f>'СВОД 2016'!L32+$F$1*1-'Сентябрь 2016'!D31</f>
        <v>-1693.1000000000013</v>
      </c>
      <c r="N32" s="60">
        <f>'СВОД 2016'!M32+$F$1*1-'Октябрь 2016'!D31</f>
        <v>-2593.1000000000013</v>
      </c>
      <c r="O32" s="60">
        <f>'СВОД 2016'!N32+$F$1*1-'Ноябрь 2016'!D31</f>
        <v>-493.10000000000127</v>
      </c>
      <c r="P32" s="60">
        <f>'СВОД 2016'!O32+$F$1*1-'Декабрь 2016'!D31</f>
        <v>-393.10000000000127</v>
      </c>
      <c r="Q32" s="14">
        <f t="shared" si="2"/>
        <v>23341.38</v>
      </c>
      <c r="R32" s="14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4">
        <f t="shared" si="0"/>
        <v>-393.09999999999854</v>
      </c>
      <c r="T32" s="37">
        <f t="shared" si="1"/>
        <v>2.7284841053187847E-12</v>
      </c>
    </row>
    <row r="33" spans="1:20" ht="15.95" customHeight="1" x14ac:dyDescent="0.25">
      <c r="A33" s="20" t="s">
        <v>50</v>
      </c>
      <c r="B33" s="2">
        <v>23</v>
      </c>
      <c r="C33" s="9"/>
      <c r="D33" s="60">
        <f>'СВОД 2015'!P33</f>
        <v>-2233.1000000000004</v>
      </c>
      <c r="E33" s="60">
        <f>'СВОД 2016'!D33+$E$1*1-'Январь 2016'!D32</f>
        <v>-442.87000000000035</v>
      </c>
      <c r="F33" s="53">
        <f>'СВОД 2016'!E33+$E$1*1-'Февраль 2016'!D32</f>
        <v>1347.3599999999997</v>
      </c>
      <c r="G33" s="60">
        <f>'СВОД 2016'!F33+$E$1*1-'Март 2016'!D32</f>
        <v>-1862.4100000000003</v>
      </c>
      <c r="H33" s="60">
        <f>'СВОД 2016'!G33+$E$1*1-'Апрель 2016'!D32</f>
        <v>-72.180000000000291</v>
      </c>
      <c r="I33" s="60">
        <f>'СВОД 2016'!H33+$E$1*1-'Май 2016'!D32</f>
        <v>-3281.9500000000003</v>
      </c>
      <c r="J33" s="60">
        <f>'СВОД 2016'!I33+$E$1*1-'Июнь 2016'!D32</f>
        <v>-1491.7200000000003</v>
      </c>
      <c r="K33" s="60">
        <f>'СВОД 2016'!J33+$F$1*1-'Июль 2016'!D32</f>
        <v>-4391.72</v>
      </c>
      <c r="L33" s="60">
        <f>'СВОД 2016'!K33+$F$1*1-'Август 2016'!D32</f>
        <v>-2291.7200000000003</v>
      </c>
      <c r="M33" s="60">
        <f>'СВОД 2016'!L33+$F$1*1-'Сентябрь 2016'!D32</f>
        <v>-191.72000000000025</v>
      </c>
      <c r="N33" s="60">
        <f>'СВОД 2016'!M33+$F$1*1-'Октябрь 2016'!D32</f>
        <v>-6291.72</v>
      </c>
      <c r="O33" s="60">
        <f>'СВОД 2016'!N33+$F$1*1-'Ноябрь 2016'!D32</f>
        <v>-4191.72</v>
      </c>
      <c r="P33" s="60">
        <f>'СВОД 2016'!O33+$F$1*1-'Декабрь 2016'!D32</f>
        <v>-2091.7200000000003</v>
      </c>
      <c r="Q33" s="14">
        <f t="shared" si="2"/>
        <v>23341.38</v>
      </c>
      <c r="R33" s="14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4">
        <f t="shared" si="0"/>
        <v>-2091.7200000000012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2015'!P34</f>
        <v>31697.13000000003</v>
      </c>
      <c r="E34" s="53">
        <f>'СВОД 2016'!D34+$E$1*1-'Январь 2016'!D33</f>
        <v>33487.36000000003</v>
      </c>
      <c r="F34" s="53">
        <f>'СВОД 2016'!E34+$E$1*1-'Февраль 2016'!D33</f>
        <v>35277.590000000033</v>
      </c>
      <c r="G34" s="53">
        <f>'СВОД 2016'!F34+$E$1*1-'Март 2016'!D33</f>
        <v>31697.130000000034</v>
      </c>
      <c r="H34" s="53">
        <f>'СВОД 2016'!G34+$E$1*1-'Апрель 2016'!D33</f>
        <v>1697.1300000000374</v>
      </c>
      <c r="I34" s="60">
        <f>'СВОД 2016'!H34+$E$1*1-'Май 2016'!D33</f>
        <v>-93.09999999996262</v>
      </c>
      <c r="J34" s="53">
        <f>'СВОД 2016'!I34+$E$1*1-'Июнь 2016'!D33</f>
        <v>1697.1300000000374</v>
      </c>
      <c r="K34" s="53">
        <f>'СВОД 2016'!J34+$F$1*1-'Июль 2016'!D33</f>
        <v>1697.1300000000374</v>
      </c>
      <c r="L34" s="53">
        <f>'СВОД 2016'!K34+$F$1*1-'Август 2016'!D33</f>
        <v>3797.1300000000374</v>
      </c>
      <c r="M34" s="53">
        <f>'СВОД 2016'!L34+$F$1*1-'Сентябрь 2016'!D33</f>
        <v>1697.1300000000374</v>
      </c>
      <c r="N34" s="53">
        <f>'СВОД 2016'!M34+$F$1*1-'Октябрь 2016'!D33</f>
        <v>1697.1300000000374</v>
      </c>
      <c r="O34" s="53">
        <f>'СВОД 2016'!N34+$F$1*1-'Ноябрь 2016'!D33</f>
        <v>1697.1300000000374</v>
      </c>
      <c r="P34" s="60">
        <f>'СВОД 2016'!O34+$F$1*1-'Декабрь 2016'!D33</f>
        <v>1697.1300000000374</v>
      </c>
      <c r="Q34" s="14">
        <f t="shared" si="2"/>
        <v>23341.38</v>
      </c>
      <c r="R34" s="14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4">
        <f t="shared" si="0"/>
        <v>1697.1300000000338</v>
      </c>
      <c r="T34" s="37">
        <f t="shared" si="1"/>
        <v>-3.637978807091713E-12</v>
      </c>
    </row>
    <row r="35" spans="1:20" ht="15.95" customHeight="1" x14ac:dyDescent="0.25">
      <c r="A35" s="20" t="s">
        <v>52</v>
      </c>
      <c r="B35" s="2">
        <v>24</v>
      </c>
      <c r="C35" s="9"/>
      <c r="D35" s="60">
        <f>'СВОД 2015'!P35</f>
        <v>-2765.1999999999962</v>
      </c>
      <c r="E35" s="60">
        <f>'СВОД 2016'!D35+$E$1*1-'Январь 2016'!D34</f>
        <v>-974.96999999999616</v>
      </c>
      <c r="F35" s="60">
        <f>'СВОД 2016'!E35+$E$1*1-'Февраль 2016'!D34</f>
        <v>-2765.1999999999962</v>
      </c>
      <c r="G35" s="60">
        <f>'СВОД 2016'!F35+$E$1*1-'Март 2016'!D34</f>
        <v>-2765.1999999999962</v>
      </c>
      <c r="H35" s="60">
        <f>'СВОД 2016'!G35+$E$1*1-'Апрель 2016'!D34</f>
        <v>-1790.2299999999962</v>
      </c>
      <c r="I35" s="53">
        <f>'СВОД 2016'!H35+$E$1*1-'Май 2016'!D34</f>
        <v>3.865352482534945E-12</v>
      </c>
      <c r="J35" s="53">
        <f>'СВОД 2016'!I35+$E$1*1-'Июнь 2016'!D34</f>
        <v>3.865352482534945E-12</v>
      </c>
      <c r="K35" s="53">
        <f>'СВОД 2016'!J35+$F$1*1-'Июль 2016'!D34</f>
        <v>2100.0000000000036</v>
      </c>
      <c r="L35" s="53">
        <f>'СВОД 2016'!K35+$F$1*1-'Август 2016'!D34</f>
        <v>619.5400000000036</v>
      </c>
      <c r="M35" s="53">
        <f>'СВОД 2016'!L35+$F$1*1-'Сентябрь 2016'!D34</f>
        <v>2719.5400000000036</v>
      </c>
      <c r="N35" s="53">
        <f>'СВОД 2016'!M35+$F$1*1-'Октябрь 2016'!D34</f>
        <v>1239.0800000000036</v>
      </c>
      <c r="O35" s="53">
        <f>'СВОД 2016'!N35+$F$1*1-'Ноябрь 2016'!D34</f>
        <v>1548.8500000000035</v>
      </c>
      <c r="P35" s="60">
        <f>'СВОД 2016'!O35+$F$1*1-'Декабрь 2016'!D34</f>
        <v>1548.8500000000035</v>
      </c>
      <c r="Q35" s="14">
        <f t="shared" si="2"/>
        <v>23341.38</v>
      </c>
      <c r="R35" s="14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4">
        <f t="shared" si="0"/>
        <v>1548.8500000000058</v>
      </c>
      <c r="T35" s="37">
        <f t="shared" si="1"/>
        <v>2.2737367544323206E-12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2015'!P36</f>
        <v>4108.2999999999975</v>
      </c>
      <c r="E36" s="53">
        <f>'СВОД 2016'!D36+$E$1*1-'Январь 2016'!D35</f>
        <v>3098.529999999997</v>
      </c>
      <c r="F36" s="53">
        <f>'СВОД 2016'!E36+$E$1*1-'Февраль 2016'!D35</f>
        <v>4888.7599999999966</v>
      </c>
      <c r="G36" s="53">
        <f>'СВОД 2016'!F36+$E$1*1-'Март 2016'!D35</f>
        <v>6678.9899999999961</v>
      </c>
      <c r="H36" s="53">
        <f>'СВОД 2016'!G36+$E$1*1-'Апрель 2016'!D35</f>
        <v>3469.2199999999957</v>
      </c>
      <c r="I36" s="53">
        <f>'СВОД 2016'!H36+$E$1*1-'Май 2016'!D35</f>
        <v>1679.4499999999953</v>
      </c>
      <c r="J36" s="53">
        <f>'СВОД 2016'!I36+$E$1*1-'Июнь 2016'!D35</f>
        <v>3469.6799999999953</v>
      </c>
      <c r="K36" s="53">
        <f>'СВОД 2016'!J36+$F$1*1-'Июль 2016'!D35</f>
        <v>5569.6799999999948</v>
      </c>
      <c r="L36" s="53">
        <f>'СВОД 2016'!K36+$F$1*1-'Август 2016'!D35</f>
        <v>2279.4499999999953</v>
      </c>
      <c r="M36" s="53">
        <f>'СВОД 2016'!L36+$F$1*1-'Сентябрь 2016'!D35</f>
        <v>2589.2199999999953</v>
      </c>
      <c r="N36" s="53">
        <f>'СВОД 2016'!M36+$F$1*1-'Октябрь 2016'!D35</f>
        <v>4689.2199999999957</v>
      </c>
      <c r="O36" s="53">
        <f>'СВОД 2016'!N36+$F$1*1-'Ноябрь 2016'!D35</f>
        <v>3208.7599999999957</v>
      </c>
      <c r="P36" s="60">
        <f>'СВОД 2016'!O36+$F$1*1-'Декабрь 2016'!D35</f>
        <v>1728.2999999999956</v>
      </c>
      <c r="Q36" s="14">
        <f t="shared" si="2"/>
        <v>23341.38</v>
      </c>
      <c r="R36" s="14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4">
        <f t="shared" si="0"/>
        <v>1728.3000000000029</v>
      </c>
      <c r="T36" s="37">
        <f t="shared" si="1"/>
        <v>7.2759576141834259E-12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2015'!P37</f>
        <v>3360.92</v>
      </c>
      <c r="E37" s="53">
        <f>'СВОД 2016'!D37+$E$1*1-'Январь 2016'!D36</f>
        <v>5151.1499999999996</v>
      </c>
      <c r="F37" s="53">
        <f>'СВОД 2016'!E37+$E$1*1-'Февраль 2016'!D36</f>
        <v>2441.3799999999992</v>
      </c>
      <c r="G37" s="53">
        <f>'СВОД 2016'!F37+$E$1*1-'Март 2016'!D36</f>
        <v>4231.6099999999988</v>
      </c>
      <c r="H37" s="53">
        <f>'СВОД 2016'!G37+$E$1*1-'Апрель 2016'!D36</f>
        <v>0.83999999999832653</v>
      </c>
      <c r="I37" s="53">
        <f>'СВОД 2016'!H37+$E$1*1-'Май 2016'!D36</f>
        <v>1791.0699999999983</v>
      </c>
      <c r="J37" s="53">
        <f>'СВОД 2016'!I37+$E$1*1-'Июнь 2016'!D36</f>
        <v>3581.2999999999984</v>
      </c>
      <c r="K37" s="53">
        <f>'СВОД 2016'!J37+$F$1*1-'Июль 2016'!D36</f>
        <v>5681.2999999999984</v>
      </c>
      <c r="L37" s="53">
        <f>'СВОД 2016'!K37+$F$1*1-'Август 2016'!D36</f>
        <v>2411.2999999999984</v>
      </c>
      <c r="M37" s="60">
        <f>'СВОД 2016'!L37+$F$1*1-'Сентябрь 2016'!D36</f>
        <v>0</v>
      </c>
      <c r="N37" s="53">
        <f>'СВОД 2016'!M37+$F$1*1-'Октябрь 2016'!D36</f>
        <v>2100</v>
      </c>
      <c r="O37" s="53">
        <f>'СВОД 2016'!N37+$F$1*1-'Ноябрь 2016'!D36</f>
        <v>4200</v>
      </c>
      <c r="P37" s="60">
        <f>'СВОД 2016'!O37+$F$1*1-'Декабрь 2016'!D36</f>
        <v>0</v>
      </c>
      <c r="Q37" s="14">
        <f t="shared" si="2"/>
        <v>23341.38</v>
      </c>
      <c r="R37" s="14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0">
        <f>'СВОД 2015'!P38</f>
        <v>-300.00000000000045</v>
      </c>
      <c r="E38" s="53">
        <f>'СВОД 2016'!D38+$E$1*1-'Январь 2016'!D37</f>
        <v>1490.2299999999996</v>
      </c>
      <c r="F38" s="53">
        <f>'СВОД 2016'!E38+$E$1*1-'Февраль 2016'!D37</f>
        <v>1490.2299999999996</v>
      </c>
      <c r="G38" s="53">
        <f>'СВОД 2016'!F38+$E$1*1-'Март 2016'!D37</f>
        <v>1490.2299999999996</v>
      </c>
      <c r="H38" s="53">
        <f>'СВОД 2016'!G38+$E$1*1-'Апрель 2016'!D37</f>
        <v>1490.2299999999996</v>
      </c>
      <c r="I38" s="60">
        <f>'СВОД 2016'!H38+$E$1*1-'Май 2016'!D37</f>
        <v>-300.00000000000045</v>
      </c>
      <c r="J38" s="60">
        <f>'СВОД 2016'!I38+$E$1*1-'Июнь 2016'!D37</f>
        <v>-609.77000000000044</v>
      </c>
      <c r="K38" s="60">
        <f>'СВОД 2016'!J38+$F$1*1-'Июль 2016'!D37</f>
        <v>-2709.7700000000004</v>
      </c>
      <c r="L38" s="60">
        <f>'СВОД 2016'!K38+$F$1*1-'Август 2016'!D37</f>
        <v>-609.77000000000044</v>
      </c>
      <c r="M38" s="60">
        <f>'СВОД 2016'!L38+$F$1*1-'Сентябрь 2016'!D37</f>
        <v>-609.77000000000044</v>
      </c>
      <c r="N38" s="60">
        <f>'СВОД 2016'!M38+$F$1*1-'Октябрь 2016'!D37</f>
        <v>-2709.7700000000004</v>
      </c>
      <c r="O38" s="60">
        <f>'СВОД 2016'!N38+$F$1*1-'Ноябрь 2016'!D37</f>
        <v>-609.77000000000044</v>
      </c>
      <c r="P38" s="60">
        <f>'СВОД 2016'!O38+$F$1*1-'Декабрь 2016'!D37</f>
        <v>1490.2299999999996</v>
      </c>
      <c r="Q38" s="14">
        <f t="shared" si="2"/>
        <v>23341.38</v>
      </c>
      <c r="R38" s="14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4">
        <f t="shared" si="0"/>
        <v>1490.2299999999996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60">
        <f>'СВОД 2015'!P39</f>
        <v>-700.00000000000182</v>
      </c>
      <c r="E39" s="60">
        <f>'СВОД 2016'!D39+$E$1*1-'Январь 2016'!D38</f>
        <v>-700.00000000000182</v>
      </c>
      <c r="F39" s="60">
        <f>'СВОД 2016'!E39+$E$1*1-'Февраль 2016'!D38</f>
        <v>-700.00000000000182</v>
      </c>
      <c r="G39" s="60">
        <f>'СВОД 2016'!F39+$E$1*1-'Март 2016'!D38</f>
        <v>-700.00000000000182</v>
      </c>
      <c r="H39" s="60">
        <f>'СВОД 2016'!G39+$E$1*1-'Апрель 2016'!D38</f>
        <v>-700.00000000000182</v>
      </c>
      <c r="I39" s="60">
        <f>'СВОД 2016'!H39+$E$1*1-'Май 2016'!D38</f>
        <v>-700.00000000000182</v>
      </c>
      <c r="J39" s="60">
        <f>'СВОД 2016'!I39+$E$1*1-'Июнь 2016'!D38</f>
        <v>-700.00000000000182</v>
      </c>
      <c r="K39" s="60">
        <f>'СВОД 2016'!J39+$F$1*1-'Июль 2016'!D38</f>
        <v>-700.00000000000182</v>
      </c>
      <c r="L39" s="60">
        <f>'СВОД 2016'!K39+$F$1*1-'Август 2016'!D38</f>
        <v>-700.00000000000182</v>
      </c>
      <c r="M39" s="60">
        <f>'СВОД 2016'!L39+$F$1*1-'Сентябрь 2016'!D38</f>
        <v>-1870.6900000000019</v>
      </c>
      <c r="N39" s="53">
        <f>'СВОД 2016'!M39+$F$1*1-'Октябрь 2016'!D38</f>
        <v>229.30999999999813</v>
      </c>
      <c r="O39" s="53">
        <f>'СВОД 2016'!N39+$F$1*1-'Ноябрь 2016'!D38</f>
        <v>229.30999999999813</v>
      </c>
      <c r="P39" s="60">
        <f>'СВОД 2016'!O39+$F$1*1-'Декабрь 2016'!D38</f>
        <v>229.30999999999813</v>
      </c>
      <c r="Q39" s="14">
        <f t="shared" si="2"/>
        <v>23341.38</v>
      </c>
      <c r="R39" s="14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4">
        <f t="shared" si="0"/>
        <v>229.30999999999767</v>
      </c>
      <c r="T39" s="37">
        <f t="shared" si="1"/>
        <v>-4.5474735088646412E-13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2015'!P40</f>
        <v>0.28999999999950887</v>
      </c>
      <c r="E40" s="53">
        <f>'СВОД 2016'!D40+$E$1*1-'Январь 2016'!D39</f>
        <v>1790.5199999999995</v>
      </c>
      <c r="F40" s="53">
        <f>'СВОД 2016'!E40+$E$1*1-'Февраль 2016'!D39</f>
        <v>1790.7499999999995</v>
      </c>
      <c r="G40" s="60">
        <f>'СВОД 2016'!F40+$E$1*1-'Март 2016'!D39</f>
        <v>-1790.0200000000004</v>
      </c>
      <c r="H40" s="53">
        <f>'СВОД 2016'!G40+$E$1*1-'Апрель 2016'!D39</f>
        <v>0.20999999999958163</v>
      </c>
      <c r="I40" s="53">
        <f>'СВОД 2016'!H40+$E$1*1-'Май 2016'!D39</f>
        <v>1790.4399999999996</v>
      </c>
      <c r="J40" s="60">
        <f>'СВОД 2016'!I40+$E$1*1-'Июнь 2016'!D39</f>
        <v>-619.33000000000038</v>
      </c>
      <c r="K40" s="53">
        <f>'СВОД 2016'!J40+$F$1*1-'Июль 2016'!D39</f>
        <v>1480.6699999999996</v>
      </c>
      <c r="L40" s="53">
        <f>'СВОД 2016'!K40+$F$1*1-'Август 2016'!D39</f>
        <v>3580.6699999999996</v>
      </c>
      <c r="M40" s="60">
        <f>'СВОД 2016'!L40+$F$1*1-'Сентябрь 2016'!D39</f>
        <v>-2079.33</v>
      </c>
      <c r="N40" s="53">
        <f>'СВОД 2016'!M40+$F$1*1-'Октябрь 2016'!D39</f>
        <v>20.670000000000073</v>
      </c>
      <c r="O40" s="60">
        <f>'СВОД 2016'!N40+$F$1*1-'Ноябрь 2016'!D39</f>
        <v>-2099.33</v>
      </c>
      <c r="P40" s="60">
        <f>'СВОД 2016'!O40+$F$1*1-'Декабрь 2016'!D39</f>
        <v>-4199.33</v>
      </c>
      <c r="Q40" s="14">
        <f t="shared" si="2"/>
        <v>23341.38</v>
      </c>
      <c r="R40" s="14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4">
        <f t="shared" si="0"/>
        <v>-4199.3299999999981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2015'!P41</f>
        <v>8951.15</v>
      </c>
      <c r="E41" s="53">
        <f>'СВОД 2016'!D41+$E$1*1-'Январь 2016'!D40</f>
        <v>10741.38</v>
      </c>
      <c r="F41" s="53">
        <f>'СВОД 2016'!E41+$E$1*1-'Февраль 2016'!D40</f>
        <v>12531.609999999999</v>
      </c>
      <c r="G41" s="60">
        <f>'СВОД 2016'!F41+$E$1*1-'Март 2016'!D40</f>
        <v>0</v>
      </c>
      <c r="H41" s="60">
        <f>'СВОД 2016'!G41+$E$1*1-'Апрель 2016'!D40</f>
        <v>0</v>
      </c>
      <c r="I41" s="53">
        <f>'СВОД 2016'!H41+$E$1*1-'Май 2016'!D40</f>
        <v>1790.23</v>
      </c>
      <c r="J41" s="60">
        <f>'СВОД 2016'!I41+$E$1*1-'Июнь 2016'!D40</f>
        <v>0</v>
      </c>
      <c r="K41" s="60">
        <f>'СВОД 2016'!J41+$F$1*1-'Июль 2016'!D40</f>
        <v>0</v>
      </c>
      <c r="L41" s="53">
        <f>'СВОД 2016'!K41+$F$1*1-'Август 2016'!D40</f>
        <v>2100</v>
      </c>
      <c r="M41" s="60">
        <f>'СВОД 2016'!L41+$F$1*1-'Сентябрь 2016'!D40</f>
        <v>-6300</v>
      </c>
      <c r="N41" s="60">
        <f>'СВОД 2016'!M41+$F$1*1-'Октябрь 2016'!D40</f>
        <v>-4200</v>
      </c>
      <c r="O41" s="60">
        <f>'СВОД 2016'!N41+$F$1*1-'Ноябрь 2016'!D40</f>
        <v>-2100</v>
      </c>
      <c r="P41" s="60">
        <f>'СВОД 2016'!O41+$F$1*1-'Декабрь 2016'!D40</f>
        <v>-10802.4</v>
      </c>
      <c r="Q41" s="14">
        <f t="shared" si="2"/>
        <v>23341.38</v>
      </c>
      <c r="R41" s="14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4">
        <f t="shared" si="0"/>
        <v>-10802.400000000001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53">
        <f>'СВОД 2015'!P42</f>
        <v>2857.7599999999984</v>
      </c>
      <c r="E42" s="53">
        <f>'СВОД 2016'!D42+$E$1*1-'Январь 2016'!D41</f>
        <v>4647.989999999998</v>
      </c>
      <c r="F42" s="53">
        <f>'СВОД 2016'!E42+$E$1*1-'Февраль 2016'!D41</f>
        <v>6438.2199999999975</v>
      </c>
      <c r="G42" s="53">
        <f>'СВОД 2016'!F42+$E$1*1-'Март 2016'!D41</f>
        <v>6332.4499999999971</v>
      </c>
      <c r="H42" s="53">
        <f>'СВОД 2016'!G42+$E$1*1-'Апрель 2016'!D41</f>
        <v>6322.6799999999967</v>
      </c>
      <c r="I42" s="53">
        <f>'СВОД 2016'!H42+$E$1*1-'Май 2016'!D41</f>
        <v>8112.9099999999962</v>
      </c>
      <c r="J42" s="53">
        <f>'СВОД 2016'!I42+$E$1*1-'Июнь 2016'!D41</f>
        <v>9903.1399999999958</v>
      </c>
      <c r="K42" s="60">
        <f>'СВОД 2016'!J42+$F$1*1-'Июль 2016'!D41</f>
        <v>10003.139999999996</v>
      </c>
      <c r="L42" s="60">
        <f>'СВОД 2016'!K42+$F$1*1-'Август 2016'!D41</f>
        <v>7103.1399999999958</v>
      </c>
      <c r="M42" s="60">
        <f>'СВОД 2016'!L42+$F$1*1-'Сентябрь 2016'!D41</f>
        <v>5203.1399999999958</v>
      </c>
      <c r="N42" s="60">
        <f>'СВОД 2016'!M42+$F$1*1-'Октябрь 2016'!D41</f>
        <v>7303.1399999999958</v>
      </c>
      <c r="O42" s="60">
        <f>'СВОД 2016'!N42+$F$1*1-'Ноябрь 2016'!D41</f>
        <v>9403.1399999999958</v>
      </c>
      <c r="P42" s="60">
        <f>'СВОД 2016'!O42+$F$1*1-'Декабрь 2016'!D41</f>
        <v>11503.139999999996</v>
      </c>
      <c r="Q42" s="14">
        <f t="shared" si="2"/>
        <v>23341.38</v>
      </c>
      <c r="R42" s="14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4">
        <f t="shared" si="0"/>
        <v>11503.14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60">
        <f>'СВОД 2015'!P43</f>
        <v>-185.02000000000226</v>
      </c>
      <c r="E43" s="60">
        <f>'СВОД 2016'!D43+$E$1*1-'Январь 2016'!D42</f>
        <v>-194.79000000000224</v>
      </c>
      <c r="F43" s="60">
        <f>'СВОД 2016'!E43+$E$1*1-'Февраль 2016'!D42</f>
        <v>-204.56000000000222</v>
      </c>
      <c r="G43" s="60">
        <f>'СВОД 2016'!F43+$E$1*1-'Март 2016'!D42</f>
        <v>-214.3300000000022</v>
      </c>
      <c r="H43" s="60">
        <f>'СВОД 2016'!G43+$E$1*1-'Апрель 2016'!D42</f>
        <v>-224.10000000000218</v>
      </c>
      <c r="I43" s="60">
        <f>'СВОД 2016'!H43+$E$1*1-'Май 2016'!D42</f>
        <v>-233.87000000000216</v>
      </c>
      <c r="J43" s="60">
        <f>'СВОД 2016'!I43+$E$1*1-'Июнь 2016'!D42</f>
        <v>-243.64000000000215</v>
      </c>
      <c r="K43" s="60">
        <f>'СВОД 2016'!J43+$F$1*1-'Июль 2016'!D42</f>
        <v>-243.64000000000215</v>
      </c>
      <c r="L43" s="60">
        <f>'СВОД 2016'!K43+$F$1*1-'Август 2016'!D42</f>
        <v>-243.64000000000215</v>
      </c>
      <c r="M43" s="60">
        <f>'СВОД 2016'!L43+$F$1*1-'Сентябрь 2016'!D42</f>
        <v>-243.64000000000215</v>
      </c>
      <c r="N43" s="60">
        <f>'СВОД 2016'!M43+$F$1*1-'Октябрь 2016'!D42</f>
        <v>-243.64000000000215</v>
      </c>
      <c r="O43" s="60">
        <f>'СВОД 2016'!N43+$F$1*1-'Ноябрь 2016'!D42</f>
        <v>-243.64000000000215</v>
      </c>
      <c r="P43" s="60">
        <f>'СВОД 2016'!O43+$F$1*1-'Декабрь 2016'!D42</f>
        <v>-3.6400000000021464</v>
      </c>
      <c r="Q43" s="14">
        <f t="shared" si="2"/>
        <v>23341.38</v>
      </c>
      <c r="R43" s="14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4">
        <f t="shared" si="0"/>
        <v>-3.6399999999994179</v>
      </c>
      <c r="T43" s="37">
        <f t="shared" si="1"/>
        <v>2.7284841053187847E-12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60">
        <f>'СВОД 2015'!P44</f>
        <v>-1791.5399999999995</v>
      </c>
      <c r="E44" s="60">
        <f>'СВОД 2016'!D44+$E$1*1-'Январь 2016'!D43</f>
        <v>-1791.5399999999995</v>
      </c>
      <c r="F44" s="60">
        <f>'СВОД 2016'!E44+$E$1*1-'Февраль 2016'!D43</f>
        <v>-1791.3099999999995</v>
      </c>
      <c r="G44" s="60">
        <f>'СВОД 2016'!F44+$E$1*1-'Март 2016'!D43</f>
        <v>-1791.0799999999995</v>
      </c>
      <c r="H44" s="60">
        <f>'СВОД 2016'!G44+$E$1*1-'Апрель 2016'!D43</f>
        <v>-1791.8499999999995</v>
      </c>
      <c r="I44" s="60">
        <f>'СВОД 2016'!H44+$E$1*1-'Май 2016'!D43</f>
        <v>-1791.6199999999994</v>
      </c>
      <c r="J44" s="60">
        <f>'СВОД 2016'!I44+$E$1*1-'Июнь 2016'!D43</f>
        <v>-1790.2299999999993</v>
      </c>
      <c r="K44" s="60">
        <f>'СВОД 2016'!J44+$F$1*1-'Июль 2016'!D43</f>
        <v>-2099.9999999999991</v>
      </c>
      <c r="L44" s="53">
        <f>'СВОД 2016'!K44+$F$1*1-'Август 2016'!D43</f>
        <v>-2099.9999999999991</v>
      </c>
      <c r="M44" s="53">
        <f>'СВОД 2016'!L44+$F$1*1-'Сентябрь 2016'!D43</f>
        <v>-2099.9999999999991</v>
      </c>
      <c r="N44" s="53">
        <f>'СВОД 2016'!M44+$F$1*1-'Октябрь 2016'!D43</f>
        <v>-2099.9999999999991</v>
      </c>
      <c r="O44" s="53">
        <f>'СВОД 2016'!N44+$F$1*1-'Ноябрь 2016'!D43</f>
        <v>-2099.9999999999991</v>
      </c>
      <c r="P44" s="60">
        <f>'СВОД 2016'!O44+$F$1*1-'Декабрь 2016'!D43</f>
        <v>-2099.9999999999991</v>
      </c>
      <c r="Q44" s="14">
        <f t="shared" si="2"/>
        <v>23341.38</v>
      </c>
      <c r="R44" s="14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4">
        <f t="shared" si="0"/>
        <v>-2100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60">
        <f>'СВОД 2015'!P45</f>
        <v>-4.5474735088646412E-13</v>
      </c>
      <c r="E45" s="53">
        <f>'СВОД 2016'!D45+$E$1*1-'Январь 2016'!D44</f>
        <v>1790.2299999999996</v>
      </c>
      <c r="F45" s="53">
        <f>'СВОД 2016'!E45+$E$1*1-'Февраль 2016'!D44</f>
        <v>3580.4599999999996</v>
      </c>
      <c r="G45" s="60">
        <f>'СВОД 2016'!F45+$E$1*1-'Март 2016'!D44</f>
        <v>-5370.69</v>
      </c>
      <c r="H45" s="60">
        <f>'СВОД 2016'!G45+$E$1*1-'Апрель 2016'!D44</f>
        <v>-3580.4599999999996</v>
      </c>
      <c r="I45" s="60">
        <f>'СВОД 2016'!H45+$E$1*1-'Май 2016'!D44</f>
        <v>-1790.2299999999996</v>
      </c>
      <c r="J45" s="53">
        <f>'СВОД 2016'!I45+$E$1*1-'Июнь 2016'!D44</f>
        <v>-4480</v>
      </c>
      <c r="K45" s="60">
        <f>'СВОД 2016'!J45+$F$1*1-'Июль 2016'!D44</f>
        <v>-2380</v>
      </c>
      <c r="L45" s="60">
        <f>'СВОД 2016'!K45+$F$1*1-'Август 2016'!D44</f>
        <v>-4480</v>
      </c>
      <c r="M45" s="60">
        <f>'СВОД 2016'!L45+$F$1*1-'Сентябрь 2016'!D44</f>
        <v>-2380</v>
      </c>
      <c r="N45" s="60">
        <f>'СВОД 2016'!M45+$F$1*1-'Октябрь 2016'!D44</f>
        <v>-280</v>
      </c>
      <c r="O45" s="60">
        <f>'СВОД 2016'!N45+$F$1*1-'Ноябрь 2016'!D44</f>
        <v>-2380</v>
      </c>
      <c r="P45" s="60">
        <f>'СВОД 2016'!O45+$F$1*1-'Декабрь 2016'!D44</f>
        <v>-280</v>
      </c>
      <c r="Q45" s="14">
        <f t="shared" si="2"/>
        <v>23341.38</v>
      </c>
      <c r="R45" s="14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4">
        <f t="shared" si="0"/>
        <v>-279.99999999999636</v>
      </c>
      <c r="T45" s="37">
        <f t="shared" si="1"/>
        <v>3.637978807091713E-12</v>
      </c>
    </row>
    <row r="46" spans="1:20" ht="15.95" customHeight="1" x14ac:dyDescent="0.25">
      <c r="A46" s="20" t="s">
        <v>63</v>
      </c>
      <c r="B46" s="2">
        <v>33</v>
      </c>
      <c r="C46" s="9"/>
      <c r="D46" s="60">
        <f>'СВОД 2015'!P46</f>
        <v>-1790.23</v>
      </c>
      <c r="E46" s="60">
        <f>'СВОД 2016'!D46+$E$1*1-'Январь 2016'!D45</f>
        <v>0</v>
      </c>
      <c r="F46" s="60">
        <f>'СВОД 2016'!E46+$E$1*1-'Февраль 2016'!D45</f>
        <v>0</v>
      </c>
      <c r="G46" s="60">
        <f>'СВОД 2016'!F46+$E$1*1-'Март 2016'!D45</f>
        <v>0</v>
      </c>
      <c r="H46" s="60">
        <f>'СВОД 2016'!G46+$E$1*1-'Апрель 2016'!D45</f>
        <v>0</v>
      </c>
      <c r="I46" s="60">
        <f>'СВОД 2016'!H46+$E$1*1-'Май 2016'!D45</f>
        <v>0</v>
      </c>
      <c r="J46" s="60">
        <f>'СВОД 2016'!I46+$E$1*1-'Июнь 2016'!D45</f>
        <v>0</v>
      </c>
      <c r="K46" s="60">
        <f>'СВОД 2016'!J46+$F$1*1-'Июль 2016'!D45</f>
        <v>0</v>
      </c>
      <c r="L46" s="60">
        <f>'СВОД 2016'!K46+$F$1*1-'Август 2016'!D45</f>
        <v>0</v>
      </c>
      <c r="M46" s="60">
        <f>'СВОД 2016'!L46+$F$1*1-'Сентябрь 2016'!D45</f>
        <v>0</v>
      </c>
      <c r="N46" s="60">
        <f>'СВОД 2016'!M46+$F$1*1-'Октябрь 2016'!D45</f>
        <v>0</v>
      </c>
      <c r="O46" s="60">
        <f>'СВОД 2016'!N46+$F$1*1-'Ноябрь 2016'!D45</f>
        <v>0</v>
      </c>
      <c r="P46" s="60">
        <f>'СВОД 2016'!O46+$F$1*1-'Декабрь 2016'!D45</f>
        <v>-2100</v>
      </c>
      <c r="Q46" s="14">
        <f t="shared" si="2"/>
        <v>23341.38</v>
      </c>
      <c r="R46" s="14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4">
        <f t="shared" si="0"/>
        <v>-2100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2015'!P47</f>
        <v>1790.2299999999996</v>
      </c>
      <c r="E47" s="53">
        <f>'СВОД 2016'!D47+$E$1*1-'Январь 2016'!D46</f>
        <v>1790.2299999999996</v>
      </c>
      <c r="F47" s="60">
        <f>'СВОД 2016'!E47+$E$1*1-'Февраль 2016'!D46</f>
        <v>0</v>
      </c>
      <c r="G47" s="53">
        <f>'СВОД 2016'!F47+$E$1*1-'Март 2016'!D46</f>
        <v>1790.23</v>
      </c>
      <c r="H47" s="60">
        <f>'СВОД 2016'!G47+$E$1*1-'Апрель 2016'!D46</f>
        <v>0</v>
      </c>
      <c r="I47" s="53">
        <f>'СВОД 2016'!H47+$E$1*1-'Май 2016'!D46</f>
        <v>1790.23</v>
      </c>
      <c r="J47" s="53">
        <f>'СВОД 2016'!I47+$E$1*1-'Июнь 2016'!D46</f>
        <v>3580.46</v>
      </c>
      <c r="K47" s="60">
        <f>'СВОД 2016'!J47+$F$1*1-'Июль 2016'!D46</f>
        <v>-2100</v>
      </c>
      <c r="L47" s="60">
        <f>'СВОД 2016'!K47+$F$1*1-'Август 2016'!D46</f>
        <v>0</v>
      </c>
      <c r="M47" s="60">
        <f>'СВОД 2016'!L47+$F$1*1-'Сентябрь 2016'!D46</f>
        <v>-2100</v>
      </c>
      <c r="N47" s="60">
        <f>'СВОД 2016'!M47+$F$1*1-'Октябрь 2016'!D46</f>
        <v>0</v>
      </c>
      <c r="O47" s="53">
        <f>'СВОД 2016'!N47+$F$1*1-'Ноябрь 2016'!D46</f>
        <v>2100</v>
      </c>
      <c r="P47" s="60">
        <f>'СВОД 2016'!O47+$F$1*1-'Декабрь 2016'!D46</f>
        <v>-4200</v>
      </c>
      <c r="Q47" s="14">
        <f t="shared" si="2"/>
        <v>23341.38</v>
      </c>
      <c r="R47" s="14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4">
        <f t="shared" si="0"/>
        <v>-4200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2015'!P48</f>
        <v>8916.6699999999983</v>
      </c>
      <c r="E48" s="53">
        <f>'СВОД 2016'!D48+$E$1*1-'Январь 2016'!D47</f>
        <v>10706.899999999998</v>
      </c>
      <c r="F48" s="53">
        <f>'СВОД 2016'!E48+$E$1*1-'Февраль 2016'!D47</f>
        <v>12497.129999999997</v>
      </c>
      <c r="G48" s="53">
        <f>'СВОД 2016'!F48+$E$1*1-'Март 2016'!D47</f>
        <v>14287.359999999997</v>
      </c>
      <c r="H48" s="53">
        <f>'СВОД 2016'!G48+$E$1*1-'Апрель 2016'!D47</f>
        <v>16077.589999999997</v>
      </c>
      <c r="I48" s="53">
        <f>'СВОД 2016'!H48+$E$1*1-'Май 2016'!D47</f>
        <v>17867.819999999996</v>
      </c>
      <c r="J48" s="60">
        <f>'СВОД 2016'!I48+$E$1*1-'Июнь 2016'!D47</f>
        <v>-5341.9500000000044</v>
      </c>
      <c r="K48" s="60">
        <f>'СВОД 2016'!J48+$F$1*1-'Июль 2016'!D47</f>
        <v>-3241.9500000000044</v>
      </c>
      <c r="L48" s="60">
        <f>'СВОД 2016'!K48+$F$1*1-'Август 2016'!D47</f>
        <v>-1141.9500000000044</v>
      </c>
      <c r="M48" s="60">
        <f>'СВОД 2016'!L48+$F$1*1-'Сентябрь 2016'!D47</f>
        <v>958.04999999999563</v>
      </c>
      <c r="N48" s="60">
        <f>'СВОД 2016'!M48+$F$1*1-'Октябрь 2016'!D47</f>
        <v>3058.0499999999956</v>
      </c>
      <c r="O48" s="60">
        <f>'СВОД 2016'!N48+$F$1*1-'Ноябрь 2016'!D47</f>
        <v>5158.0499999999956</v>
      </c>
      <c r="P48" s="60">
        <f>'СВОД 2016'!O48+$F$1*1-'Декабрь 2016'!D47</f>
        <v>7258.0499999999956</v>
      </c>
      <c r="Q48" s="14">
        <f t="shared" si="2"/>
        <v>23341.38</v>
      </c>
      <c r="R48" s="14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4">
        <f t="shared" si="0"/>
        <v>7258.0499999999993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2015'!P49</f>
        <v>0.59000000000014552</v>
      </c>
      <c r="E49" s="60">
        <f>'СВОД 2016'!D49+$E$1*1-'Январь 2016'!D48</f>
        <v>-9.1799999999998363</v>
      </c>
      <c r="F49" s="60">
        <f>'СВОД 2016'!E49+$E$1*1-'Февраль 2016'!D48</f>
        <v>-18.949999999999818</v>
      </c>
      <c r="G49" s="53">
        <f>'СВОД 2016'!F49+$E$1*1-'Март 2016'!D48</f>
        <v>47.480000000000246</v>
      </c>
      <c r="H49" s="53">
        <f>'СВОД 2016'!G49+$E$1*1-'Апрель 2016'!D48</f>
        <v>37.710000000000264</v>
      </c>
      <c r="I49" s="53">
        <f>'СВОД 2016'!H49+$E$1*1-'Май 2016'!D48</f>
        <v>1827.9400000000003</v>
      </c>
      <c r="J49" s="60">
        <f>'СВОД 2016'!I49+$E$1*1-'Июнь 2016'!D48</f>
        <v>-31.829999999999927</v>
      </c>
      <c r="K49" s="53">
        <f>'СВОД 2016'!J49+$F$1*1-'Июль 2016'!D48</f>
        <v>2068.17</v>
      </c>
      <c r="L49" s="60">
        <f>'СВОД 2016'!K49+$F$1*1-'Август 2016'!D48</f>
        <v>-31.829999999999927</v>
      </c>
      <c r="M49" s="60">
        <f>'СВОД 2016'!L49+$F$1*1-'Сентябрь 2016'!D48</f>
        <v>-2131.83</v>
      </c>
      <c r="N49" s="60">
        <f>'СВОД 2016'!M49+$F$1*1-'Октябрь 2016'!D48</f>
        <v>-2131.83</v>
      </c>
      <c r="O49" s="60">
        <f>'СВОД 2016'!N49+$F$1*1-'Ноябрь 2016'!D48</f>
        <v>-31.829999999999927</v>
      </c>
      <c r="P49" s="60">
        <f>'СВОД 2016'!O49+$F$1*1-'Декабрь 2016'!D48</f>
        <v>-31.829999999999927</v>
      </c>
      <c r="Q49" s="14">
        <f t="shared" si="2"/>
        <v>23341.38</v>
      </c>
      <c r="R49" s="14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4">
        <f t="shared" si="0"/>
        <v>-31.829999999998108</v>
      </c>
      <c r="T49" s="37">
        <f t="shared" si="1"/>
        <v>1.8189894035458565E-12</v>
      </c>
    </row>
    <row r="50" spans="1:20" ht="15.95" customHeight="1" x14ac:dyDescent="0.25">
      <c r="A50" s="20" t="s">
        <v>67</v>
      </c>
      <c r="B50" s="2">
        <v>37</v>
      </c>
      <c r="C50" s="9"/>
      <c r="D50" s="60">
        <f>'СВОД 2015'!P50</f>
        <v>-17.630000000002383</v>
      </c>
      <c r="E50" s="60">
        <f>'СВОД 2016'!D50+$E$1*1-'Январь 2016'!D49</f>
        <v>-7227.4000000000024</v>
      </c>
      <c r="F50" s="60">
        <f>'СВОД 2016'!E50+$E$1*1-'Февраль 2016'!D49</f>
        <v>-5437.1700000000019</v>
      </c>
      <c r="G50" s="60">
        <f>'СВОД 2016'!F50+$E$1*1-'Март 2016'!D49</f>
        <v>-3646.9400000000019</v>
      </c>
      <c r="H50" s="60">
        <f>'СВОД 2016'!G50+$E$1*1-'Апрель 2016'!D49</f>
        <v>-1856.7100000000019</v>
      </c>
      <c r="I50" s="60">
        <f>'СВОД 2016'!H50+$E$1*1-'Май 2016'!D49</f>
        <v>-66.480000000001837</v>
      </c>
      <c r="J50" s="53">
        <f>'СВОД 2016'!I50+$E$1*1-'Июнь 2016'!D49</f>
        <v>1723.7499999999982</v>
      </c>
      <c r="K50" s="60">
        <f>'СВОД 2016'!J50+$F$1*1-'Июль 2016'!D49</f>
        <v>-376.25000000000182</v>
      </c>
      <c r="L50" s="60">
        <f>'СВОД 2016'!K50+$F$1*1-'Август 2016'!D49</f>
        <v>-2100.0000000000018</v>
      </c>
      <c r="M50" s="60">
        <f>'СВОД 2016'!L50+$F$1*1-'Сентябрь 2016'!D49</f>
        <v>-1.8189894035458565E-12</v>
      </c>
      <c r="N50" s="60">
        <f>'СВОД 2016'!M50+$F$1*1-'Октябрь 2016'!D49</f>
        <v>-2100.0000000000018</v>
      </c>
      <c r="O50" s="60">
        <f>'СВОД 2016'!N50+$F$1*1-'Ноябрь 2016'!D49</f>
        <v>-1.8189894035458565E-12</v>
      </c>
      <c r="P50" s="60">
        <f>'СВОД 2016'!O50+$F$1*1-'Декабрь 2016'!D49</f>
        <v>-2100.0000000000018</v>
      </c>
      <c r="Q50" s="14">
        <f t="shared" si="2"/>
        <v>23341.38</v>
      </c>
      <c r="R50" s="14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4">
        <f t="shared" si="0"/>
        <v>-2100</v>
      </c>
      <c r="T50" s="37">
        <f t="shared" si="1"/>
        <v>0</v>
      </c>
    </row>
    <row r="51" spans="1:20" ht="15.95" customHeight="1" x14ac:dyDescent="0.25">
      <c r="A51" s="20" t="s">
        <v>68</v>
      </c>
      <c r="B51" s="2">
        <v>38</v>
      </c>
      <c r="C51" s="9"/>
      <c r="D51" s="60">
        <f>'СВОД 2015'!P51</f>
        <v>-424.25000000000182</v>
      </c>
      <c r="E51" s="53">
        <f>'СВОД 2016'!D51+$E$1*1-'Январь 2016'!D50</f>
        <v>1365.9799999999982</v>
      </c>
      <c r="F51" s="53">
        <f>'СВОД 2016'!E51+$E$1*1-'Февраль 2016'!D50</f>
        <v>3156.2099999999982</v>
      </c>
      <c r="G51" s="53">
        <f>'СВОД 2016'!F51+$E$1*1-'Март 2016'!D50</f>
        <v>4946.4399999999987</v>
      </c>
      <c r="H51" s="60">
        <f>'СВОД 2016'!G51+$E$1*1-'Апрель 2016'!D50</f>
        <v>-4263.3300000000017</v>
      </c>
      <c r="I51" s="60">
        <f>'СВОД 2016'!H51+$E$1*1-'Май 2016'!D50</f>
        <v>-2473.1000000000017</v>
      </c>
      <c r="J51" s="60">
        <f>'СВОД 2016'!I51+$E$1*1-'Июнь 2016'!D50</f>
        <v>-682.87000000000171</v>
      </c>
      <c r="K51" s="53">
        <f>'СВОД 2016'!J51+$F$1*1-'Июль 2016'!D50</f>
        <v>1417.1299999999983</v>
      </c>
      <c r="L51" s="53">
        <f>'СВОД 2016'!K51+$F$1*1-'Август 2016'!D50</f>
        <v>3517.1299999999983</v>
      </c>
      <c r="M51" s="53">
        <f>'СВОД 2016'!L51+$F$1*1-'Сентябрь 2016'!D50</f>
        <v>3517.1299999999983</v>
      </c>
      <c r="N51" s="60">
        <f>'СВОД 2016'!M51+$F$1*1-'Октябрь 2016'!D50</f>
        <v>2099.9999999999982</v>
      </c>
      <c r="O51" s="60">
        <f>'СВОД 2016'!N51+$F$1*1-'Ноябрь 2016'!D50</f>
        <v>4199.9999999999982</v>
      </c>
      <c r="P51" s="60">
        <f>'СВОД 2016'!O51+$F$1*1-'Декабрь 2016'!D50</f>
        <v>6299.9999999999982</v>
      </c>
      <c r="Q51" s="14">
        <f t="shared" si="2"/>
        <v>23341.38</v>
      </c>
      <c r="R51" s="14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4">
        <f t="shared" si="0"/>
        <v>6299.9999999999964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60">
        <f>'СВОД 2015'!P52</f>
        <v>-95.399999999999636</v>
      </c>
      <c r="E52" s="53">
        <f>'СВОД 2016'!D52+$E$1*1-'Январь 2016'!D51</f>
        <v>1694.8300000000004</v>
      </c>
      <c r="F52" s="60">
        <f>'СВОД 2016'!E52+$E$1*1-'Февраль 2016'!D51</f>
        <v>-2314.9399999999996</v>
      </c>
      <c r="G52" s="60">
        <f>'СВОД 2016'!F52+$E$1*1-'Март 2016'!D51</f>
        <v>-524.70999999999958</v>
      </c>
      <c r="H52" s="60">
        <f>'СВОД 2016'!G52+$E$1*1-'Апрель 2016'!D51</f>
        <v>-2334.4799999999996</v>
      </c>
      <c r="I52" s="60">
        <f>'СВОД 2016'!H52+$E$1*1-'Май 2016'!D51</f>
        <v>-2344.2499999999995</v>
      </c>
      <c r="J52" s="60">
        <f>'СВОД 2016'!I52+$E$1*1-'Июнь 2016'!D51</f>
        <v>-554.01999999999953</v>
      </c>
      <c r="K52" s="60">
        <f>'СВОД 2016'!J52+$F$1*1-'Июль 2016'!D51</f>
        <v>-554.01999999999953</v>
      </c>
      <c r="L52" s="60">
        <f>'СВОД 2016'!K52+$F$1*1-'Август 2016'!D51</f>
        <v>-2654.0199999999995</v>
      </c>
      <c r="M52" s="60">
        <f>'СВОД 2016'!L52+$F$1*1-'Сентябрь 2016'!D51</f>
        <v>-554.01999999999953</v>
      </c>
      <c r="N52" s="60">
        <f>'СВОД 2016'!M52+$F$1*1-'Октябрь 2016'!D51</f>
        <v>-2654.0199999999995</v>
      </c>
      <c r="O52" s="60">
        <f>'СВОД 2016'!N52+$F$1*1-'Ноябрь 2016'!D51</f>
        <v>-2654.0199999999995</v>
      </c>
      <c r="P52" s="60">
        <f>'СВОД 2016'!O52+$F$1*1-'Декабрь 2016'!D51</f>
        <v>-554.01999999999953</v>
      </c>
      <c r="Q52" s="14">
        <f t="shared" si="2"/>
        <v>23341.38</v>
      </c>
      <c r="R52" s="14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4">
        <f t="shared" si="0"/>
        <v>-554.0199999999968</v>
      </c>
      <c r="T52" s="37">
        <f t="shared" si="1"/>
        <v>2.7284841053187847E-12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60">
        <f>'СВОД 2015'!P53</f>
        <v>-3580.4599999999973</v>
      </c>
      <c r="E53" s="60">
        <f>'СВОД 2016'!D53+$E$1*1-'Январь 2016'!D52</f>
        <v>-1790.2299999999973</v>
      </c>
      <c r="F53" s="53">
        <f>'СВОД 2016'!E53+$E$1*1-'Февраль 2016'!D52</f>
        <v>2.7284841053187847E-12</v>
      </c>
      <c r="G53" s="60">
        <f>'СВОД 2016'!F53+$E$1*1-'Март 2016'!D52</f>
        <v>-3580.4599999999969</v>
      </c>
      <c r="H53" s="60">
        <f>'СВОД 2016'!G53+$E$1*1-'Апрель 2016'!D52</f>
        <v>-1790.2299999999968</v>
      </c>
      <c r="I53" s="53">
        <f>'СВОД 2016'!H53+$E$1*1-'Май 2016'!D52</f>
        <v>3.1832314562052488E-12</v>
      </c>
      <c r="J53" s="60">
        <f>'СВОД 2016'!I53+$E$1*1-'Июнь 2016'!D52</f>
        <v>-3580.3999999999969</v>
      </c>
      <c r="K53" s="60">
        <f>'СВОД 2016'!J53+$F$1*1-'Июль 2016'!D52</f>
        <v>-1480.3999999999969</v>
      </c>
      <c r="L53" s="53">
        <f>'СВОД 2016'!K53+$F$1*1-'Август 2016'!D52</f>
        <v>619.60000000000309</v>
      </c>
      <c r="M53" s="60">
        <f>'СВОД 2016'!L53+$F$1*1-'Сентябрь 2016'!D52</f>
        <v>-3271.029999999997</v>
      </c>
      <c r="N53" s="60">
        <f>'СВОД 2016'!M53+$F$1*1-'Октябрь 2016'!D52</f>
        <v>-1171.029999999997</v>
      </c>
      <c r="O53" s="60">
        <f>'СВОД 2016'!N53+$F$1*1-'Ноябрь 2016'!D52</f>
        <v>928.97000000000298</v>
      </c>
      <c r="P53" s="60">
        <f>'СВОД 2016'!O53+$F$1*1-'Декабрь 2016'!D52</f>
        <v>3028.970000000003</v>
      </c>
      <c r="Q53" s="14">
        <f t="shared" si="2"/>
        <v>23341.38</v>
      </c>
      <c r="R53" s="14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4">
        <f t="shared" si="0"/>
        <v>3028.9700000000048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0">
        <f>'СВОД 2015'!P54</f>
        <v>0</v>
      </c>
      <c r="E54" s="53">
        <f>'СВОД 2016'!D54+$E$1*1-'Январь 2016'!D53</f>
        <v>1790.23</v>
      </c>
      <c r="F54" s="60">
        <f>'СВОД 2016'!E54+$E$1*1-'Февраль 2016'!D53</f>
        <v>0</v>
      </c>
      <c r="G54" s="53">
        <f>'СВОД 2016'!F54+$E$1*1-'Март 2016'!D53</f>
        <v>1790.23</v>
      </c>
      <c r="H54" s="53">
        <f>'СВОД 2016'!G54+$E$1*1-'Апрель 2016'!D53</f>
        <v>3580.46</v>
      </c>
      <c r="I54" s="53">
        <f>'СВОД 2016'!H54+$E$1*1-'Май 2016'!D53</f>
        <v>1790.2300000000005</v>
      </c>
      <c r="J54" s="60">
        <f>'СВОД 2016'!I54+$E$1*1-'Июнь 2016'!D53</f>
        <v>-2099.9999999999995</v>
      </c>
      <c r="K54" s="53">
        <f>'СВОД 2016'!J54+$F$1*1-'Июль 2016'!D53</f>
        <v>-2099.9999999999995</v>
      </c>
      <c r="L54" s="53">
        <f>'СВОД 2016'!K54+$F$1*1-'Август 2016'!D53</f>
        <v>-2099.9999999999995</v>
      </c>
      <c r="M54" s="53">
        <f>'СВОД 2016'!L54+$F$1*1-'Сентябрь 2016'!D53</f>
        <v>4.5474735088646412E-13</v>
      </c>
      <c r="N54" s="60">
        <f>'СВОД 2016'!M54+$F$1*1-'Октябрь 2016'!D53</f>
        <v>0</v>
      </c>
      <c r="O54" s="53">
        <f>'СВОД 2016'!N54+$F$1*1-'Ноябрь 2016'!D53</f>
        <v>2100</v>
      </c>
      <c r="P54" s="60">
        <f>'СВОД 2016'!O54+$F$1*1-'Декабрь 2016'!D53</f>
        <v>0</v>
      </c>
      <c r="Q54" s="14">
        <f t="shared" si="2"/>
        <v>23341.38</v>
      </c>
      <c r="R54" s="14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4">
        <f t="shared" si="0"/>
        <v>0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53">
        <f>'СВОД 2015'!P55</f>
        <v>2056.2099999999937</v>
      </c>
      <c r="E55" s="53">
        <f>'СВОД 2016'!D55+$E$1*1-'Январь 2016'!D54</f>
        <v>3846.4399999999937</v>
      </c>
      <c r="F55" s="53">
        <f>'СВОД 2016'!E55+$E$1*1-'Февраль 2016'!D54</f>
        <v>5636.6699999999937</v>
      </c>
      <c r="G55" s="60">
        <f>'СВОД 2016'!F55+$E$1*1-'Март 2016'!D54</f>
        <v>1707.8999999999942</v>
      </c>
      <c r="H55" s="60">
        <f>'СВОД 2016'!G55+$E$1*1-'Апрель 2016'!D54</f>
        <v>3498.1299999999942</v>
      </c>
      <c r="I55" s="60">
        <f>'СВОД 2016'!H55+$E$1*1-'Май 2016'!D54</f>
        <v>5288.3599999999942</v>
      </c>
      <c r="J55" s="60">
        <f>'СВОД 2016'!I55+$E$1*1-'Июнь 2016'!D54</f>
        <v>7078.5899999999947</v>
      </c>
      <c r="K55" s="60">
        <f>'СВОД 2016'!J55+$F$1*1-'Июль 2016'!D54</f>
        <v>9178.5899999999947</v>
      </c>
      <c r="L55" s="60">
        <f>'СВОД 2016'!K55+$F$1*1-'Август 2016'!D54</f>
        <v>11278.589999999995</v>
      </c>
      <c r="M55" s="60">
        <f>'СВОД 2016'!L55+$F$1*1-'Сентябрь 2016'!D54</f>
        <v>13378.589999999995</v>
      </c>
      <c r="N55" s="60">
        <f>'СВОД 2016'!M55+$F$1*1-'Октябрь 2016'!D54</f>
        <v>15478.589999999995</v>
      </c>
      <c r="O55" s="60">
        <f>'СВОД 2016'!N55+$F$1*1-'Ноябрь 2016'!D54</f>
        <v>17578.589999999997</v>
      </c>
      <c r="P55" s="60">
        <f>'СВОД 2016'!O55+$F$1*1-'Декабрь 2016'!D54</f>
        <v>19678.589999999997</v>
      </c>
      <c r="Q55" s="14">
        <f t="shared" si="2"/>
        <v>23341.38</v>
      </c>
      <c r="R55" s="14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4">
        <f t="shared" si="0"/>
        <v>19678.589999999997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60">
        <f>'СВОД 2015'!P56</f>
        <v>-155.63000000000011</v>
      </c>
      <c r="E56" s="53">
        <f>'СВОД 2016'!D56+$E$1*1-'Январь 2016'!D55</f>
        <v>1634.6</v>
      </c>
      <c r="F56" s="53">
        <f>'СВОД 2016'!E56+$E$1*1-'Февраль 2016'!D55</f>
        <v>3424.83</v>
      </c>
      <c r="G56" s="53">
        <f>'СВОД 2016'!F56+$E$1*1-'Март 2016'!D55</f>
        <v>5215.0599999999995</v>
      </c>
      <c r="H56" s="53">
        <f>'СВОД 2016'!G56+$E$1*1-'Апрель 2016'!D55</f>
        <v>7005.2899999999991</v>
      </c>
      <c r="I56" s="53">
        <f>'СВОД 2016'!H56+$E$1*1-'Май 2016'!D55</f>
        <v>2795.5199999999986</v>
      </c>
      <c r="J56" s="53">
        <f>'СВОД 2016'!I56+$E$1*1-'Июнь 2016'!D55</f>
        <v>4585.7499999999982</v>
      </c>
      <c r="K56" s="60">
        <f>'СВОД 2016'!J56+$F$1*1-'Июль 2016'!D55</f>
        <v>-314.25000000000182</v>
      </c>
      <c r="L56" s="53">
        <f>'СВОД 2016'!K56+$F$1*1-'Август 2016'!D55</f>
        <v>1785.7499999999982</v>
      </c>
      <c r="M56" s="53">
        <f>'СВОД 2016'!L56+$F$1*1-'Сентябрь 2016'!D55</f>
        <v>3885.7499999999982</v>
      </c>
      <c r="N56" s="60">
        <f>'СВОД 2016'!M56+$F$1*1-'Октябрь 2016'!D55</f>
        <v>5985.7499999999982</v>
      </c>
      <c r="O56" s="60">
        <f>'СВОД 2016'!N56+$F$1*1-'Ноябрь 2016'!D55</f>
        <v>2385.7499999999982</v>
      </c>
      <c r="P56" s="60">
        <f>'СВОД 2016'!O56+$F$1*1-'Декабрь 2016'!D55</f>
        <v>4485.7499999999982</v>
      </c>
      <c r="Q56" s="14">
        <f t="shared" si="2"/>
        <v>23341.38</v>
      </c>
      <c r="R56" s="14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4">
        <f t="shared" si="0"/>
        <v>4485.75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2015'!P57</f>
        <v>1.3642420526593924E-12</v>
      </c>
      <c r="E57" s="60">
        <f>'СВОД 2016'!D57+$E$1*1-'Январь 2016'!D56</f>
        <v>-3580.4599999999982</v>
      </c>
      <c r="F57" s="60">
        <f>'СВОД 2016'!E57+$E$1*1-'Февраль 2016'!D56</f>
        <v>-1790.2299999999982</v>
      </c>
      <c r="G57" s="53">
        <f>'СВОД 2016'!F57+$E$1*1-'Март 2016'!D56</f>
        <v>1.8189894035458565E-12</v>
      </c>
      <c r="H57" s="60">
        <f>'СВОД 2016'!G57+$E$1*1-'Апрель 2016'!D56</f>
        <v>-3580.4599999999978</v>
      </c>
      <c r="I57" s="60">
        <f>'СВОД 2016'!H57+$E$1*1-'Май 2016'!D56</f>
        <v>-1790.2299999999977</v>
      </c>
      <c r="J57" s="53">
        <f>'СВОД 2016'!I57+$E$1*1-'Июнь 2016'!D56</f>
        <v>-5370.6899999999969</v>
      </c>
      <c r="K57" s="60">
        <f>'СВОД 2016'!J57+$F$1*1-'Июль 2016'!D56</f>
        <v>-3270.6899999999969</v>
      </c>
      <c r="L57" s="60">
        <f>'СВОД 2016'!K57+$F$1*1-'Август 2016'!D56</f>
        <v>-1170.6899999999969</v>
      </c>
      <c r="M57" s="60">
        <f>'СВОД 2016'!L57+$F$1*1-'Сентябрь 2016'!D56</f>
        <v>-6299.9999999999973</v>
      </c>
      <c r="N57" s="60">
        <f>'СВОД 2016'!M57+$F$1*1-'Октябрь 2016'!D56</f>
        <v>-4199.9999999999973</v>
      </c>
      <c r="O57" s="60">
        <f>'СВОД 2016'!N57+$F$1*1-'Ноябрь 2016'!D56</f>
        <v>-2099.9999999999973</v>
      </c>
      <c r="P57" s="53">
        <f>'СВОД 2016'!O57+$F$1*1-'Декабрь 2016'!D56</f>
        <v>2.7284841053187847E-12</v>
      </c>
      <c r="Q57" s="14">
        <f t="shared" si="2"/>
        <v>23341.38</v>
      </c>
      <c r="R57" s="14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4">
        <f t="shared" si="0"/>
        <v>0</v>
      </c>
      <c r="T57" s="37">
        <f t="shared" si="1"/>
        <v>-2.7284841053187847E-12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2015'!P58</f>
        <v>4.5474735088646412E-13</v>
      </c>
      <c r="E58" s="53">
        <f>'СВОД 2016'!D58+$E$1*1-'Январь 2016'!D57</f>
        <v>1790.2300000000005</v>
      </c>
      <c r="F58" s="53">
        <f>'СВОД 2016'!E58+$E$1*1-'Февраль 2016'!D57</f>
        <v>3580.4600000000005</v>
      </c>
      <c r="G58" s="53">
        <f>'СВОД 2016'!F58+$E$1*1-'Март 2016'!D57</f>
        <v>5370.6900000000005</v>
      </c>
      <c r="H58" s="53">
        <f>'СВОД 2016'!G58+$E$1*1-'Апрель 2016'!D57</f>
        <v>7160.92</v>
      </c>
      <c r="I58" s="53">
        <f>'СВОД 2016'!H58+$E$1*1-'Май 2016'!D57</f>
        <v>8951.15</v>
      </c>
      <c r="J58" s="53">
        <f>'СВОД 2016'!I58+$E$1*1-'Июнь 2016'!D57</f>
        <v>10741.38</v>
      </c>
      <c r="K58" s="60">
        <f>'СВОД 2016'!J58+$F$1*1-'Июль 2016'!D57</f>
        <v>-3270.6900000000005</v>
      </c>
      <c r="L58" s="60">
        <f>'СВОД 2016'!K58+$F$1*1-'Август 2016'!D57</f>
        <v>-1170.6900000000005</v>
      </c>
      <c r="M58" s="60">
        <f>'СВОД 2016'!L58+$F$1*1-'Сентябрь 2016'!D57</f>
        <v>929.30999999999949</v>
      </c>
      <c r="N58" s="60">
        <f>'СВОД 2016'!M58+$F$1*1-'Октябрь 2016'!D57</f>
        <v>3029.3099999999995</v>
      </c>
      <c r="O58" s="60">
        <f>'СВОД 2016'!N58+$F$1*1-'Ноябрь 2016'!D57</f>
        <v>5129.3099999999995</v>
      </c>
      <c r="P58" s="60">
        <f>'СВОД 2016'!O58+$F$1*1-'Декабрь 2016'!D57</f>
        <v>7229.3099999999995</v>
      </c>
      <c r="Q58" s="14">
        <f t="shared" si="2"/>
        <v>23341.38</v>
      </c>
      <c r="R58" s="14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4">
        <f t="shared" si="0"/>
        <v>7229.3100000000013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2015'!P59</f>
        <v>33.909999999998035</v>
      </c>
      <c r="E59" s="53">
        <f>'СВОД 2016'!D59+$E$1*1-'Январь 2016'!D58</f>
        <v>1824.1399999999981</v>
      </c>
      <c r="F59" s="53">
        <f>'СВОД 2016'!E59+$E$1*1-'Февраль 2016'!D58</f>
        <v>1749.3699999999981</v>
      </c>
      <c r="G59" s="53">
        <f>'СВОД 2016'!F59+$E$1*1-'Март 2016'!D58</f>
        <v>3539.5999999999981</v>
      </c>
      <c r="H59" s="60">
        <f>'СВОД 2016'!G59+$E$1*1-'Апрель 2016'!D58</f>
        <v>-1800.1700000000019</v>
      </c>
      <c r="I59" s="60">
        <f>'СВОД 2016'!H59+$E$1*1-'Май 2016'!D58</f>
        <v>-1799.9400000000019</v>
      </c>
      <c r="J59" s="60">
        <f>'СВОД 2016'!I59+$E$1*1-'Июнь 2016'!D58</f>
        <v>-6009.7100000000019</v>
      </c>
      <c r="K59" s="60">
        <f>'СВОД 2016'!J59+$F$1*1-'Июль 2016'!D58</f>
        <v>-3909.7100000000019</v>
      </c>
      <c r="L59" s="60">
        <f>'СВОД 2016'!K59+$F$1*1-'Август 2016'!D58</f>
        <v>-1809.7100000000019</v>
      </c>
      <c r="M59" s="53">
        <f>'СВОД 2016'!L59+$F$1*1-'Сентябрь 2016'!D58</f>
        <v>290.28999999999814</v>
      </c>
      <c r="N59" s="53">
        <f>'СВОД 2016'!M59+$F$1*1-'Октябрь 2016'!D58</f>
        <v>2390.2899999999981</v>
      </c>
      <c r="O59" s="60">
        <f>'СВОД 2016'!N59+$F$1*1-'Ноябрь 2016'!D58</f>
        <v>1490.2899999999981</v>
      </c>
      <c r="P59" s="60">
        <f>'СВОД 2016'!O59+$F$1*1-'Декабрь 2016'!D58</f>
        <v>3590.2899999999981</v>
      </c>
      <c r="Q59" s="14">
        <f t="shared" si="2"/>
        <v>23341.38</v>
      </c>
      <c r="R59" s="14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4">
        <f t="shared" si="0"/>
        <v>3590.2900000000009</v>
      </c>
      <c r="T59" s="37">
        <f t="shared" si="1"/>
        <v>0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2015'!P60</f>
        <v>73.500000000000455</v>
      </c>
      <c r="E60" s="53">
        <f>'СВОД 2016'!D60+$E$1*1-'Январь 2016'!D59</f>
        <v>1863.7300000000005</v>
      </c>
      <c r="F60" s="53">
        <f>'СВОД 2016'!E60+$E$1*1-'Февраль 2016'!D59</f>
        <v>1863.7300000000005</v>
      </c>
      <c r="G60" s="53">
        <f>'СВОД 2016'!F60+$E$1*1-'Март 2016'!D59</f>
        <v>1863.7300000000005</v>
      </c>
      <c r="H60" s="53">
        <f>'СВОД 2016'!G60+$E$1*1-'Апрель 2016'!D59</f>
        <v>1863.7300000000005</v>
      </c>
      <c r="I60" s="53">
        <f>'СВОД 2016'!H60+$E$1*1-'Май 2016'!D59</f>
        <v>1753.9600000000005</v>
      </c>
      <c r="J60" s="53">
        <f>'СВОД 2016'!I60+$E$1*1-'Июнь 2016'!D59</f>
        <v>1753.9600000000005</v>
      </c>
      <c r="K60" s="53">
        <f>'СВОД 2016'!J60+$F$1*1-'Июль 2016'!D59</f>
        <v>1753.9600000000005</v>
      </c>
      <c r="L60" s="53">
        <f>'СВОД 2016'!K60+$F$1*1-'Август 2016'!D59</f>
        <v>3853.9600000000005</v>
      </c>
      <c r="M60" s="53">
        <f>'СВОД 2016'!L60+$F$1*1-'Сентябрь 2016'!D59</f>
        <v>4163.7300000000014</v>
      </c>
      <c r="N60" s="53">
        <f>'СВОД 2016'!M60+$F$1*1-'Октябрь 2016'!D59</f>
        <v>6263.7300000000014</v>
      </c>
      <c r="O60" s="60">
        <f>'СВОД 2016'!N60+$F$1*1-'Ноябрь 2016'!D59</f>
        <v>6263.7300000000014</v>
      </c>
      <c r="P60" s="60">
        <f>'СВОД 2016'!O60+$F$1*1-'Декабрь 2016'!D59</f>
        <v>4163.7300000000014</v>
      </c>
      <c r="Q60" s="14">
        <f t="shared" si="2"/>
        <v>23341.38</v>
      </c>
      <c r="R60" s="14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4">
        <f t="shared" si="0"/>
        <v>4163.7299999999996</v>
      </c>
      <c r="T60" s="37">
        <f t="shared" si="1"/>
        <v>0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2015'!P61</f>
        <v>17536.209999999992</v>
      </c>
      <c r="E61" s="53">
        <f>'СВОД 2016'!D61+$E$1*1-'Январь 2016'!D60</f>
        <v>19326.439999999991</v>
      </c>
      <c r="F61" s="53">
        <f>'СВОД 2016'!E61+$E$1*1-'Февраль 2016'!D60</f>
        <v>21116.669999999991</v>
      </c>
      <c r="G61" s="53">
        <f>'СВОД 2016'!F61+$E$1*1-'Март 2016'!D60</f>
        <v>2906.8999999999905</v>
      </c>
      <c r="H61" s="60">
        <f>'СВОД 2016'!G61+$E$1*1-'Апрель 2016'!D60</f>
        <v>-5302.8700000000099</v>
      </c>
      <c r="I61" s="60">
        <f>'СВОД 2016'!H61+$E$1*1-'Май 2016'!D60</f>
        <v>-3512.6400000000099</v>
      </c>
      <c r="J61" s="60">
        <f>'СВОД 2016'!I61+$E$1*1-'Июнь 2016'!D60</f>
        <v>-1722.4100000000099</v>
      </c>
      <c r="K61" s="53">
        <f>'СВОД 2016'!J61+$F$1*1-'Июль 2016'!D60</f>
        <v>377.58999999999014</v>
      </c>
      <c r="L61" s="60">
        <f>'СВОД 2016'!K61+$F$1*1-'Август 2016'!D60</f>
        <v>-5522.4100000000099</v>
      </c>
      <c r="M61" s="60">
        <f>'СВОД 2016'!L61+$F$1*1-'Сентябрь 2016'!D60</f>
        <v>-3422.4100000000099</v>
      </c>
      <c r="N61" s="60">
        <f>'СВОД 2016'!M61+$F$1*1-'Октябрь 2016'!D60</f>
        <v>-1322.4100000000099</v>
      </c>
      <c r="O61" s="60">
        <f>'СВОД 2016'!N61+$F$1*1-'Ноябрь 2016'!D60</f>
        <v>777.58999999999014</v>
      </c>
      <c r="P61" s="60">
        <f>'СВОД 2016'!O61+$F$1*1-'Декабрь 2016'!D60</f>
        <v>2877.5899999999901</v>
      </c>
      <c r="Q61" s="14">
        <f t="shared" si="2"/>
        <v>23341.38</v>
      </c>
      <c r="R61" s="14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4">
        <f t="shared" si="0"/>
        <v>2877.5899999999965</v>
      </c>
      <c r="T61" s="37">
        <f t="shared" si="1"/>
        <v>6.3664629124104977E-12</v>
      </c>
    </row>
    <row r="62" spans="1:20" ht="15.95" customHeight="1" x14ac:dyDescent="0.25">
      <c r="A62" s="20" t="s">
        <v>79</v>
      </c>
      <c r="B62" s="2">
        <v>46</v>
      </c>
      <c r="C62" s="9"/>
      <c r="D62" s="60">
        <f>'СВОД 2015'!P62</f>
        <v>-5370.6899999999987</v>
      </c>
      <c r="E62" s="60">
        <f>'СВОД 2016'!D62+$E$1*1-'Январь 2016'!D61</f>
        <v>-3580.4599999999987</v>
      </c>
      <c r="F62" s="60">
        <f>'СВОД 2016'!E62+$E$1*1-'Февраль 2016'!D61</f>
        <v>-1790.2299999999987</v>
      </c>
      <c r="G62" s="53">
        <f>'СВОД 2016'!F62+$E$1*1-'Март 2016'!D61</f>
        <v>1.3642420526593924E-12</v>
      </c>
      <c r="H62" s="53">
        <f>'СВОД 2016'!G62+$E$1*1-'Апрель 2016'!D61</f>
        <v>1790.2300000000014</v>
      </c>
      <c r="I62" s="53">
        <f>'СВОД 2016'!H62+$E$1*1-'Май 2016'!D61</f>
        <v>3580.4600000000014</v>
      </c>
      <c r="J62" s="60">
        <f>'СВОД 2016'!I62+$E$1*1-'Июнь 2016'!D61</f>
        <v>0</v>
      </c>
      <c r="K62" s="53">
        <f>'СВОД 2016'!J62+$F$1*1-'Июль 2016'!D61</f>
        <v>2100</v>
      </c>
      <c r="L62" s="53">
        <f>'СВОД 2016'!K62+$F$1*1-'Август 2016'!D61</f>
        <v>4200</v>
      </c>
      <c r="M62" s="53">
        <f>'СВОД 2016'!L62+$F$1*1-'Сентябрь 2016'!D61</f>
        <v>6300</v>
      </c>
      <c r="N62" s="53">
        <f>'СВОД 2016'!M62+$F$1*1-'Октябрь 2016'!D61</f>
        <v>3400</v>
      </c>
      <c r="O62" s="53">
        <f>'СВОД 2016'!N62+$F$1*1-'Ноябрь 2016'!D61</f>
        <v>5500</v>
      </c>
      <c r="P62" s="60">
        <f>'СВОД 2016'!O62+$F$1*1-'Декабрь 2016'!D61</f>
        <v>-12400</v>
      </c>
      <c r="Q62" s="14">
        <f t="shared" si="2"/>
        <v>23341.38</v>
      </c>
      <c r="R62" s="14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4">
        <f t="shared" si="0"/>
        <v>-12399.999999999996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2015'!P63</f>
        <v>3355.7499999999977</v>
      </c>
      <c r="E63" s="53">
        <f>'СВОД 2016'!D63+$E$1*1-'Январь 2016'!D62</f>
        <v>1545.9799999999977</v>
      </c>
      <c r="F63" s="53">
        <f>'СВОД 2016'!E63+$E$1*1-'Февраль 2016'!D62</f>
        <v>3336.2099999999978</v>
      </c>
      <c r="G63" s="53">
        <f>'СВОД 2016'!F63+$E$1*1-'Март 2016'!D62</f>
        <v>3326.4399999999978</v>
      </c>
      <c r="H63" s="53">
        <f>'СВОД 2016'!G63+$E$1*1-'Апрель 2016'!D62</f>
        <v>1116.6699999999983</v>
      </c>
      <c r="I63" s="53">
        <f>'СВОД 2016'!H63+$E$1*1-'Май 2016'!D62</f>
        <v>2906.8999999999983</v>
      </c>
      <c r="J63" s="53">
        <f>'СВОД 2016'!I63+$E$1*1-'Июнь 2016'!D62</f>
        <v>1791.1299999999983</v>
      </c>
      <c r="K63" s="53">
        <f>'СВОД 2016'!J63+$F$1*1-'Июль 2016'!D62</f>
        <v>3891.1299999999983</v>
      </c>
      <c r="L63" s="53">
        <f>'СВОД 2016'!K63+$F$1*1-'Август 2016'!D62</f>
        <v>5991.1299999999983</v>
      </c>
      <c r="M63" s="53">
        <f>'СВОД 2016'!L63+$F$1*1-'Сентябрь 2016'!D62</f>
        <v>2091.1299999999983</v>
      </c>
      <c r="N63" s="53">
        <f>'СВОД 2016'!M63+$F$1*1-'Октябрь 2016'!D62</f>
        <v>4191.1299999999983</v>
      </c>
      <c r="O63" s="53">
        <f>'СВОД 2016'!N63+$F$1*1-'Ноябрь 2016'!D62</f>
        <v>6291.1299999999983</v>
      </c>
      <c r="P63" s="60">
        <f>'СВОД 2016'!O63+$F$1*1-'Декабрь 2016'!D62</f>
        <v>-4608.8700000000026</v>
      </c>
      <c r="Q63" s="14">
        <f t="shared" si="2"/>
        <v>23341.38</v>
      </c>
      <c r="R63" s="14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4">
        <f t="shared" si="0"/>
        <v>-4608.8700000000026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60">
        <f>'СВОД 2015'!P64</f>
        <v>-2.2737367544323206E-12</v>
      </c>
      <c r="E64" s="60">
        <f>'СВОД 2016'!D64+$E$1*1-'Январь 2016'!D63</f>
        <v>-19692.53</v>
      </c>
      <c r="F64" s="60">
        <f>'СВОД 2016'!E64+$E$1*1-'Февраль 2016'!D63</f>
        <v>-17902.3</v>
      </c>
      <c r="G64" s="60">
        <f>'СВОД 2016'!F64+$E$1*1-'Март 2016'!D63</f>
        <v>-16112.07</v>
      </c>
      <c r="H64" s="60">
        <f>'СВОД 2016'!G64+$E$1*1-'Апрель 2016'!D63</f>
        <v>-14321.84</v>
      </c>
      <c r="I64" s="60">
        <f>'СВОД 2016'!H64+$E$1*1-'Май 2016'!D63</f>
        <v>-12531.61</v>
      </c>
      <c r="J64" s="60">
        <f>'СВОД 2016'!I64+$E$1*1-'Июнь 2016'!D63</f>
        <v>-10741.380000000001</v>
      </c>
      <c r="K64" s="60">
        <f>'СВОД 2016'!J64+$F$1*1-'Июль 2016'!D63</f>
        <v>-8641.380000000001</v>
      </c>
      <c r="L64" s="60">
        <f>'СВОД 2016'!K64+$F$1*1-'Август 2016'!D63</f>
        <v>-6541.380000000001</v>
      </c>
      <c r="M64" s="60">
        <f>'СВОД 2016'!L64+$F$1*1-'Сентябрь 2016'!D63</f>
        <v>-4441.380000000001</v>
      </c>
      <c r="N64" s="60">
        <f>'СВОД 2016'!M64+$F$1*1-'Октябрь 2016'!D63</f>
        <v>-2341.380000000001</v>
      </c>
      <c r="O64" s="60">
        <f>'СВОД 2016'!N64+$F$1*1-'Ноябрь 2016'!D63</f>
        <v>-27300</v>
      </c>
      <c r="P64" s="60">
        <f>'СВОД 2016'!O64+$F$1*1-'Декабрь 2016'!D63</f>
        <v>-25200</v>
      </c>
      <c r="Q64" s="14">
        <f t="shared" si="2"/>
        <v>23341.38</v>
      </c>
      <c r="R64" s="14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4">
        <f t="shared" si="0"/>
        <v>-25200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60">
        <f>'СВОД 2015'!P65</f>
        <v>-7034.480000000005</v>
      </c>
      <c r="E65" s="60">
        <f>'СВОД 2016'!D65+$E$1*1-'Январь 2016'!D64</f>
        <v>-5244.2500000000055</v>
      </c>
      <c r="F65" s="60">
        <f>'СВОД 2016'!E65+$E$1*1-'Февраль 2016'!D64</f>
        <v>-3454.0200000000054</v>
      </c>
      <c r="G65" s="60">
        <f>'СВОД 2016'!F65+$E$1*1-'Март 2016'!D64</f>
        <v>-1663.7900000000054</v>
      </c>
      <c r="H65" s="60">
        <f>'СВОД 2016'!G65+$E$1*1-'Апрель 2016'!D64</f>
        <v>-7873.5600000000049</v>
      </c>
      <c r="I65" s="60">
        <f>'СВОД 2016'!H65+$E$1*1-'Май 2016'!D64</f>
        <v>-6083.3300000000054</v>
      </c>
      <c r="J65" s="60">
        <f>'СВОД 2016'!I65+$E$1*1-'Июнь 2016'!D64</f>
        <v>-4293.1000000000058</v>
      </c>
      <c r="K65" s="60">
        <f>'СВОД 2016'!J65+$F$1*1-'Июль 2016'!D64</f>
        <v>-2193.1000000000058</v>
      </c>
      <c r="L65" s="60">
        <f>'СВОД 2016'!K65+$F$1*1-'Август 2016'!D64</f>
        <v>-6093.1000000000058</v>
      </c>
      <c r="M65" s="60">
        <f>'СВОД 2016'!L65+$F$1*1-'Сентябрь 2016'!D64</f>
        <v>-3993.1000000000058</v>
      </c>
      <c r="N65" s="60">
        <f>'СВОД 2016'!M65+$F$1*1-'Октябрь 2016'!D64</f>
        <v>-1893.1000000000058</v>
      </c>
      <c r="O65" s="60">
        <f>'СВОД 2016'!N65+$F$1*1-'Ноябрь 2016'!D64</f>
        <v>-9793.1000000000058</v>
      </c>
      <c r="P65" s="60">
        <f>'СВОД 2016'!O65+$F$1*1-'Декабрь 2016'!D64</f>
        <v>-7693.1000000000058</v>
      </c>
      <c r="Q65" s="14">
        <f t="shared" si="2"/>
        <v>23341.38</v>
      </c>
      <c r="R65" s="14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4">
        <f t="shared" si="0"/>
        <v>-7693.100000000004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60">
        <f>'СВОД 2015'!P66</f>
        <v>-93.240000000001601</v>
      </c>
      <c r="E66" s="53">
        <f>'СВОД 2016'!D66+$E$1*1-'Январь 2016'!D65</f>
        <v>1696.9899999999984</v>
      </c>
      <c r="F66" s="60">
        <f>'СВОД 2016'!E66+$E$1*1-'Февраль 2016'!D65</f>
        <v>-3912.7800000000016</v>
      </c>
      <c r="G66" s="60">
        <f>'СВОД 2016'!F66+$E$1*1-'Март 2016'!D65</f>
        <v>-2122.5500000000015</v>
      </c>
      <c r="H66" s="60">
        <f>'СВОД 2016'!G66+$E$1*1-'Апрель 2016'!D65</f>
        <v>-7332.3200000000015</v>
      </c>
      <c r="I66" s="60">
        <f>'СВОД 2016'!H66+$E$1*1-'Май 2016'!D65</f>
        <v>-5542.090000000002</v>
      </c>
      <c r="J66" s="60">
        <f>'СВОД 2016'!I66+$E$1*1-'Июнь 2016'!D65</f>
        <v>-3751.8600000000019</v>
      </c>
      <c r="K66" s="60">
        <f>'СВОД 2016'!J66+$F$1*1-'Июль 2016'!D65</f>
        <v>-1651.8600000000019</v>
      </c>
      <c r="L66" s="60">
        <f>'СВОД 2016'!K66+$F$1*1-'Август 2016'!D65</f>
        <v>-492.86000000000195</v>
      </c>
      <c r="M66" s="53">
        <f>'СВОД 2016'!L66+$F$1*1-'Сентябрь 2016'!D65</f>
        <v>1607.1399999999981</v>
      </c>
      <c r="N66" s="60">
        <f>'СВОД 2016'!M66+$F$1*1-'Октябрь 2016'!D65</f>
        <v>-1051.8600000000019</v>
      </c>
      <c r="O66" s="60">
        <f>'СВОД 2016'!N66+$F$1*1-'Ноябрь 2016'!D65</f>
        <v>-801.86000000000195</v>
      </c>
      <c r="P66" s="60">
        <f>'СВОД 2016'!O66+$F$1*1-'Декабрь 2016'!D65</f>
        <v>1298.1399999999981</v>
      </c>
      <c r="Q66" s="14">
        <f t="shared" si="2"/>
        <v>23341.38</v>
      </c>
      <c r="R66" s="14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4">
        <f t="shared" si="0"/>
        <v>1298.1399999999994</v>
      </c>
      <c r="T66" s="37">
        <f t="shared" si="1"/>
        <v>0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2015'!P67</f>
        <v>16082.129999999996</v>
      </c>
      <c r="E67" s="53">
        <f>'СВОД 2016'!D67+$E$1*1-'Январь 2016'!D66</f>
        <v>17872.359999999997</v>
      </c>
      <c r="F67" s="53">
        <f>'СВОД 2016'!E67+$E$1*1-'Февраль 2016'!D66</f>
        <v>19662.589999999997</v>
      </c>
      <c r="G67" s="60">
        <f>'СВОД 2016'!F67+$E$1*1-'Март 2016'!D66</f>
        <v>-3547.1800000000039</v>
      </c>
      <c r="H67" s="60">
        <f>'СВОД 2016'!G67+$E$1*1-'Апрель 2016'!D66</f>
        <v>-1756.9500000000039</v>
      </c>
      <c r="I67" s="53">
        <f>'СВОД 2016'!H67+$E$1*1-'Май 2016'!D66</f>
        <v>33.279999999996107</v>
      </c>
      <c r="J67" s="60">
        <f>'СВОД 2016'!I67+$E$1*1-'Июнь 2016'!D66</f>
        <v>-1176.4900000000039</v>
      </c>
      <c r="K67" s="60">
        <f>'СВОД 2016'!J67+$F$1*1-'Июль 2016'!D66</f>
        <v>923.50999999999613</v>
      </c>
      <c r="L67" s="60">
        <f>'СВОД 2016'!K67+$F$1*1-'Август 2016'!D66</f>
        <v>3023.5099999999961</v>
      </c>
      <c r="M67" s="60">
        <f>'СВОД 2016'!L67+$F$1*1-'Сентябрь 2016'!D66</f>
        <v>5123.5099999999966</v>
      </c>
      <c r="N67" s="60">
        <f>'СВОД 2016'!M67+$F$1*1-'Октябрь 2016'!D66</f>
        <v>7223.5099999999966</v>
      </c>
      <c r="O67" s="60">
        <f>'СВОД 2016'!N67+$F$1*1-'Ноябрь 2016'!D66</f>
        <v>9323.5099999999966</v>
      </c>
      <c r="P67" s="60">
        <f>'СВОД 2016'!O67+$F$1*1-'Декабрь 2016'!D66</f>
        <v>11423.509999999997</v>
      </c>
      <c r="Q67" s="14">
        <f t="shared" si="2"/>
        <v>23341.38</v>
      </c>
      <c r="R67" s="14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4">
        <f t="shared" ref="S67:S132" si="3">Q67+D67-R67</f>
        <v>11423.509999999995</v>
      </c>
      <c r="T67" s="37">
        <f t="shared" ref="T67:T132" si="4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0">
        <f>'СВОД 2015'!P68</f>
        <v>-63.790000000002692</v>
      </c>
      <c r="E68" s="53">
        <f>'СВОД 2016'!D68+$E$1*1-'Январь 2016'!D67</f>
        <v>1726.4399999999973</v>
      </c>
      <c r="F68" s="53">
        <f>'СВОД 2016'!E68+$E$1*1-'Февраль 2016'!D67</f>
        <v>3516.6699999999973</v>
      </c>
      <c r="G68" s="60">
        <f>'СВОД 2016'!F68+$E$1*1-'Март 2016'!D67</f>
        <v>-28.100000000002183</v>
      </c>
      <c r="H68" s="53">
        <f>'СВОД 2016'!G68+$E$1*1-'Апрель 2016'!D67</f>
        <v>1762.1299999999978</v>
      </c>
      <c r="I68" s="53">
        <f>'СВОД 2016'!H68+$E$1*1-'Май 2016'!D67</f>
        <v>1702.3599999999979</v>
      </c>
      <c r="J68" s="53">
        <f>'СВОД 2016'!I68+$E$1*1-'Июнь 2016'!D67</f>
        <v>3492.5899999999979</v>
      </c>
      <c r="K68" s="53">
        <f>'СВОД 2016'!J68+$F$1*1-'Июль 2016'!D67</f>
        <v>5592.5899999999983</v>
      </c>
      <c r="L68" s="53">
        <f>'СВОД 2016'!K68+$F$1*1-'Август 2016'!D67</f>
        <v>62.589999999998327</v>
      </c>
      <c r="M68" s="53">
        <f>'СВОД 2016'!L68+$F$1*1-'Сентябрь 2016'!D67</f>
        <v>2162.5899999999983</v>
      </c>
      <c r="N68" s="53">
        <f>'СВОД 2016'!M68+$F$1*1-'Октябрь 2016'!D67</f>
        <v>4262.5899999999983</v>
      </c>
      <c r="O68" s="53">
        <f>'СВОД 2016'!N68+$F$1*1-'Ноябрь 2016'!D67</f>
        <v>6362.5899999999983</v>
      </c>
      <c r="P68" s="60">
        <f>'СВОД 2016'!O68+$F$1*1-'Декабрь 2016'!D67</f>
        <v>-1077.4100000000017</v>
      </c>
      <c r="Q68" s="14">
        <f t="shared" ref="Q68:Q131" si="5">1790.23*6+2100*6</f>
        <v>23341.38</v>
      </c>
      <c r="R68" s="14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4">
        <f t="shared" si="3"/>
        <v>-1077.4100000000035</v>
      </c>
      <c r="T68" s="37">
        <f t="shared" si="4"/>
        <v>-1.8189894035458565E-12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0">
        <f>'СВОД 2015'!P69</f>
        <v>-6454.0200000000059</v>
      </c>
      <c r="E69" s="60">
        <f>'СВОД 2016'!D69+$E$1*1-'Январь 2016'!D68</f>
        <v>-4663.7900000000063</v>
      </c>
      <c r="F69" s="60">
        <f>'СВОД 2016'!E69+$E$1*1-'Февраль 2016'!D68</f>
        <v>-2873.5600000000063</v>
      </c>
      <c r="G69" s="60">
        <f>'СВОД 2016'!F69+$E$1*1-'Март 2016'!D68</f>
        <v>-1083.3300000000063</v>
      </c>
      <c r="H69" s="53">
        <f>'СВОД 2016'!G69+$E$1*1-'Апрель 2016'!D68</f>
        <v>706.89999999999372</v>
      </c>
      <c r="I69" s="53">
        <f>'СВОД 2016'!H69+$E$1*1-'Май 2016'!D68</f>
        <v>2497.1299999999937</v>
      </c>
      <c r="J69" s="60">
        <f>'СВОД 2016'!I69+$E$1*1-'Июнь 2016'!D68</f>
        <v>-10712.640000000007</v>
      </c>
      <c r="K69" s="60">
        <f>'СВОД 2016'!J69+$F$1*1-'Июль 2016'!D68</f>
        <v>-8612.6400000000067</v>
      </c>
      <c r="L69" s="60">
        <f>'СВОД 2016'!K69+$F$1*1-'Август 2016'!D68</f>
        <v>-6512.6400000000067</v>
      </c>
      <c r="M69" s="60">
        <f>'СВОД 2016'!L69+$F$1*1-'Сентябрь 2016'!D68</f>
        <v>-4412.6400000000067</v>
      </c>
      <c r="N69" s="60">
        <f>'СВОД 2016'!M69+$F$1*1-'Октябрь 2016'!D68</f>
        <v>-2312.6400000000067</v>
      </c>
      <c r="O69" s="60">
        <f>'СВОД 2016'!N69+$F$1*1-'Ноябрь 2016'!D68</f>
        <v>-212.64000000000669</v>
      </c>
      <c r="P69" s="60">
        <f>'СВОД 2016'!O69+$F$1*1-'Декабрь 2016'!D68</f>
        <v>-8612.6400000000067</v>
      </c>
      <c r="Q69" s="14">
        <f t="shared" si="5"/>
        <v>23341.38</v>
      </c>
      <c r="R69" s="14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4">
        <f t="shared" si="3"/>
        <v>-8612.6400000000067</v>
      </c>
      <c r="T69" s="37">
        <f t="shared" si="4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60">
        <f>'СВОД 2015'!P70</f>
        <v>-5.6299999999991996</v>
      </c>
      <c r="E70" s="53">
        <f>'СВОД 2016'!D70+$E$1*1-'Январь 2016'!D69</f>
        <v>1784.6000000000008</v>
      </c>
      <c r="F70" s="53">
        <f>'СВОД 2016'!E70+$E$1*1-'Февраль 2016'!D69</f>
        <v>3574.8300000000008</v>
      </c>
      <c r="G70" s="53">
        <f>'СВОД 2016'!F70+$E$1*1-'Март 2016'!D69</f>
        <v>5365.0600000000013</v>
      </c>
      <c r="H70" s="53">
        <f>'СВОД 2016'!G70+$E$1*1-'Апрель 2016'!D69</f>
        <v>1790.2900000000009</v>
      </c>
      <c r="I70" s="60">
        <f>'СВОД 2016'!H70+$E$1*1-'Май 2016'!D69</f>
        <v>-19.479999999999109</v>
      </c>
      <c r="J70" s="53">
        <f>'СВОД 2016'!I70+$E$1*1-'Июнь 2016'!D69</f>
        <v>1770.7500000000009</v>
      </c>
      <c r="K70" s="60">
        <f>'СВОД 2016'!J70+$F$1*1-'Июль 2016'!D69</f>
        <v>-329.24999999999909</v>
      </c>
      <c r="L70" s="53">
        <f>'СВОД 2016'!K70+$F$1*1-'Август 2016'!D69</f>
        <v>1770.7500000000009</v>
      </c>
      <c r="M70" s="60">
        <f>'СВОД 2016'!L70+$F$1*1-'Сентябрь 2016'!D69</f>
        <v>-629.24999999999909</v>
      </c>
      <c r="N70" s="60">
        <f>'СВОД 2016'!M70+$F$1*1-'Октябрь 2016'!D69</f>
        <v>1470.7500000000009</v>
      </c>
      <c r="O70" s="60">
        <f>'СВОД 2016'!N70+$F$1*1-'Ноябрь 2016'!D69</f>
        <v>3570.7500000000009</v>
      </c>
      <c r="P70" s="60">
        <f>'СВОД 2016'!O70+$F$1*1-'Декабрь 2016'!D69</f>
        <v>5670.7500000000009</v>
      </c>
      <c r="Q70" s="14">
        <f t="shared" si="5"/>
        <v>23341.38</v>
      </c>
      <c r="R70" s="14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4">
        <f t="shared" si="3"/>
        <v>5670.75</v>
      </c>
      <c r="T70" s="37">
        <f t="shared" si="4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60">
        <f>'СВОД 2015'!P71</f>
        <v>-2090.2299999999996</v>
      </c>
      <c r="E71" s="60">
        <f>'СВОД 2016'!D71+$E$1*1-'Январь 2016'!D70</f>
        <v>-299.99999999999955</v>
      </c>
      <c r="F71" s="60">
        <f>'СВОД 2016'!E71+$E$1*1-'Февраль 2016'!D70</f>
        <v>-2090.2299999999996</v>
      </c>
      <c r="G71" s="60">
        <f>'СВОД 2016'!F71+$E$1*1-'Март 2016'!D70</f>
        <v>-299.99999999999955</v>
      </c>
      <c r="H71" s="60">
        <f>'СВОД 2016'!G71+$E$1*1-'Апрель 2016'!D70</f>
        <v>-2090.2299999999996</v>
      </c>
      <c r="I71" s="60">
        <f>'СВОД 2016'!H71+$E$1*1-'Май 2016'!D70</f>
        <v>-299.99999999999955</v>
      </c>
      <c r="J71" s="60">
        <f>'СВОД 2016'!I71+$E$1*1-'Июнь 2016'!D70</f>
        <v>-2090.2299999999996</v>
      </c>
      <c r="K71" s="60">
        <f>'СВОД 2016'!J71+$F$1*1-'Июль 2016'!D70</f>
        <v>-440.22999999999956</v>
      </c>
      <c r="L71" s="60">
        <f>'СВОД 2016'!K71+$F$1*1-'Август 2016'!D70</f>
        <v>-2540.2299999999996</v>
      </c>
      <c r="M71" s="60">
        <f>'СВОД 2016'!L71+$F$1*1-'Сентябрь 2016'!D70</f>
        <v>-440.22999999999956</v>
      </c>
      <c r="N71" s="60">
        <f>'СВОД 2016'!M71+$F$1*1-'Октябрь 2016'!D70</f>
        <v>-440.22999999999956</v>
      </c>
      <c r="O71" s="60">
        <f>'СВОД 2016'!N71+$F$1*1-'Ноябрь 2016'!D70</f>
        <v>-2540.2299999999996</v>
      </c>
      <c r="P71" s="60">
        <f>'СВОД 2016'!O71+$F$1*1-'Декабрь 2016'!D70</f>
        <v>-440.22999999999956</v>
      </c>
      <c r="Q71" s="14">
        <f t="shared" si="5"/>
        <v>23341.38</v>
      </c>
      <c r="R71" s="14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4">
        <f t="shared" si="3"/>
        <v>-440.22999999999956</v>
      </c>
      <c r="T71" s="37">
        <f t="shared" si="4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2015'!P72</f>
        <v>3580.4600000000005</v>
      </c>
      <c r="E72" s="53">
        <f>'СВОД 2016'!D72+$E$1*1-'Январь 2016'!D71</f>
        <v>5370.6900000000005</v>
      </c>
      <c r="F72" s="53">
        <f>'СВОД 2016'!E72+$E$1*1-'Февраль 2016'!D71</f>
        <v>3580.46</v>
      </c>
      <c r="G72" s="53">
        <f>'СВОД 2016'!F72+$E$1*1-'Март 2016'!D71</f>
        <v>5370.6900000000005</v>
      </c>
      <c r="H72" s="53">
        <f>'СВОД 2016'!G72+$E$1*1-'Апрель 2016'!D71</f>
        <v>3580.46</v>
      </c>
      <c r="I72" s="53">
        <f>'СВОД 2016'!H72+$E$1*1-'Май 2016'!D71</f>
        <v>5370.6900000000005</v>
      </c>
      <c r="J72" s="53">
        <f>'СВОД 2016'!I72+$E$1*1-'Июнь 2016'!D71</f>
        <v>5370.6900000000005</v>
      </c>
      <c r="K72" s="53">
        <f>'СВОД 2016'!J72+$F$1*1-'Июль 2016'!D71</f>
        <v>2100</v>
      </c>
      <c r="L72" s="53">
        <f>'СВОД 2016'!K72+$F$1*1-'Август 2016'!D71</f>
        <v>619.54</v>
      </c>
      <c r="M72" s="53">
        <f>'СВОД 2016'!L72+$F$1*1-'Сентябрь 2016'!D71</f>
        <v>2719.54</v>
      </c>
      <c r="N72" s="53">
        <f>'СВОД 2016'!M72+$F$1*1-'Октябрь 2016'!D71</f>
        <v>3029.31</v>
      </c>
      <c r="O72" s="60">
        <f>'СВОД 2016'!N72+$F$1*1-'Ноябрь 2016'!D71</f>
        <v>1548.8499999999995</v>
      </c>
      <c r="P72" s="60">
        <f>'СВОД 2016'!O72+$F$1*1-'Декабрь 2016'!D71</f>
        <v>3648.8499999999995</v>
      </c>
      <c r="Q72" s="14">
        <f t="shared" si="5"/>
        <v>23341.38</v>
      </c>
      <c r="R72" s="14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4">
        <f t="shared" si="3"/>
        <v>3648.8500000000022</v>
      </c>
      <c r="T72" s="37">
        <f t="shared" si="4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60">
        <f>'СВОД 2015'!P73</f>
        <v>-2.2737367544323206E-12</v>
      </c>
      <c r="E73" s="60">
        <f>'СВОД 2016'!D73+$E$1*1-'Январь 2016'!D72</f>
        <v>-1790.2300000000023</v>
      </c>
      <c r="F73" s="60">
        <f>'СВОД 2016'!E73+$E$1*1-'Февраль 2016'!D72</f>
        <v>-3580.4600000000023</v>
      </c>
      <c r="G73" s="60">
        <f>'СВОД 2016'!F73+$E$1*1-'Март 2016'!D72</f>
        <v>-1790.2300000000023</v>
      </c>
      <c r="H73" s="60">
        <f>'СВОД 2016'!G73+$E$1*1-'Апрель 2016'!D72</f>
        <v>-3580.0000000000023</v>
      </c>
      <c r="I73" s="60">
        <f>'СВОД 2016'!H73+$E$1*1-'Май 2016'!D72</f>
        <v>-1789.7700000000023</v>
      </c>
      <c r="J73" s="60">
        <f>'СВОД 2016'!I73+$E$1*1-'Июнь 2016'!D72</f>
        <v>-4199.5400000000027</v>
      </c>
      <c r="K73" s="60">
        <f>'СВОД 2016'!J73+$F$1*1-'Июль 2016'!D72</f>
        <v>-2099.5400000000027</v>
      </c>
      <c r="L73" s="53">
        <f>'СВОД 2016'!K73+$F$1*1-'Август 2016'!D72</f>
        <v>0.4599999999973079</v>
      </c>
      <c r="M73" s="60">
        <f>'СВОД 2016'!L73+$F$1*1-'Сентябрь 2016'!D72</f>
        <v>-2099.5400000000027</v>
      </c>
      <c r="N73" s="53">
        <f>'СВОД 2016'!M73+$F$1*1-'Октябрь 2016'!D72</f>
        <v>0.4599999999973079</v>
      </c>
      <c r="O73" s="60">
        <f>'СВОД 2016'!N73+$F$1*1-'Ноябрь 2016'!D72</f>
        <v>-2099.5400000000027</v>
      </c>
      <c r="P73" s="60">
        <f>'СВОД 2016'!O73+$F$1*1-'Декабрь 2016'!D72</f>
        <v>-9.5400000000026921</v>
      </c>
      <c r="Q73" s="14">
        <f t="shared" si="5"/>
        <v>23341.38</v>
      </c>
      <c r="R73" s="14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4">
        <f t="shared" si="3"/>
        <v>-9.5400000000008731</v>
      </c>
      <c r="T73" s="37">
        <f t="shared" si="4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2015'!P74</f>
        <v>3285.059999999999</v>
      </c>
      <c r="E74" s="53">
        <f>'СВОД 2016'!D74+$E$1*1-'Январь 2016'!D73</f>
        <v>5075.2899999999991</v>
      </c>
      <c r="F74" s="53">
        <f>'СВОД 2016'!E74+$E$1*1-'Февраль 2016'!D73</f>
        <v>6865.5199999999986</v>
      </c>
      <c r="G74" s="53">
        <f>'СВОД 2016'!F74+$E$1*1-'Март 2016'!D73</f>
        <v>8655.7499999999982</v>
      </c>
      <c r="H74" s="60">
        <f>'СВОД 2016'!G74+$E$1*1-'Апрель 2016'!D73</f>
        <v>-54.020000000002256</v>
      </c>
      <c r="I74" s="53">
        <f>'СВОД 2016'!H74+$E$1*1-'Май 2016'!D73</f>
        <v>1736.2099999999978</v>
      </c>
      <c r="J74" s="53">
        <f>'СВОД 2016'!I74+$E$1*1-'Июнь 2016'!D73</f>
        <v>3526.4399999999978</v>
      </c>
      <c r="K74" s="53">
        <f>'СВОД 2016'!J74+$F$1*1-'Июль 2016'!D73</f>
        <v>626.43999999999778</v>
      </c>
      <c r="L74" s="53">
        <f>'СВОД 2016'!K74+$F$1*1-'Август 2016'!D73</f>
        <v>2726.4399999999978</v>
      </c>
      <c r="M74" s="60">
        <f>'СВОД 2016'!L74+$F$1*1-'Сентябрь 2016'!D73</f>
        <v>-173.56000000000222</v>
      </c>
      <c r="N74" s="53">
        <f>'СВОД 2016'!M74+$F$1*1-'Октябрь 2016'!D73</f>
        <v>1926.4399999999978</v>
      </c>
      <c r="O74" s="53">
        <f>'СВОД 2016'!N74+$F$1*1-'Ноябрь 2016'!D73</f>
        <v>4026.4399999999978</v>
      </c>
      <c r="P74" s="60">
        <f>'СВОД 2016'!O74+$F$1*1-'Декабрь 2016'!D73</f>
        <v>0</v>
      </c>
      <c r="Q74" s="14">
        <f t="shared" si="5"/>
        <v>23341.38</v>
      </c>
      <c r="R74" s="14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4">
        <f t="shared" si="3"/>
        <v>0</v>
      </c>
      <c r="T74" s="37">
        <f t="shared" si="4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0">
        <f>'СВОД 2015'!P75</f>
        <v>-48.390000000001237</v>
      </c>
      <c r="E75" s="53">
        <f>'СВОД 2016'!D75+$E$1*1-'Январь 2016'!D74</f>
        <v>1741.8399999999988</v>
      </c>
      <c r="F75" s="60">
        <f>'СВОД 2016'!E75+$E$1*1-'Февраль 2016'!D74</f>
        <v>-1747.9300000000012</v>
      </c>
      <c r="G75" s="53">
        <f>'СВОД 2016'!F75+$E$1*1-'Март 2016'!D74</f>
        <v>42.299999999998818</v>
      </c>
      <c r="H75" s="60">
        <f>'СВОД 2016'!G75+$E$1*1-'Апрель 2016'!D74</f>
        <v>-3567.4700000000012</v>
      </c>
      <c r="I75" s="60">
        <f>'СВОД 2016'!H75+$E$1*1-'Май 2016'!D74</f>
        <v>-1777.2400000000011</v>
      </c>
      <c r="J75" s="53">
        <f>'СВОД 2016'!I75+$E$1*1-'Июнь 2016'!D74</f>
        <v>12.989999999998872</v>
      </c>
      <c r="K75" s="53">
        <f>'СВОД 2016'!J75+$F$1*1-'Июль 2016'!D74</f>
        <v>2112.9899999999989</v>
      </c>
      <c r="L75" s="60">
        <f>'СВОД 2016'!K75+$F$1*1-'Август 2016'!D74</f>
        <v>-2087.0100000000011</v>
      </c>
      <c r="M75" s="53">
        <f>'СВОД 2016'!L75+$F$1*1-'Сентябрь 2016'!D74</f>
        <v>12.989999999998872</v>
      </c>
      <c r="N75" s="53">
        <f>'СВОД 2016'!M75+$F$1*1-'Октябрь 2016'!D74</f>
        <v>2112.9899999999989</v>
      </c>
      <c r="O75" s="60">
        <f>'СВОД 2016'!N75+$F$1*1-'Ноябрь 2016'!D74</f>
        <v>-2087.0100000000011</v>
      </c>
      <c r="P75" s="60">
        <f>'СВОД 2016'!O75+$F$1*1-'Декабрь 2016'!D74</f>
        <v>12.989999999998872</v>
      </c>
      <c r="Q75" s="14">
        <f t="shared" si="5"/>
        <v>23341.38</v>
      </c>
      <c r="R75" s="14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4">
        <f t="shared" si="3"/>
        <v>12.989999999997963</v>
      </c>
      <c r="T75" s="37">
        <f t="shared" si="4"/>
        <v>-9.0949470177292824E-13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2015'!P76</f>
        <v>1580.69</v>
      </c>
      <c r="E76" s="53">
        <f>'СВОД 2016'!D76+$E$1*1-'Январь 2016'!D75</f>
        <v>2122.37</v>
      </c>
      <c r="F76" s="53">
        <f>'СВОД 2016'!E76+$E$1*1-'Февраль 2016'!D75</f>
        <v>3912.6</v>
      </c>
      <c r="G76" s="53">
        <f>'СВОД 2016'!F76+$E$1*1-'Март 2016'!D75</f>
        <v>5702.83</v>
      </c>
      <c r="H76" s="53">
        <f>'СВОД 2016'!G76+$E$1*1-'Апрель 2016'!D75</f>
        <v>1790.2299999999996</v>
      </c>
      <c r="I76" s="53">
        <f>'СВОД 2016'!H76+$E$1*1-'Май 2016'!D75</f>
        <v>1780.4599999999996</v>
      </c>
      <c r="J76" s="53">
        <f>'СВОД 2016'!I76+$E$1*1-'Июнь 2016'!D75</f>
        <v>3570.6899999999996</v>
      </c>
      <c r="K76" s="60">
        <f>'СВОД 2016'!J76+$F$1*1-'Июль 2016'!D75</f>
        <v>-2329.3100000000004</v>
      </c>
      <c r="L76" s="60">
        <f>'СВОД 2016'!K76+$F$1*1-'Август 2016'!D75</f>
        <v>-229.3100000000004</v>
      </c>
      <c r="M76" s="53">
        <f>'СВОД 2016'!L76+$F$1*1-'Сентябрь 2016'!D75</f>
        <v>1870.6899999999996</v>
      </c>
      <c r="N76" s="53">
        <f>'СВОД 2016'!M76+$F$1*1-'Октябрь 2016'!D75</f>
        <v>3970.6899999999996</v>
      </c>
      <c r="O76" s="53">
        <f>'СВОД 2016'!N76+$F$1*1-'Ноябрь 2016'!D75</f>
        <v>6070.69</v>
      </c>
      <c r="P76" s="60">
        <f>'СВОД 2016'!O76+$F$1*1-'Декабрь 2016'!D75</f>
        <v>70.6899999999996</v>
      </c>
      <c r="Q76" s="14">
        <f t="shared" si="5"/>
        <v>23341.38</v>
      </c>
      <c r="R76" s="14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4">
        <f t="shared" si="3"/>
        <v>70.68999999999869</v>
      </c>
      <c r="T76" s="37">
        <f t="shared" si="4"/>
        <v>-9.0949470177292824E-13</v>
      </c>
    </row>
    <row r="77" spans="1:20" ht="15.95" customHeight="1" x14ac:dyDescent="0.25">
      <c r="A77" s="20" t="s">
        <v>94</v>
      </c>
      <c r="B77" s="2">
        <v>61</v>
      </c>
      <c r="C77" s="9"/>
      <c r="D77" s="53">
        <f>'СВОД 2015'!P77</f>
        <v>5663.2199999999993</v>
      </c>
      <c r="E77" s="53">
        <f>'СВОД 2016'!D77+$E$1*1-'Январь 2016'!D76</f>
        <v>7453.4499999999989</v>
      </c>
      <c r="F77" s="53">
        <f>'СВОД 2016'!E77+$E$1*1-'Февраль 2016'!D76</f>
        <v>9243.6799999999985</v>
      </c>
      <c r="G77" s="53">
        <f>'СВОД 2016'!F77+$E$1*1-'Март 2016'!D76</f>
        <v>11033.909999999998</v>
      </c>
      <c r="H77" s="53">
        <f>'СВОД 2016'!G77+$E$1*1-'Апрель 2016'!D76</f>
        <v>1824.1399999999976</v>
      </c>
      <c r="I77" s="53">
        <f>'СВОД 2016'!H77+$E$1*1-'Май 2016'!D76</f>
        <v>14.369999999997617</v>
      </c>
      <c r="J77" s="53">
        <f>'СВОД 2016'!I77+$E$1*1-'Июнь 2016'!D76</f>
        <v>1804.5999999999976</v>
      </c>
      <c r="K77" s="53">
        <f>'СВОД 2016'!J77+$F$1*1-'Июль 2016'!D76</f>
        <v>3904.5999999999976</v>
      </c>
      <c r="L77" s="53">
        <f>'СВОД 2016'!K77+$F$1*1-'Август 2016'!D76</f>
        <v>1004.5999999999976</v>
      </c>
      <c r="M77" s="60">
        <f>'СВОД 2016'!L77+$F$1*1-'Сентябрь 2016'!D76</f>
        <v>3104.5999999999976</v>
      </c>
      <c r="N77" s="60">
        <f>'СВОД 2016'!M77+$F$1*1-'Октябрь 2016'!D76</f>
        <v>5204.5999999999976</v>
      </c>
      <c r="O77" s="60">
        <f>'СВОД 2016'!N77+$F$1*1-'Ноябрь 2016'!D76</f>
        <v>5354.5999999999976</v>
      </c>
      <c r="P77" s="60">
        <f>'СВОД 2016'!O77+$F$1*1-'Декабрь 2016'!D76</f>
        <v>7454.5999999999976</v>
      </c>
      <c r="Q77" s="14">
        <f t="shared" si="5"/>
        <v>23341.38</v>
      </c>
      <c r="R77" s="14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4">
        <f t="shared" si="3"/>
        <v>7454.5999999999985</v>
      </c>
      <c r="T77" s="37">
        <f t="shared" si="4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2015'!P78</f>
        <v>3580.4600000000005</v>
      </c>
      <c r="E78" s="53">
        <f>'СВОД 2016'!D78+$E$1*1-'Январь 2016'!D77</f>
        <v>1790.2300000000005</v>
      </c>
      <c r="F78" s="53">
        <f>'СВОД 2016'!E78+$E$1*1-'Февраль 2016'!D77</f>
        <v>3580.4600000000005</v>
      </c>
      <c r="G78" s="53">
        <f>'СВОД 2016'!F78+$E$1*1-'Март 2016'!D77</f>
        <v>1790.2300000000005</v>
      </c>
      <c r="H78" s="53">
        <f>'СВОД 2016'!G78+$E$1*1-'Апрель 2016'!D77</f>
        <v>3580.4600000000005</v>
      </c>
      <c r="I78" s="53">
        <f>'СВОД 2016'!H78+$E$1*1-'Май 2016'!D77</f>
        <v>1790.2300000000005</v>
      </c>
      <c r="J78" s="60">
        <f>'СВОД 2016'!I78+$E$1*1-'Июнь 2016'!D77</f>
        <v>0</v>
      </c>
      <c r="K78" s="53">
        <f>'СВОД 2016'!J78+$F$1*1-'Июль 2016'!D77</f>
        <v>2100</v>
      </c>
      <c r="L78" s="53">
        <f>'СВОД 2016'!K78+$F$1*1-'Август 2016'!D77</f>
        <v>4200</v>
      </c>
      <c r="M78" s="60">
        <f>'СВОД 2016'!L78+$F$1*1-'Сентябрь 2016'!D77</f>
        <v>0</v>
      </c>
      <c r="N78" s="53">
        <f>'СВОД 2016'!M78+$F$1*1-'Октябрь 2016'!D77</f>
        <v>2100</v>
      </c>
      <c r="O78" s="60">
        <f>'СВОД 2016'!N78+$F$1*1-'Ноябрь 2016'!D77</f>
        <v>0</v>
      </c>
      <c r="P78" s="60">
        <f>'СВОД 2016'!O78+$F$1*1-'Декабрь 2016'!D77</f>
        <v>2100</v>
      </c>
      <c r="Q78" s="14">
        <f t="shared" si="5"/>
        <v>23341.38</v>
      </c>
      <c r="R78" s="14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4">
        <f t="shared" si="3"/>
        <v>2100</v>
      </c>
      <c r="T78" s="37">
        <f t="shared" si="4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60">
        <f>'СВОД 2015'!P79</f>
        <v>-8.0100000000002183</v>
      </c>
      <c r="E79" s="60">
        <f>'СВОД 2016'!D79+$E$1*1-'Январь 2016'!D78</f>
        <v>-3587.78</v>
      </c>
      <c r="F79" s="60">
        <f>'СВОД 2016'!E79+$E$1*1-'Февраль 2016'!D78</f>
        <v>-1797.5500000000002</v>
      </c>
      <c r="G79" s="60">
        <f>'СВОД 2016'!F79+$E$1*1-'Март 2016'!D78</f>
        <v>-7.3200000000001637</v>
      </c>
      <c r="H79" s="60">
        <f>'СВОД 2016'!G79+$E$1*1-'Апрель 2016'!D78</f>
        <v>-1817.0900000000001</v>
      </c>
      <c r="I79" s="60">
        <f>'СВОД 2016'!H79+$E$1*1-'Май 2016'!D78</f>
        <v>-26.860000000000127</v>
      </c>
      <c r="J79" s="60">
        <f>'СВОД 2016'!I79+$E$1*1-'Июнь 2016'!D78</f>
        <v>-2236.63</v>
      </c>
      <c r="K79" s="60">
        <f>'СВОД 2016'!J79+$F$1*1-'Июль 2016'!D78</f>
        <v>-136.63000000000011</v>
      </c>
      <c r="L79" s="60">
        <f>'СВОД 2016'!K79+$F$1*1-'Август 2016'!D78</f>
        <v>-4036.63</v>
      </c>
      <c r="M79" s="60">
        <f>'СВОД 2016'!L79+$F$1*1-'Сентябрь 2016'!D78</f>
        <v>-1936.63</v>
      </c>
      <c r="N79" s="60">
        <f>'СВОД 2016'!M79+$F$1*1-'Октябрь 2016'!D78</f>
        <v>-4236.63</v>
      </c>
      <c r="O79" s="60">
        <f>'СВОД 2016'!N79+$F$1*1-'Ноябрь 2016'!D78</f>
        <v>-2136.63</v>
      </c>
      <c r="P79" s="60">
        <f>'СВОД 2016'!O79+$F$1*1-'Декабрь 2016'!D78</f>
        <v>-36.630000000000109</v>
      </c>
      <c r="Q79" s="14">
        <f t="shared" si="5"/>
        <v>23341.38</v>
      </c>
      <c r="R79" s="14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4">
        <f t="shared" si="3"/>
        <v>-36.629999999997381</v>
      </c>
      <c r="T79" s="37">
        <f t="shared" si="4"/>
        <v>2.7284841053187847E-12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60">
        <f>'СВОД 2015'!P80</f>
        <v>-1790.23</v>
      </c>
      <c r="E80" s="60">
        <f>'СВОД 2016'!D80+$E$1*1-'Январь 2016'!D79</f>
        <v>0</v>
      </c>
      <c r="F80" s="60">
        <f>'СВОД 2016'!E80+$E$1*1-'Февраль 2016'!D79</f>
        <v>-1790.23</v>
      </c>
      <c r="G80" s="60">
        <f>'СВОД 2016'!F80+$E$1*1-'Март 2016'!D79</f>
        <v>0</v>
      </c>
      <c r="H80" s="60">
        <f>'СВОД 2016'!G80+$E$1*1-'Апрель 2016'!D79</f>
        <v>-3580.4600000000005</v>
      </c>
      <c r="I80" s="60">
        <f>'СВОД 2016'!H80+$E$1*1-'Май 2016'!D79</f>
        <v>-1790.2300000000005</v>
      </c>
      <c r="J80" s="60">
        <f>'СВОД 2016'!I80+$E$1*1-'Июнь 2016'!D79</f>
        <v>-3580.4600000000005</v>
      </c>
      <c r="K80" s="60">
        <f>'СВОД 2016'!J80+$F$1*1-'Июль 2016'!D79</f>
        <v>-1480.4600000000005</v>
      </c>
      <c r="L80" s="53">
        <f>'СВОД 2016'!K80+$F$1*1-'Август 2016'!D79</f>
        <v>619.53999999999951</v>
      </c>
      <c r="M80" s="53">
        <f>'СВОД 2016'!L80+$F$1*1-'Сентябрь 2016'!D79</f>
        <v>2719.5399999999995</v>
      </c>
      <c r="N80" s="53">
        <f>'СВОД 2016'!M80+$F$1*1-'Октябрь 2016'!D79</f>
        <v>4819.5399999999991</v>
      </c>
      <c r="O80" s="60">
        <f>'СВОД 2016'!N80+$F$1*1-'Ноябрь 2016'!D79</f>
        <v>0</v>
      </c>
      <c r="P80" s="60">
        <f>'СВОД 2016'!O80+$F$1*1-'Декабрь 2016'!D79</f>
        <v>2100</v>
      </c>
      <c r="Q80" s="14">
        <f t="shared" si="5"/>
        <v>23341.38</v>
      </c>
      <c r="R80" s="14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4">
        <f t="shared" si="3"/>
        <v>2100</v>
      </c>
      <c r="T80" s="37">
        <f t="shared" si="4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2015'!P81</f>
        <v>25063.219999999998</v>
      </c>
      <c r="E81" s="60">
        <f>'СВОД 2016'!D81+$E$1*1-'Январь 2016'!D80</f>
        <v>26853.449999999997</v>
      </c>
      <c r="F81" s="60">
        <f>'СВОД 2016'!E81+$E$1*1-'Февраль 2016'!D80</f>
        <v>28643.679999999997</v>
      </c>
      <c r="G81" s="60">
        <f>'СВОД 2016'!F81+$E$1*1-'Март 2016'!D80</f>
        <v>30433.909999999996</v>
      </c>
      <c r="H81" s="60">
        <f>'СВОД 2016'!G81+$E$1*1-'Апрель 2016'!D80</f>
        <v>32224.139999999996</v>
      </c>
      <c r="I81" s="60">
        <f>'СВОД 2016'!H81+$E$1*1-'Май 2016'!D80</f>
        <v>34014.369999999995</v>
      </c>
      <c r="J81" s="60">
        <f>'СВОД 2016'!I81+$E$1*1-'Июнь 2016'!D80</f>
        <v>35804.6</v>
      </c>
      <c r="K81" s="60">
        <f>'СВОД 2016'!J81+$F$1*1-'Июль 2016'!D80</f>
        <v>37904.6</v>
      </c>
      <c r="L81" s="60">
        <f>'СВОД 2016'!K81+$F$1*1-'Август 2016'!D80</f>
        <v>40004.6</v>
      </c>
      <c r="M81" s="60">
        <f>'СВОД 2016'!L81+$F$1*1-'Сентябрь 2016'!D80</f>
        <v>42104.6</v>
      </c>
      <c r="N81" s="60">
        <f>'СВОД 2016'!M81+$F$1*1-'Октябрь 2016'!D80</f>
        <v>44204.6</v>
      </c>
      <c r="O81" s="60">
        <f>'СВОД 2016'!N81+$F$1*1-'Ноябрь 2016'!D80</f>
        <v>46304.6</v>
      </c>
      <c r="P81" s="60">
        <f>'СВОД 2016'!O81+$F$1*1-'Декабрь 2016'!D80</f>
        <v>48404.6</v>
      </c>
      <c r="Q81" s="14">
        <f t="shared" si="5"/>
        <v>23341.38</v>
      </c>
      <c r="R81" s="14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4">
        <f t="shared" si="3"/>
        <v>48404.6</v>
      </c>
      <c r="T81" s="37">
        <f t="shared" si="4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60">
        <f>'СВОД 2015'!P82</f>
        <v>-0.62000000000080036</v>
      </c>
      <c r="E82" s="53">
        <f>'СВОД 2016'!D82+$E$1*1-'Январь 2016'!D81</f>
        <v>1789.6099999999992</v>
      </c>
      <c r="F82" s="53">
        <f>'СВОД 2016'!E82+$E$1*1-'Февраль 2016'!D81</f>
        <v>3579.8399999999992</v>
      </c>
      <c r="G82" s="53">
        <f>'СВОД 2016'!F82+$E$1*1-'Март 2016'!D81</f>
        <v>5370.07</v>
      </c>
      <c r="H82" s="60">
        <f>'СВОД 2016'!G82+$E$1*1-'Апрель 2016'!D81</f>
        <v>1760.2999999999993</v>
      </c>
      <c r="I82" s="60">
        <f>'СВОД 2016'!H82+$E$1*1-'Май 2016'!D81</f>
        <v>3550.5299999999993</v>
      </c>
      <c r="J82" s="60">
        <f>'СВОД 2016'!I82+$E$1*1-'Июнь 2016'!D81</f>
        <v>5340.7599999999993</v>
      </c>
      <c r="K82" s="60">
        <f>'СВОД 2016'!J82+$F$1*1-'Июль 2016'!D81</f>
        <v>7440.7599999999993</v>
      </c>
      <c r="L82" s="60">
        <f>'СВОД 2016'!K82+$F$1*1-'Август 2016'!D81</f>
        <v>9540.7599999999984</v>
      </c>
      <c r="M82" s="60">
        <f>'СВОД 2016'!L82+$F$1*1-'Сентябрь 2016'!D81</f>
        <v>11640.759999999998</v>
      </c>
      <c r="N82" s="60">
        <f>'СВОД 2016'!M82+$F$1*1-'Октябрь 2016'!D81</f>
        <v>13740.759999999998</v>
      </c>
      <c r="O82" s="60">
        <f>'СВОД 2016'!N82+$F$1*1-'Ноябрь 2016'!D81</f>
        <v>15840.759999999998</v>
      </c>
      <c r="P82" s="60">
        <f>'СВОД 2016'!O82+$F$1*1-'Декабрь 2016'!D81</f>
        <v>17940.759999999998</v>
      </c>
      <c r="Q82" s="14">
        <f t="shared" si="5"/>
        <v>23341.38</v>
      </c>
      <c r="R82" s="14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4">
        <f t="shared" si="3"/>
        <v>17940.760000000002</v>
      </c>
      <c r="T82">
        <f t="shared" si="4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2015'!P83</f>
        <v>0</v>
      </c>
      <c r="E83" s="53">
        <f>'СВОД 2016'!D83+$E$1*1-'Январь 2016'!D82</f>
        <v>1790.23</v>
      </c>
      <c r="F83" s="53">
        <f>'СВОД 2016'!E83+$E$1*1-'Февраль 2016'!D82</f>
        <v>1790.23</v>
      </c>
      <c r="G83" s="60">
        <f>'СВОД 2016'!F83+$E$1*1-'Март 2016'!D82</f>
        <v>0</v>
      </c>
      <c r="H83" s="53">
        <f>'СВОД 2016'!G83+$E$1*1-'Апрель 2016'!D82</f>
        <v>1790.23</v>
      </c>
      <c r="I83" s="53">
        <f>'СВОД 2016'!H83+$E$1*1-'Май 2016'!D82</f>
        <v>1780.46</v>
      </c>
      <c r="J83" s="53">
        <f>'СВОД 2016'!I83+$E$1*1-'Июнь 2016'!D82</f>
        <v>1770.69</v>
      </c>
      <c r="K83" s="53">
        <f>'СВОД 2016'!J83+$F$1*1-'Июль 2016'!D82</f>
        <v>2070.69</v>
      </c>
      <c r="L83" s="53">
        <f>'СВОД 2016'!K83+$F$1*1-'Август 2016'!D82</f>
        <v>2370.6900000000005</v>
      </c>
      <c r="M83" s="60">
        <f>'СВОД 2016'!L83+$F$1*1-'Сентябрь 2016'!D82</f>
        <v>-29.309999999999491</v>
      </c>
      <c r="N83" s="60">
        <f>'СВОД 2016'!M83+$F$1*1-'Октябрь 2016'!D82</f>
        <v>-29.309999999999491</v>
      </c>
      <c r="O83" s="60">
        <f>'СВОД 2016'!N83+$F$1*1-'Ноябрь 2016'!D82</f>
        <v>-29.309999999999491</v>
      </c>
      <c r="P83" s="60">
        <f>'СВОД 2016'!O83+$F$1*1-'Декабрь 2016'!D82</f>
        <v>-29.309999999999491</v>
      </c>
      <c r="Q83" s="14">
        <f t="shared" si="5"/>
        <v>23341.38</v>
      </c>
      <c r="R83" s="14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4">
        <f t="shared" si="3"/>
        <v>-29.31000000000131</v>
      </c>
      <c r="T83" s="37">
        <f t="shared" si="4"/>
        <v>-1.8189894035458565E-12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2015'!P84</f>
        <v>673.68000000000075</v>
      </c>
      <c r="E84" s="53">
        <f>'СВОД 2016'!D84+$E$1*1-'Январь 2016'!D83</f>
        <v>2463.9100000000008</v>
      </c>
      <c r="F84" s="53">
        <f>'СВОД 2016'!E84+$E$1*1-'Февраль 2016'!D83</f>
        <v>4254.1400000000012</v>
      </c>
      <c r="G84" s="53">
        <f>'СВОД 2016'!F84+$E$1*1-'Март 2016'!D83</f>
        <v>44.3700000000008</v>
      </c>
      <c r="H84" s="53">
        <f>'СВОД 2016'!G84+$E$1*1-'Апрель 2016'!D83</f>
        <v>1834.6000000000008</v>
      </c>
      <c r="I84" s="60">
        <f>'СВОД 2016'!H84+$E$1*1-'Май 2016'!D83</f>
        <v>-1375.1699999999992</v>
      </c>
      <c r="J84" s="53">
        <f>'СВОД 2016'!I84+$E$1*1-'Июнь 2016'!D83</f>
        <v>415.06000000000085</v>
      </c>
      <c r="K84" s="53">
        <f>'СВОД 2016'!J84+$F$1*1-'Июль 2016'!D83</f>
        <v>2015.0600000000009</v>
      </c>
      <c r="L84" s="60">
        <f>'СВОД 2016'!K84+$F$1*1-'Август 2016'!D83</f>
        <v>-364.93999999999869</v>
      </c>
      <c r="M84" s="60">
        <f>'СВОД 2016'!L84+$F$1*1-'Сентябрь 2016'!D83</f>
        <v>-364.93999999999869</v>
      </c>
      <c r="N84" s="60">
        <f>'СВОД 2016'!M84+$F$1*1-'Октябрь 2016'!D83</f>
        <v>1735.0600000000013</v>
      </c>
      <c r="O84" s="60">
        <f>'СВОД 2016'!N84+$F$1*1-'Ноябрь 2016'!D83</f>
        <v>3835.0600000000013</v>
      </c>
      <c r="P84" s="60">
        <f>'СВОД 2016'!O84+$F$1*1-'Декабрь 2016'!D83</f>
        <v>5935.0600000000013</v>
      </c>
      <c r="Q84" s="14">
        <f t="shared" si="5"/>
        <v>23341.38</v>
      </c>
      <c r="R84" s="14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4">
        <f t="shared" si="3"/>
        <v>5935.0600000000013</v>
      </c>
      <c r="T84" s="37">
        <f t="shared" si="4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0">
        <f>'СВОД 2015'!P85</f>
        <v>-809.30999999999858</v>
      </c>
      <c r="E85" s="53">
        <f>'СВОД 2016'!D85+$E$1*1-'Январь 2016'!D84</f>
        <v>980.92000000000144</v>
      </c>
      <c r="F85" s="60">
        <f>'СВОД 2016'!E85+$E$1*1-'Февраль 2016'!D84</f>
        <v>-1228.8499999999985</v>
      </c>
      <c r="G85" s="53">
        <f>'СВОД 2016'!F85+$E$1*1-'Март 2016'!D84</f>
        <v>561.38000000000147</v>
      </c>
      <c r="H85" s="60">
        <f>'СВОД 2016'!G85+$E$1*1-'Апрель 2016'!D84</f>
        <v>-48.389999999998508</v>
      </c>
      <c r="I85" s="60">
        <f>'СВОД 2016'!H85+$E$1*1-'Май 2016'!D84</f>
        <v>-958.15999999999849</v>
      </c>
      <c r="J85" s="53">
        <f>'СВОД 2016'!I85+$E$1*1-'Июнь 2016'!D84</f>
        <v>832.07000000000153</v>
      </c>
      <c r="K85" s="60">
        <f>'СВОД 2016'!J85+$F$1*1-'Июль 2016'!D84</f>
        <v>-1067.9299999999985</v>
      </c>
      <c r="L85" s="60">
        <f>'СВОД 2016'!K85+$F$1*1-'Август 2016'!D84</f>
        <v>-467.92999999999847</v>
      </c>
      <c r="M85" s="60">
        <f>'СВОД 2016'!L85+$F$1*1-'Сентябрь 2016'!D84</f>
        <v>-867.92999999999847</v>
      </c>
      <c r="N85" s="53">
        <f>'СВОД 2016'!M85+$F$1*1-'Октябрь 2016'!D84</f>
        <v>1232.0700000000015</v>
      </c>
      <c r="O85" s="60">
        <f>'СВОД 2016'!N85+$F$1*1-'Ноябрь 2016'!D84</f>
        <v>-2099.9299999999985</v>
      </c>
      <c r="P85" s="60">
        <f>'СВОД 2016'!O85+$F$1*1-'Декабрь 2016'!D84</f>
        <v>7.0000000001527951E-2</v>
      </c>
      <c r="Q85" s="14">
        <f t="shared" si="5"/>
        <v>23341.38</v>
      </c>
      <c r="R85" s="14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4">
        <f t="shared" si="3"/>
        <v>7.0000000003346941E-2</v>
      </c>
      <c r="T85" s="37">
        <f t="shared" si="4"/>
        <v>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60">
        <f>'СВОД 2015'!P86</f>
        <v>0</v>
      </c>
      <c r="E86" s="53">
        <f>'СВОД 2016'!D86+$E$1*1-'Январь 2016'!D85</f>
        <v>1790.23</v>
      </c>
      <c r="F86" s="60">
        <f>'СВОД 2016'!E86+$E$1*1-'Февраль 2016'!D85</f>
        <v>0</v>
      </c>
      <c r="G86" s="60">
        <f>'СВОД 2016'!F86+$E$1*1-'Март 2016'!D85</f>
        <v>0</v>
      </c>
      <c r="H86" s="60">
        <f>'СВОД 2016'!G86+$E$1*1-'Апрель 2016'!D85</f>
        <v>0</v>
      </c>
      <c r="I86" s="60">
        <f>'СВОД 2016'!H86+$E$1*1-'Май 2016'!D85</f>
        <v>0</v>
      </c>
      <c r="J86" s="60">
        <f>'СВОД 2016'!I86+$E$1*1-'Июнь 2016'!D85</f>
        <v>-2100</v>
      </c>
      <c r="K86" s="60">
        <f>'СВОД 2016'!J86+$F$1*1-'Июль 2016'!D85</f>
        <v>0</v>
      </c>
      <c r="L86" s="60">
        <f>'СВОД 2016'!K86+$F$1*1-'Август 2016'!D85</f>
        <v>0</v>
      </c>
      <c r="M86" s="60">
        <f>'СВОД 2016'!L86+$F$1*1-'Сентябрь 2016'!D85</f>
        <v>0</v>
      </c>
      <c r="N86" s="60">
        <f>'СВОД 2016'!M86+$F$1*1-'Октябрь 2016'!D85</f>
        <v>0</v>
      </c>
      <c r="O86" s="60">
        <f>'СВОД 2016'!N86+$F$1*1-'Ноябрь 2016'!D85</f>
        <v>0</v>
      </c>
      <c r="P86" s="60">
        <f>'СВОД 2016'!O86+$F$1*1-'Декабрь 2016'!D85</f>
        <v>0</v>
      </c>
      <c r="Q86" s="14">
        <f t="shared" si="5"/>
        <v>23341.38</v>
      </c>
      <c r="R86" s="14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4">
        <f>Q86+D86-R86</f>
        <v>0</v>
      </c>
      <c r="T86" s="44">
        <f t="shared" si="4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v>0</v>
      </c>
      <c r="E87" s="60">
        <f>'СВОД 2016'!D87+$E$1*1-'Январь 2016'!D86+1790.23*2</f>
        <v>5370.6900000000005</v>
      </c>
      <c r="F87" s="60">
        <f>'СВОД 2016'!E87+$E$1*1-'Февраль 2016'!D86</f>
        <v>7160.92</v>
      </c>
      <c r="G87" s="60">
        <f>'СВОД 2016'!F87+$E$1*1-'Март 2016'!D86</f>
        <v>8951.15</v>
      </c>
      <c r="H87" s="60">
        <f>'СВОД 2016'!G87+$E$1*1-'Апрель 2016'!D86</f>
        <v>10741.38</v>
      </c>
      <c r="I87" s="60">
        <f>'СВОД 2016'!H87+$E$1*1-'Май 2016'!D86</f>
        <v>12531.609999999999</v>
      </c>
      <c r="J87" s="60">
        <f>'СВОД 2016'!I87+$E$1*1-'Июнь 2016'!D86</f>
        <v>14321.839999999998</v>
      </c>
      <c r="K87" s="60">
        <f>'СВОД 2016'!J87+$F$1*1-'Июль 2016'!D86</f>
        <v>16421.839999999997</v>
      </c>
      <c r="L87" s="60">
        <f>'СВОД 2016'!K87+$F$1*1-'Август 2016'!D86</f>
        <v>18521.839999999997</v>
      </c>
      <c r="M87" s="60">
        <f>'СВОД 2016'!L87+$F$1*1-'Сентябрь 2016'!D86</f>
        <v>20621.839999999997</v>
      </c>
      <c r="N87" s="60">
        <f>'СВОД 2016'!M87+$F$1*1-'Октябрь 2016'!D86</f>
        <v>22721.839999999997</v>
      </c>
      <c r="O87" s="60">
        <f>'СВОД 2016'!N87+$F$1*1-'Ноябрь 2016'!D86</f>
        <v>24821.839999999997</v>
      </c>
      <c r="P87" s="60">
        <f>'СВОД 2016'!O87+$F$1*1-'Декабрь 2016'!D86</f>
        <v>26921.839999999997</v>
      </c>
      <c r="Q87" s="14">
        <f>1790.23*8+2100*6</f>
        <v>26921.84</v>
      </c>
      <c r="R87" s="14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4">
        <f>Q87+D87-R87</f>
        <v>26921.84</v>
      </c>
      <c r="T87" s="44"/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2015'!P87</f>
        <v>3551.1500000000005</v>
      </c>
      <c r="E88" s="53">
        <f>'СВОД 2016'!D88+$E$1*1-'Январь 2016'!D87</f>
        <v>5341.380000000001</v>
      </c>
      <c r="F88" s="53">
        <f>'СВОД 2016'!E88+$E$1*1-'Февраль 2016'!D87</f>
        <v>7131.6100000000006</v>
      </c>
      <c r="G88" s="53">
        <f>'СВОД 2016'!F88+$E$1*1-'Март 2016'!D87</f>
        <v>8921.84</v>
      </c>
      <c r="H88" s="53">
        <f>'СВОД 2016'!G88+$E$1*1-'Апрель 2016'!D87</f>
        <v>1712.0699999999997</v>
      </c>
      <c r="I88" s="53">
        <f>'СВОД 2016'!H88+$E$1*1-'Май 2016'!D87</f>
        <v>3502.2999999999997</v>
      </c>
      <c r="J88" s="53">
        <f>'СВОД 2016'!I88+$E$1*1-'Июнь 2016'!D87</f>
        <v>1692.5299999999997</v>
      </c>
      <c r="K88" s="53">
        <f>'СВОД 2016'!J88+$F$1*1-'Июль 2016'!D87</f>
        <v>3792.5299999999997</v>
      </c>
      <c r="L88" s="60">
        <f>'СВОД 2016'!K88+$F$1*1-'Август 2016'!D87</f>
        <v>1892.5299999999997</v>
      </c>
      <c r="M88" s="60">
        <f>'СВОД 2016'!L88+$F$1*1-'Сентябрь 2016'!D87</f>
        <v>3992.5299999999997</v>
      </c>
      <c r="N88" s="60">
        <f>'СВОД 2016'!M88+$F$1*1-'Октябрь 2016'!D87</f>
        <v>6092.53</v>
      </c>
      <c r="O88" s="60">
        <f>'СВОД 2016'!N88+$F$1*1-'Ноябрь 2016'!D87</f>
        <v>8192.5299999999988</v>
      </c>
      <c r="P88" s="60">
        <f>'СВОД 2016'!O88+$F$1*1-'Декабрь 2016'!D87</f>
        <v>10292.529999999999</v>
      </c>
      <c r="Q88" s="14">
        <f t="shared" si="5"/>
        <v>23341.38</v>
      </c>
      <c r="R88" s="14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4">
        <f>Q88+D88-R88</f>
        <v>10292.530000000002</v>
      </c>
      <c r="T88" s="44">
        <f t="shared" si="4"/>
        <v>0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74"/>
      <c r="E89" s="74"/>
      <c r="F89" s="53">
        <f>'СВОД 2016'!E89+$E$1*1-'Февраль 2016'!D88</f>
        <v>1790.23</v>
      </c>
      <c r="G89" s="60">
        <f>'СВОД 2016'!F89+$E$1*1-'Март 2016'!D88</f>
        <v>-1790.2299999999996</v>
      </c>
      <c r="H89" s="53">
        <f>'СВОД 2016'!G89+$E$1*1-'Апрель 2016'!D88</f>
        <v>4.5474735088646412E-13</v>
      </c>
      <c r="I89" s="53">
        <f>'СВОД 2016'!H89+$E$1*1-'Май 2016'!D88</f>
        <v>1790.2300000000005</v>
      </c>
      <c r="J89" s="53">
        <f>'СВОД 2016'!I89+$E$1*1-'Июнь 2016'!D88</f>
        <v>3580.4600000000005</v>
      </c>
      <c r="K89" s="53">
        <f>'СВОД 2016'!J89+$F$1*1-'Июль 2016'!D88</f>
        <v>5680.4600000000009</v>
      </c>
      <c r="L89" s="53">
        <f>'СВОД 2016'!K89+$F$1*1-'Август 2016'!D88</f>
        <v>7780.4600000000009</v>
      </c>
      <c r="M89" s="53">
        <f>'СВОД 2016'!L89+$F$1*1-'Сентябрь 2016'!D88</f>
        <v>9880.4600000000009</v>
      </c>
      <c r="N89" s="60">
        <f>'СВОД 2016'!M89+$F$1*1-'Октябрь 2016'!D88</f>
        <v>1289.08</v>
      </c>
      <c r="O89" s="60">
        <f>'СВОД 2016'!N89+$F$1*1-'Ноябрь 2016'!D88</f>
        <v>3389.08</v>
      </c>
      <c r="P89" s="60">
        <f>'СВОД 2016'!O89+$F$1*1-'Декабрь 2016'!D88</f>
        <v>5489.08</v>
      </c>
      <c r="Q89" s="14">
        <f>1790.23*5+2100*6</f>
        <v>21551.15</v>
      </c>
      <c r="R89" s="14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4">
        <f>Q89+D89-R89</f>
        <v>5489.0800000000017</v>
      </c>
      <c r="T89" s="37"/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2015'!P88</f>
        <v>78.66999999999598</v>
      </c>
      <c r="E90" s="53">
        <f>'СВОД 2016'!D90+$E$1*1-'Январь 2016'!D89</f>
        <v>1868.899999999996</v>
      </c>
      <c r="F90" s="60">
        <f>'СВОД 2016'!E90+$E$1*1-'Февраль 2016'!D89</f>
        <v>-18340.870000000003</v>
      </c>
      <c r="G90" s="60">
        <f>'СВОД 2016'!F90+$E$1*1-'Март 2016'!D89</f>
        <v>-16550.640000000003</v>
      </c>
      <c r="H90" s="60">
        <f>'СВОД 2016'!G90+$E$1*1-'Апрель 2016'!D89</f>
        <v>-14760.410000000003</v>
      </c>
      <c r="I90" s="60">
        <f>'СВОД 2016'!H90+$E$1*1-'Май 2016'!D89</f>
        <v>-12970.180000000004</v>
      </c>
      <c r="J90" s="60">
        <f>'СВОД 2016'!I90+$E$1*1-'Июнь 2016'!D89</f>
        <v>-11179.950000000004</v>
      </c>
      <c r="K90" s="60">
        <f>'СВОД 2016'!J90+$F$1*1-'Июль 2016'!D89</f>
        <v>-9079.9500000000044</v>
      </c>
      <c r="L90" s="60">
        <f>'СВОД 2016'!K90+$F$1*1-'Август 2016'!D89</f>
        <v>-6979.9500000000044</v>
      </c>
      <c r="M90" s="60">
        <f>'СВОД 2016'!L90+$F$1*1-'Сентябрь 2016'!D89</f>
        <v>-4879.9500000000044</v>
      </c>
      <c r="N90" s="60">
        <f>'СВОД 2016'!M90+$F$1*1-'Октябрь 2016'!D89</f>
        <v>-2779.9500000000044</v>
      </c>
      <c r="O90" s="60">
        <f>'СВОД 2016'!N90+$F$1*1-'Ноябрь 2016'!D89</f>
        <v>-679.95000000000437</v>
      </c>
      <c r="P90" s="60">
        <f>'СВОД 2016'!O90+$F$1*1-'Декабрь 2016'!D89</f>
        <v>1420.0499999999956</v>
      </c>
      <c r="Q90" s="14">
        <f t="shared" si="5"/>
        <v>23341.38</v>
      </c>
      <c r="R90" s="14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4">
        <f t="shared" si="3"/>
        <v>1420.0499999999956</v>
      </c>
      <c r="T90" s="44">
        <f t="shared" si="4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60">
        <f>'СВОД 2015'!P89</f>
        <v>-7.6999999999998181</v>
      </c>
      <c r="E91" s="53">
        <f>'СВОД 2016'!D91+$E$1*1-'Январь 2016'!D90</f>
        <v>1782.5300000000002</v>
      </c>
      <c r="F91" s="60">
        <f>'СВОД 2016'!E91+$E$1*1-'Февраль 2016'!D90</f>
        <v>-9.2399999999997817</v>
      </c>
      <c r="G91" s="53">
        <f>'СВОД 2016'!F91+$E$1*1-'Март 2016'!D90</f>
        <v>1780.9900000000002</v>
      </c>
      <c r="H91" s="60">
        <f>'СВОД 2016'!G91+$E$1*1-'Апрель 2016'!D90</f>
        <v>-10.779999999999745</v>
      </c>
      <c r="I91" s="60">
        <f>'СВОД 2016'!H91+$E$1*1-'Май 2016'!D90</f>
        <v>-1802.5499999999997</v>
      </c>
      <c r="J91" s="60">
        <f>'СВОД 2016'!I91+$E$1*1-'Июнь 2016'!D90</f>
        <v>-12.319999999999709</v>
      </c>
      <c r="K91" s="53">
        <f>'СВОД 2016'!J91+$F$1*1-'Июль 2016'!D90</f>
        <v>2087.6800000000003</v>
      </c>
      <c r="L91" s="60">
        <f>'СВОД 2016'!K91+$F$1*1-'Август 2016'!D90</f>
        <v>-12.319999999999709</v>
      </c>
      <c r="M91" s="53">
        <f>'СВОД 2016'!L91+$F$1*1-'Сентябрь 2016'!D90</f>
        <v>2087.6800000000003</v>
      </c>
      <c r="N91" s="60">
        <f>'СВОД 2016'!M91+$F$1*1-'Октябрь 2016'!D90</f>
        <v>-12.319999999999709</v>
      </c>
      <c r="O91" s="53">
        <f>'СВОД 2016'!N91+$F$1*1-'Ноябрь 2016'!D90</f>
        <v>2087.6800000000003</v>
      </c>
      <c r="P91" s="60">
        <f>'СВОД 2016'!O91+$F$1*1-'Декабрь 2016'!D90</f>
        <v>-12.319999999999709</v>
      </c>
      <c r="Q91" s="14">
        <f t="shared" si="5"/>
        <v>23341.38</v>
      </c>
      <c r="R91" s="14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4">
        <f t="shared" si="3"/>
        <v>-12.319999999999709</v>
      </c>
      <c r="T91" s="44">
        <f t="shared" si="4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60">
        <f>'СВОД 2015'!P90</f>
        <v>-1790.2300000000023</v>
      </c>
      <c r="E92" s="60">
        <f>'СВОД 2016'!D92+$E$1*1-'Январь 2016'!D91</f>
        <v>-10741.380000000001</v>
      </c>
      <c r="F92" s="60">
        <f>'СВОД 2016'!E92+$E$1*1-'Февраль 2016'!D91</f>
        <v>-8951.1500000000015</v>
      </c>
      <c r="G92" s="60">
        <f>'СВОД 2016'!F92+$E$1*1-'Март 2016'!D91</f>
        <v>-7160.9200000000019</v>
      </c>
      <c r="H92" s="60">
        <f>'СВОД 2016'!G92+$E$1*1-'Апрель 2016'!D91</f>
        <v>-5370.6900000000023</v>
      </c>
      <c r="I92" s="60">
        <f>'СВОД 2016'!H92+$E$1*1-'Май 2016'!D91</f>
        <v>-3580.4600000000023</v>
      </c>
      <c r="J92" s="60">
        <f>'СВОД 2016'!I92+$E$1*1-'Июнь 2016'!D91</f>
        <v>-1790.2300000000023</v>
      </c>
      <c r="K92" s="53">
        <f>'СВОД 2016'!J92+$F$1*1-'Июль 2016'!D91</f>
        <v>309.76999999999771</v>
      </c>
      <c r="L92" s="60">
        <f>'СВОД 2016'!K92+$F$1*1-'Август 2016'!D91</f>
        <v>-11030.230000000003</v>
      </c>
      <c r="M92" s="60">
        <f>'СВОД 2016'!L92+$F$1*1-'Сентябрь 2016'!D91</f>
        <v>-8930.2300000000032</v>
      </c>
      <c r="N92" s="60">
        <f>'СВОД 2016'!M92+$F$1*1-'Октябрь 2016'!D91</f>
        <v>-6830.2300000000032</v>
      </c>
      <c r="O92" s="60">
        <f>'СВОД 2016'!N92+$F$1*1-'Ноябрь 2016'!D91</f>
        <v>-4730.2300000000032</v>
      </c>
      <c r="P92" s="60">
        <f>'СВОД 2016'!O92+$F$1*1-'Декабрь 2016'!D91</f>
        <v>-2630.2300000000032</v>
      </c>
      <c r="Q92" s="14">
        <f t="shared" si="5"/>
        <v>23341.38</v>
      </c>
      <c r="R92" s="14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4">
        <f t="shared" si="3"/>
        <v>-2630.2299999999996</v>
      </c>
      <c r="T92" s="44">
        <f t="shared" si="4"/>
        <v>3.637978807091713E-12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2015'!P91</f>
        <v>1112.7600000000007</v>
      </c>
      <c r="E93" s="53">
        <f>'СВОД 2016'!D93+$E$1*1-'Январь 2016'!D92</f>
        <v>1012.9900000000007</v>
      </c>
      <c r="F93" s="60">
        <f>'СВОД 2016'!E93+$E$1*1-'Февраль 2016'!D92</f>
        <v>-1096.7799999999993</v>
      </c>
      <c r="G93" s="60">
        <f>'СВОД 2016'!F93+$E$1*1-'Март 2016'!D92</f>
        <v>-1806.5499999999993</v>
      </c>
      <c r="H93" s="60">
        <f>'СВОД 2016'!G93+$E$1*1-'Апрель 2016'!D92</f>
        <v>-1806.5499999999993</v>
      </c>
      <c r="I93" s="60">
        <f>'СВОД 2016'!H93+$E$1*1-'Май 2016'!D92</f>
        <v>-16.319999999999254</v>
      </c>
      <c r="J93" s="60">
        <f>'СВОД 2016'!I93+$E$1*1-'Июнь 2016'!D92</f>
        <v>-1822.869999999999</v>
      </c>
      <c r="K93" s="53">
        <f>'СВОД 2016'!J93+$F$1*1-'Июль 2016'!D92</f>
        <v>277.13000000000102</v>
      </c>
      <c r="L93" s="53">
        <f>'СВОД 2016'!K93+$F$1*1-'Август 2016'!D92</f>
        <v>2377.130000000001</v>
      </c>
      <c r="M93" s="60">
        <f>'СВОД 2016'!L93+$F$1*1-'Сентябрь 2016'!D92</f>
        <v>-2683.7899999999991</v>
      </c>
      <c r="N93" s="60">
        <f>'СВОД 2016'!M93+$F$1*1-'Октябрь 2016'!D92</f>
        <v>-2374.0199999999991</v>
      </c>
      <c r="O93" s="60">
        <f>'СВОД 2016'!N93+$F$1*1-'Ноябрь 2016'!D92</f>
        <v>-274.01999999999907</v>
      </c>
      <c r="P93" s="60">
        <f>'СВОД 2016'!O93+$F$1*1-'Декабрь 2016'!D92</f>
        <v>-1754.4799999999991</v>
      </c>
      <c r="Q93" s="14">
        <f t="shared" si="5"/>
        <v>23341.38</v>
      </c>
      <c r="R93" s="14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4">
        <f t="shared" si="3"/>
        <v>-1754.4799999999959</v>
      </c>
      <c r="T93" s="37">
        <f t="shared" si="4"/>
        <v>3.1832314562052488E-12</v>
      </c>
    </row>
    <row r="94" spans="1:20" ht="15.95" customHeight="1" x14ac:dyDescent="0.25">
      <c r="A94" s="20" t="s">
        <v>109</v>
      </c>
      <c r="B94" s="2">
        <v>74</v>
      </c>
      <c r="C94" s="9"/>
      <c r="D94" s="60">
        <f>'СВОД 2015'!P92</f>
        <v>0</v>
      </c>
      <c r="E94" s="60">
        <f>'СВОД 2016'!D94+$E$1*1-'Январь 2016'!D93</f>
        <v>0</v>
      </c>
      <c r="F94" s="60">
        <f>'СВОД 2016'!E94+$E$1*1-'Февраль 2016'!D93</f>
        <v>0</v>
      </c>
      <c r="G94" s="60">
        <f>'СВОД 2016'!F94+$E$1*1-'Март 2016'!D93</f>
        <v>0</v>
      </c>
      <c r="H94" s="60">
        <f>'СВОД 2016'!G94+$E$1*1-'Апрель 2016'!D93</f>
        <v>0</v>
      </c>
      <c r="I94" s="60">
        <f>'СВОД 2016'!H94+$E$1*1-'Май 2016'!D93</f>
        <v>0</v>
      </c>
      <c r="J94" s="60">
        <f>'СВОД 2016'!I94+$E$1*1-'Июнь 2016'!D93</f>
        <v>0</v>
      </c>
      <c r="K94" s="60">
        <f>'СВОД 2016'!J94+$F$1*1-'Июль 2016'!D93</f>
        <v>0</v>
      </c>
      <c r="L94" s="60">
        <f>'СВОД 2016'!K94+$F$1*1-'Август 2016'!D93</f>
        <v>-108</v>
      </c>
      <c r="M94" s="60">
        <f>'СВОД 2016'!L94+$F$1*1-'Сентябрь 2016'!D93</f>
        <v>-108</v>
      </c>
      <c r="N94" s="60">
        <f>'СВОД 2016'!M94+$F$1*1-'Октябрь 2016'!D93</f>
        <v>-108</v>
      </c>
      <c r="O94" s="60">
        <f>'СВОД 2016'!N94+$F$1*1-'Ноябрь 2016'!D93</f>
        <v>-108</v>
      </c>
      <c r="P94" s="60">
        <f>'СВОД 2016'!O94+$F$1*1-'Декабрь 2016'!D93</f>
        <v>-108</v>
      </c>
      <c r="Q94" s="14">
        <f t="shared" si="5"/>
        <v>23341.38</v>
      </c>
      <c r="R94" s="14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4">
        <f t="shared" si="3"/>
        <v>-107.99999999999636</v>
      </c>
      <c r="T94" s="37">
        <f t="shared" si="4"/>
        <v>3.637978807091713E-12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2015'!P93</f>
        <v>1380.6899999999987</v>
      </c>
      <c r="E95" s="53">
        <f>'СВОД 2016'!D95+$E$1*1-'Январь 2016'!D94</f>
        <v>1170.9199999999987</v>
      </c>
      <c r="F95" s="60">
        <f>'СВОД 2016'!E95+$E$1*1-'Февраль 2016'!D94</f>
        <v>-38.850000000001273</v>
      </c>
      <c r="G95" s="53">
        <f>'СВОД 2016'!F95+$E$1*1-'Март 2016'!D94</f>
        <v>1751.3799999999987</v>
      </c>
      <c r="H95" s="53">
        <f>'СВОД 2016'!G95+$E$1*1-'Апрель 2016'!D94</f>
        <v>1841.6099999999988</v>
      </c>
      <c r="I95" s="53">
        <f>'СВОД 2016'!H95+$E$1*1-'Май 2016'!D94</f>
        <v>1831.8399999999988</v>
      </c>
      <c r="J95" s="53">
        <f>'СВОД 2016'!I95+$E$1*1-'Июнь 2016'!D94</f>
        <v>3622.0699999999988</v>
      </c>
      <c r="K95" s="53">
        <f>'СВОД 2016'!J95+$F$1*1-'Июль 2016'!D94</f>
        <v>3722.0699999999988</v>
      </c>
      <c r="L95" s="60">
        <f>'СВОД 2016'!K95+$F$1*1-'Август 2016'!D94</f>
        <v>-2277.9300000000012</v>
      </c>
      <c r="M95" s="60">
        <f>'СВОД 2016'!L95+$F$1*1-'Сентябрь 2016'!D94</f>
        <v>-177.9300000000012</v>
      </c>
      <c r="N95" s="60">
        <f>'СВОД 2016'!M95+$F$1*1-'Октябрь 2016'!D94</f>
        <v>-177.9300000000012</v>
      </c>
      <c r="O95" s="53">
        <f>'СВОД 2016'!N95+$F$1*1-'Ноябрь 2016'!D94</f>
        <v>1922.0699999999988</v>
      </c>
      <c r="P95" s="60">
        <f>'СВОД 2016'!O95+$F$1*1-'Декабрь 2016'!D94</f>
        <v>1522.0699999999988</v>
      </c>
      <c r="Q95" s="14">
        <f t="shared" si="5"/>
        <v>23341.38</v>
      </c>
      <c r="R95" s="14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4">
        <f t="shared" si="3"/>
        <v>1522.0699999999997</v>
      </c>
      <c r="T95" s="37">
        <f t="shared" si="4"/>
        <v>0</v>
      </c>
    </row>
    <row r="96" spans="1:20" ht="15.95" customHeight="1" x14ac:dyDescent="0.25">
      <c r="A96" s="20" t="s">
        <v>111</v>
      </c>
      <c r="B96" s="2">
        <v>76</v>
      </c>
      <c r="C96" s="9"/>
      <c r="D96" s="60">
        <f>'СВОД 2015'!P94</f>
        <v>-1801.77</v>
      </c>
      <c r="E96" s="60">
        <f>'СВОД 2016'!D96+$E$1*1-'Январь 2016'!D95</f>
        <v>-11.539999999999964</v>
      </c>
      <c r="F96" s="60">
        <f>'СВОД 2016'!E96+$E$1*1-'Февраль 2016'!D95</f>
        <v>-11.539999999999964</v>
      </c>
      <c r="G96" s="60">
        <f>'СВОД 2016'!F96+$E$1*1-'Март 2016'!D95</f>
        <v>-11.539999999999964</v>
      </c>
      <c r="H96" s="60">
        <f>'СВОД 2016'!G96+$E$1*1-'Апрель 2016'!D95</f>
        <v>-11.539999999999964</v>
      </c>
      <c r="I96" s="60">
        <f>'СВОД 2016'!H96+$E$1*1-'Май 2016'!D95</f>
        <v>-1801.77</v>
      </c>
      <c r="J96" s="60">
        <f>'СВОД 2016'!I96+$E$1*1-'Июнь 2016'!D95</f>
        <v>-11.539999999999964</v>
      </c>
      <c r="K96" s="60">
        <f>'СВОД 2016'!J96+$F$1*1-'Июль 2016'!D95</f>
        <v>-11.539999999999964</v>
      </c>
      <c r="L96" s="60">
        <f>'СВОД 2016'!K96+$F$1*1-'Август 2016'!D95</f>
        <v>-2111.54</v>
      </c>
      <c r="M96" s="60">
        <f>'СВОД 2016'!L96+$F$1*1-'Сентябрь 2016'!D95</f>
        <v>-2111.54</v>
      </c>
      <c r="N96" s="60">
        <f>'СВОД 2016'!M96+$F$1*1-'Октябрь 2016'!D95</f>
        <v>-2111.54</v>
      </c>
      <c r="O96" s="60">
        <f>'СВОД 2016'!N96+$F$1*1-'Ноябрь 2016'!D95</f>
        <v>-11.539999999999964</v>
      </c>
      <c r="P96" s="60">
        <f>'СВОД 2016'!O96+$F$1*1-'Декабрь 2016'!D95</f>
        <v>-2111.54</v>
      </c>
      <c r="Q96" s="14">
        <f t="shared" si="5"/>
        <v>23341.38</v>
      </c>
      <c r="R96" s="14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4">
        <f t="shared" si="3"/>
        <v>-2111.5400000000009</v>
      </c>
      <c r="T96" s="37">
        <f t="shared" si="4"/>
        <v>0</v>
      </c>
    </row>
    <row r="97" spans="1:22" ht="15.95" customHeight="1" x14ac:dyDescent="0.25">
      <c r="A97" s="20" t="s">
        <v>112</v>
      </c>
      <c r="B97" s="2">
        <v>76</v>
      </c>
      <c r="C97" s="2" t="s">
        <v>21</v>
      </c>
      <c r="D97" s="60">
        <f>'СВОД 2015'!P95</f>
        <v>-5.4569682106375694E-12</v>
      </c>
      <c r="E97" s="60">
        <f>'СВОД 2016'!D97+$E$1*1-'Январь 2016'!D96</f>
        <v>-5.4569682106375694E-12</v>
      </c>
      <c r="F97" s="53">
        <f>'СВОД 2016'!E97+$E$1*1-'Февраль 2016'!D96</f>
        <v>1790.2299999999946</v>
      </c>
      <c r="G97" s="60">
        <f>'СВОД 2016'!F97+$E$1*1-'Март 2016'!D96</f>
        <v>-1790.230000000005</v>
      </c>
      <c r="H97" s="60">
        <f>'СВОД 2016'!G97+$E$1*1-'Апрель 2016'!D96</f>
        <v>-5370.6900000000041</v>
      </c>
      <c r="I97" s="60">
        <f>'СВОД 2016'!H97+$E$1*1-'Май 2016'!D96</f>
        <v>-3580.4600000000041</v>
      </c>
      <c r="J97" s="60">
        <f>'СВОД 2016'!I97+$E$1*1-'Июнь 2016'!D96</f>
        <v>-1790.2300000000041</v>
      </c>
      <c r="K97" s="60">
        <f>'СВОД 2016'!J97+$F$1*1-'Июль 2016'!D96</f>
        <v>-4200.0000000000045</v>
      </c>
      <c r="L97" s="60">
        <f>'СВОД 2016'!K97+$F$1*1-'Август 2016'!D96</f>
        <v>-2100.0000000000045</v>
      </c>
      <c r="M97" s="60">
        <f>'СВОД 2016'!L97+$F$1*1-'Сентябрь 2016'!D96</f>
        <v>-4.5474735088646412E-12</v>
      </c>
      <c r="N97" s="60">
        <f>'СВОД 2016'!M97+$F$1*1-'Октябрь 2016'!D96</f>
        <v>-4200.0000000000045</v>
      </c>
      <c r="O97" s="60">
        <f>'СВОД 2016'!N97+$F$1*1-'Ноябрь 2016'!D96</f>
        <v>-2100.0000000000045</v>
      </c>
      <c r="P97" s="60">
        <f>'СВОД 2016'!O97+$F$1*1-'Декабрь 2016'!D96</f>
        <v>-4.5474735088646412E-12</v>
      </c>
      <c r="Q97" s="14">
        <f t="shared" si="5"/>
        <v>23341.38</v>
      </c>
      <c r="R97" s="14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4">
        <f t="shared" si="3"/>
        <v>0</v>
      </c>
      <c r="T97" s="37">
        <f t="shared" si="4"/>
        <v>4.5474735088646412E-12</v>
      </c>
    </row>
    <row r="98" spans="1:22" ht="15.95" customHeight="1" x14ac:dyDescent="0.25">
      <c r="A98" s="20" t="s">
        <v>113</v>
      </c>
      <c r="B98" s="2">
        <v>77</v>
      </c>
      <c r="C98" s="9"/>
      <c r="D98" s="53">
        <f>'СВОД 2015'!P96</f>
        <v>3575.2899999999991</v>
      </c>
      <c r="E98" s="53">
        <f>'СВОД 2016'!D98+$E$1*1-'Январь 2016'!D97</f>
        <v>5365.5199999999986</v>
      </c>
      <c r="F98" s="53">
        <f>'СВОД 2016'!E98+$E$1*1-'Февраль 2016'!D97</f>
        <v>4155.7499999999982</v>
      </c>
      <c r="G98" s="53">
        <f>'СВОД 2016'!F98+$E$1*1-'Март 2016'!D97</f>
        <v>245.97999999999774</v>
      </c>
      <c r="H98" s="60">
        <f>'СВОД 2016'!G98+$E$1*1-'Апрель 2016'!D97</f>
        <v>-1963.7900000000022</v>
      </c>
      <c r="I98" s="60">
        <f>'СВОД 2016'!H98+$E$1*1-'Май 2016'!D97</f>
        <v>-173.56000000000222</v>
      </c>
      <c r="J98" s="53">
        <f>'СВОД 2016'!I98+$E$1*1-'Июнь 2016'!D97</f>
        <v>1616.6699999999978</v>
      </c>
      <c r="K98" s="53">
        <f>'СВОД 2016'!J98+$F$1*1-'Июль 2016'!D97</f>
        <v>3716.6699999999978</v>
      </c>
      <c r="L98" s="60">
        <f>'СВОД 2016'!K98+$F$1*1-'Август 2016'!D97</f>
        <v>-183.33000000000175</v>
      </c>
      <c r="M98" s="53">
        <f>'СВОД 2016'!L98+$F$1*1-'Сентябрь 2016'!D97</f>
        <v>1916.6699999999983</v>
      </c>
      <c r="N98" s="60">
        <f>'СВОД 2016'!M98+$F$1*1-'Октябрь 2016'!D97</f>
        <v>-3.3300000000017462</v>
      </c>
      <c r="O98" s="53">
        <f>'СВОД 2016'!N98+$F$1*1-'Ноябрь 2016'!D97</f>
        <v>2096.6699999999983</v>
      </c>
      <c r="P98" s="60">
        <f>'СВОД 2016'!O98+$F$1*1-'Декабрь 2016'!D97</f>
        <v>1696.6699999999983</v>
      </c>
      <c r="Q98" s="14">
        <f t="shared" si="5"/>
        <v>23341.38</v>
      </c>
      <c r="R98" s="14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4">
        <f t="shared" si="3"/>
        <v>1696.6699999999983</v>
      </c>
      <c r="T98" s="37">
        <f t="shared" si="4"/>
        <v>0</v>
      </c>
    </row>
    <row r="99" spans="1:22" ht="15.95" customHeight="1" x14ac:dyDescent="0.25">
      <c r="A99" s="20" t="s">
        <v>114</v>
      </c>
      <c r="B99" s="2">
        <v>78</v>
      </c>
      <c r="C99" s="9"/>
      <c r="D99" s="60">
        <f>'СВОД 2015'!P97</f>
        <v>0</v>
      </c>
      <c r="E99" s="53">
        <f>'СВОД 2016'!D99+$E$1*1-'Январь 2016'!D98</f>
        <v>1790.23</v>
      </c>
      <c r="F99" s="60">
        <f>'СВОД 2016'!E99+$E$1*1-'Февраль 2016'!D98</f>
        <v>0</v>
      </c>
      <c r="G99" s="60">
        <f>'СВОД 2016'!F99+$E$1*1-'Март 2016'!D98</f>
        <v>-16112.07</v>
      </c>
      <c r="H99" s="60">
        <f>'СВОД 2016'!G99+$E$1*1-'Апрель 2016'!D98</f>
        <v>-14321.84</v>
      </c>
      <c r="I99" s="60">
        <f>'СВОД 2016'!H99+$E$1*1-'Май 2016'!D98</f>
        <v>-12531.61</v>
      </c>
      <c r="J99" s="60">
        <f>'СВОД 2016'!I99+$E$1*1-'Июнь 2016'!D98</f>
        <v>-10741.380000000001</v>
      </c>
      <c r="K99" s="60">
        <f>'СВОД 2016'!J99+$F$1*1-'Июль 2016'!D98</f>
        <v>-8641.380000000001</v>
      </c>
      <c r="L99" s="60">
        <f>'СВОД 2016'!K99+$F$1*1-'Август 2016'!D98</f>
        <v>-6541.380000000001</v>
      </c>
      <c r="M99" s="60">
        <f>'СВОД 2016'!L99+$F$1*1-'Сентябрь 2016'!D98</f>
        <v>-4441.380000000001</v>
      </c>
      <c r="N99" s="60">
        <f>'СВОД 2016'!M99+$F$1*1-'Октябрь 2016'!D98</f>
        <v>-2341.380000000001</v>
      </c>
      <c r="O99" s="60">
        <f>'СВОД 2016'!N99+$F$1*1-'Ноябрь 2016'!D98</f>
        <v>-241.38000000000102</v>
      </c>
      <c r="P99" s="60">
        <f>'СВОД 2016'!O99+$F$1*1-'Декабрь 2016'!D98</f>
        <v>0</v>
      </c>
      <c r="Q99" s="14">
        <f t="shared" si="5"/>
        <v>23341.38</v>
      </c>
      <c r="R99" s="14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4">
        <f t="shared" si="3"/>
        <v>0</v>
      </c>
      <c r="T99" s="37">
        <f t="shared" si="4"/>
        <v>0</v>
      </c>
    </row>
    <row r="100" spans="1:22" ht="15.95" customHeight="1" x14ac:dyDescent="0.25">
      <c r="A100" s="20" t="s">
        <v>115</v>
      </c>
      <c r="B100" s="2">
        <v>78</v>
      </c>
      <c r="C100" s="2" t="s">
        <v>21</v>
      </c>
      <c r="D100" s="60">
        <f>'СВОД 2015'!P98</f>
        <v>-3729.5500000000011</v>
      </c>
      <c r="E100" s="60">
        <f>'СВОД 2016'!D100+$E$1*1-'Январь 2016'!D99</f>
        <v>-1939.3200000000011</v>
      </c>
      <c r="F100" s="60">
        <f>'СВОД 2016'!E100+$E$1*1-'Февраль 2016'!D99</f>
        <v>-149.09000000000106</v>
      </c>
      <c r="G100" s="60">
        <f>'СВОД 2016'!F100+$E$1*1-'Март 2016'!D99</f>
        <v>-348.86000000000104</v>
      </c>
      <c r="H100" s="60">
        <f>'СВОД 2016'!G100+$E$1*1-'Апрель 2016'!D99</f>
        <v>-2158.630000000001</v>
      </c>
      <c r="I100" s="60">
        <f>'СВОД 2016'!H100+$E$1*1-'Май 2016'!D99</f>
        <v>-368.400000000001</v>
      </c>
      <c r="J100" s="60">
        <f>'СВОД 2016'!I100+$E$1*1-'Июнь 2016'!D99</f>
        <v>-428.17000000000098</v>
      </c>
      <c r="K100" s="60">
        <f>'СВОД 2016'!J100+$F$1*1-'Июль 2016'!D99</f>
        <v>-4328.170000000001</v>
      </c>
      <c r="L100" s="60">
        <f>'СВОД 2016'!K100+$F$1*1-'Август 2016'!D99</f>
        <v>-2228.170000000001</v>
      </c>
      <c r="M100" s="60">
        <f>'СВОД 2016'!L100+$F$1*1-'Сентябрь 2016'!D99</f>
        <v>-128.17000000000098</v>
      </c>
      <c r="N100" s="60">
        <f>'СВОД 2016'!M100+$F$1*1-'Октябрь 2016'!D99</f>
        <v>-2728.170000000001</v>
      </c>
      <c r="O100" s="60">
        <f>'СВОД 2016'!N100+$F$1*1-'Ноябрь 2016'!D99</f>
        <v>-628.17000000000098</v>
      </c>
      <c r="P100" s="60">
        <f>'СВОД 2016'!O100+$F$1*1-'Декабрь 2016'!D99</f>
        <v>-4228.170000000001</v>
      </c>
      <c r="Q100" s="14">
        <f t="shared" si="5"/>
        <v>23341.38</v>
      </c>
      <c r="R100" s="14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4">
        <f t="shared" si="3"/>
        <v>-4228.1699999999983</v>
      </c>
      <c r="T100" s="37">
        <f t="shared" si="4"/>
        <v>0</v>
      </c>
    </row>
    <row r="101" spans="1:22" ht="15.95" customHeight="1" x14ac:dyDescent="0.25">
      <c r="A101" s="20" t="s">
        <v>116</v>
      </c>
      <c r="B101" s="2">
        <v>79</v>
      </c>
      <c r="C101" s="9"/>
      <c r="D101" s="53">
        <f>'СВОД 2015'!P99</f>
        <v>5.5299999999970169</v>
      </c>
      <c r="E101" s="60">
        <f>'СВОД 2016'!D101+$E$1*1-'Январь 2016'!D100</f>
        <v>-3574.240000000003</v>
      </c>
      <c r="F101" s="60">
        <f>'СВОД 2016'!E101+$E$1*1-'Февраль 2016'!D100</f>
        <v>-1784.0100000000029</v>
      </c>
      <c r="G101" s="53">
        <f>'СВОД 2016'!F101+$E$1*1-'Март 2016'!D100</f>
        <v>6.2199999999970714</v>
      </c>
      <c r="H101" s="60">
        <f>'СВОД 2016'!G101+$E$1*1-'Апрель 2016'!D100</f>
        <v>-3573.5500000000029</v>
      </c>
      <c r="I101" s="60">
        <f>'СВОД 2016'!H101+$E$1*1-'Май 2016'!D100</f>
        <v>-1783.3200000000029</v>
      </c>
      <c r="J101" s="53">
        <f>'СВОД 2016'!I101+$E$1*1-'Июнь 2016'!D100</f>
        <v>6.909999999997126</v>
      </c>
      <c r="K101" s="60">
        <f>'СВОД 2016'!J101+$F$1*1-'Июль 2016'!D100</f>
        <v>-2093.0900000000029</v>
      </c>
      <c r="L101" s="53">
        <f>'СВОД 2016'!K101+$F$1*1-'Август 2016'!D100</f>
        <v>6.909999999997126</v>
      </c>
      <c r="M101" s="60">
        <f>'СВОД 2016'!L101+$F$1*1-'Сентябрь 2016'!D100</f>
        <v>-2373.0900000000029</v>
      </c>
      <c r="N101" s="60">
        <f>'СВОД 2016'!M101+$F$1*1-'Октябрь 2016'!D100</f>
        <v>-273.09000000000287</v>
      </c>
      <c r="O101" s="60">
        <f>'СВОД 2016'!N101+$F$1*1-'Ноябрь 2016'!D100</f>
        <v>-2573.0900000000029</v>
      </c>
      <c r="P101" s="60">
        <f>'СВОД 2016'!O101+$F$1*1-'Декабрь 2016'!D100</f>
        <v>-473.09000000000287</v>
      </c>
      <c r="Q101" s="14">
        <f t="shared" si="5"/>
        <v>23341.38</v>
      </c>
      <c r="R101" s="14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4">
        <f t="shared" si="3"/>
        <v>-473.09000000000378</v>
      </c>
      <c r="T101" s="37">
        <f t="shared" si="4"/>
        <v>-9.0949470177292824E-13</v>
      </c>
    </row>
    <row r="102" spans="1:22" ht="15.95" customHeight="1" x14ac:dyDescent="0.25">
      <c r="A102" s="20" t="s">
        <v>117</v>
      </c>
      <c r="B102" s="2">
        <v>79</v>
      </c>
      <c r="C102" s="2" t="s">
        <v>21</v>
      </c>
      <c r="D102" s="60">
        <f>'СВОД 2015'!P100</f>
        <v>-5370.6899999999978</v>
      </c>
      <c r="E102" s="60">
        <f>'СВОД 2016'!D102+$E$1*1-'Январь 2016'!D101</f>
        <v>-3580.4599999999978</v>
      </c>
      <c r="F102" s="60">
        <f>'СВОД 2016'!E102+$E$1*1-'Февраль 2016'!D101</f>
        <v>-1790.2299999999977</v>
      </c>
      <c r="G102" s="53">
        <f>'СВОД 2016'!F102+$E$1*1-'Март 2016'!D101</f>
        <v>2.2737367544323206E-12</v>
      </c>
      <c r="H102" s="60">
        <f>'СВОД 2016'!G102+$E$1*1-'Апрель 2016'!D101</f>
        <v>-3580.4599999999973</v>
      </c>
      <c r="I102" s="60">
        <f>'СВОД 2016'!H102+$E$1*1-'Май 2016'!D101</f>
        <v>-1790.2299999999973</v>
      </c>
      <c r="J102" s="53">
        <f>'СВОД 2016'!I102+$E$1*1-'Июнь 2016'!D101</f>
        <v>2.7284841053187847E-12</v>
      </c>
      <c r="K102" s="60">
        <f>'СВОД 2016'!J102+$F$1*1-'Июль 2016'!D101</f>
        <v>-4199.9999999999973</v>
      </c>
      <c r="L102" s="60">
        <f>'СВОД 2016'!K102+$F$1*1-'Август 2016'!D101</f>
        <v>-2099.9999999999973</v>
      </c>
      <c r="M102" s="53">
        <f>'СВОД 2016'!L102+$F$1*1-'Сентябрь 2016'!D101</f>
        <v>2.7284841053187847E-12</v>
      </c>
      <c r="N102" s="60">
        <f>'СВОД 2016'!M102+$F$1*1-'Октябрь 2016'!D101</f>
        <v>-4199.9999999999973</v>
      </c>
      <c r="O102" s="60">
        <f>'СВОД 2016'!N102+$F$1*1-'Ноябрь 2016'!D101</f>
        <v>-2099.9999999999973</v>
      </c>
      <c r="P102" s="53">
        <f>'СВОД 2016'!O102+$F$1*1-'Декабрь 2016'!D101</f>
        <v>2.7284841053187847E-12</v>
      </c>
      <c r="Q102" s="14">
        <f t="shared" si="5"/>
        <v>23341.38</v>
      </c>
      <c r="R102" s="14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4">
        <f t="shared" si="3"/>
        <v>0</v>
      </c>
      <c r="T102" s="37">
        <f t="shared" si="4"/>
        <v>-2.7284841053187847E-12</v>
      </c>
    </row>
    <row r="103" spans="1:22" ht="15.95" customHeight="1" x14ac:dyDescent="0.25">
      <c r="A103" s="20" t="s">
        <v>118</v>
      </c>
      <c r="B103" s="2">
        <v>80</v>
      </c>
      <c r="C103" s="9"/>
      <c r="D103" s="60">
        <f>'СВОД 2015'!P101</f>
        <v>-39.079999999999927</v>
      </c>
      <c r="E103" s="60">
        <f>'СВОД 2016'!D103+$E$1*1-'Январь 2016'!D102</f>
        <v>-1829.31</v>
      </c>
      <c r="F103" s="60">
        <f>'СВОД 2016'!E103+$E$1*1-'Февраль 2016'!D102</f>
        <v>-1829.08</v>
      </c>
      <c r="G103" s="60">
        <f>'СВОД 2016'!F103+$E$1*1-'Март 2016'!D102</f>
        <v>-1829.85</v>
      </c>
      <c r="H103" s="60">
        <f>'СВОД 2016'!G103+$E$1*1-'Апрель 2016'!D102</f>
        <v>-1830.62</v>
      </c>
      <c r="I103" s="60">
        <f>'СВОД 2016'!H103+$E$1*1-'Май 2016'!D102</f>
        <v>-40.389999999999873</v>
      </c>
      <c r="J103" s="53">
        <f>'СВОД 2016'!I103+$E$1*1-'Июнь 2016'!D102</f>
        <v>1749.8400000000001</v>
      </c>
      <c r="K103" s="53">
        <f>'СВОД 2016'!J103+$F$1*1-'Июль 2016'!D102</f>
        <v>2059.61</v>
      </c>
      <c r="L103" s="53">
        <f>'СВОД 2016'!K103+$F$1*1-'Август 2016'!D102</f>
        <v>4159.6100000000006</v>
      </c>
      <c r="M103" s="53">
        <f>'СВОД 2016'!L103+$F$1*1-'Сентябрь 2016'!D102</f>
        <v>2059.6100000000006</v>
      </c>
      <c r="N103" s="53">
        <f>'СВОД 2016'!M103+$F$1*1-'Октябрь 2016'!D102</f>
        <v>1159.6100000000006</v>
      </c>
      <c r="O103" s="53">
        <f>'СВОД 2016'!N103+$F$1*1-'Ноябрь 2016'!D102</f>
        <v>259.61000000000058</v>
      </c>
      <c r="P103" s="60">
        <f>'СВОД 2016'!O103+$F$1*1-'Декабрь 2016'!D102</f>
        <v>59.610000000000582</v>
      </c>
      <c r="Q103" s="14">
        <f t="shared" si="5"/>
        <v>23341.38</v>
      </c>
      <c r="R103" s="14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4">
        <f t="shared" si="3"/>
        <v>59.61000000000422</v>
      </c>
      <c r="T103" s="37">
        <f t="shared" si="4"/>
        <v>3.637978807091713E-12</v>
      </c>
      <c r="V103" s="37"/>
    </row>
    <row r="104" spans="1:22" ht="15.95" customHeight="1" x14ac:dyDescent="0.25">
      <c r="A104" s="20" t="s">
        <v>119</v>
      </c>
      <c r="B104" s="2">
        <v>81</v>
      </c>
      <c r="C104" s="9"/>
      <c r="D104" s="60">
        <f>'СВОД 2015'!P102</f>
        <v>25533.909999999996</v>
      </c>
      <c r="E104" s="60">
        <f>'СВОД 2016'!D104+$E$1*1-'Январь 2016'!D103</f>
        <v>27324.139999999996</v>
      </c>
      <c r="F104" s="60">
        <f>'СВОД 2016'!E104+$E$1*1-'Февраль 2016'!D103</f>
        <v>29114.369999999995</v>
      </c>
      <c r="G104" s="60">
        <f>'СВОД 2016'!F104+$E$1*1-'Март 2016'!D103</f>
        <v>30904.599999999995</v>
      </c>
      <c r="H104" s="60">
        <f>'СВОД 2016'!G104+$E$1*1-'Апрель 2016'!D103</f>
        <v>32694.829999999994</v>
      </c>
      <c r="I104" s="60">
        <f>'СВОД 2016'!H104+$E$1*1-'Май 2016'!D103</f>
        <v>34485.06</v>
      </c>
      <c r="J104" s="60">
        <f>'СВОД 2016'!I104+$E$1*1-'Июнь 2016'!D103</f>
        <v>36275.29</v>
      </c>
      <c r="K104" s="60">
        <f>'СВОД 2016'!J104+$F$1*1-'Июль 2016'!D103</f>
        <v>38375.29</v>
      </c>
      <c r="L104" s="60">
        <f>'СВОД 2016'!K104+$F$1*1-'Август 2016'!D103</f>
        <v>40475.29</v>
      </c>
      <c r="M104" s="60">
        <f>'СВОД 2016'!L104+$F$1*1-'Сентябрь 2016'!D103</f>
        <v>42575.29</v>
      </c>
      <c r="N104" s="60">
        <f>'СВОД 2016'!M104+$F$1*1-'Октябрь 2016'!D103</f>
        <v>44675.29</v>
      </c>
      <c r="O104" s="60">
        <f>'СВОД 2016'!N104+$F$1*1-'Ноябрь 2016'!D103</f>
        <v>46775.29</v>
      </c>
      <c r="P104" s="60">
        <f>'СВОД 2016'!O104+$F$1*1-'Декабрь 2016'!D103</f>
        <v>48875.29</v>
      </c>
      <c r="Q104" s="14">
        <f t="shared" si="5"/>
        <v>23341.38</v>
      </c>
      <c r="R104" s="14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4">
        <f t="shared" si="3"/>
        <v>48875.289999999994</v>
      </c>
      <c r="T104" s="37">
        <f t="shared" si="4"/>
        <v>0</v>
      </c>
    </row>
    <row r="105" spans="1:22" ht="15.95" customHeight="1" x14ac:dyDescent="0.25">
      <c r="A105" s="20" t="s">
        <v>120</v>
      </c>
      <c r="B105" s="2">
        <v>82</v>
      </c>
      <c r="C105" s="9"/>
      <c r="D105" s="60">
        <f>'СВОД 2015'!P103</f>
        <v>0</v>
      </c>
      <c r="E105" s="60">
        <f>'СВОД 2016'!D105+$E$1*1-'Январь 2016'!D104</f>
        <v>0</v>
      </c>
      <c r="F105" s="60">
        <f>'СВОД 2016'!E105+$E$1*1-'Февраль 2016'!D104</f>
        <v>0</v>
      </c>
      <c r="G105" s="53">
        <f>'СВОД 2016'!F105+$E$1*1-'Март 2016'!D104</f>
        <v>1790.23</v>
      </c>
      <c r="H105" s="53">
        <f>'СВОД 2016'!G105+$E$1*1-'Апрель 2016'!D104</f>
        <v>1790.23</v>
      </c>
      <c r="I105" s="60">
        <f>'СВОД 2016'!H105+$E$1*1-'Май 2016'!D104</f>
        <v>0</v>
      </c>
      <c r="J105" s="60">
        <f>'СВОД 2016'!I105+$E$1*1-'Июнь 2016'!D104</f>
        <v>0</v>
      </c>
      <c r="K105" s="60">
        <f>'СВОД 2016'!J105+$F$1*1-'Июль 2016'!D104</f>
        <v>0</v>
      </c>
      <c r="L105" s="60">
        <f>'СВОД 2016'!K105+$F$1*1-'Август 2016'!D104</f>
        <v>0</v>
      </c>
      <c r="M105" s="53">
        <f>'СВОД 2016'!L105+$F$1*1-'Сентябрь 2016'!D104</f>
        <v>2100</v>
      </c>
      <c r="N105" s="53">
        <f>'СВОД 2016'!M105+$F$1*1-'Октябрь 2016'!D104</f>
        <v>4200</v>
      </c>
      <c r="O105" s="60">
        <f>'СВОД 2016'!N105+$F$1*1-'Ноябрь 2016'!D104</f>
        <v>-2100</v>
      </c>
      <c r="P105" s="60">
        <f>'СВОД 2016'!O105+$F$1*1-'Декабрь 2016'!D104</f>
        <v>0</v>
      </c>
      <c r="Q105" s="14">
        <f t="shared" si="5"/>
        <v>23341.38</v>
      </c>
      <c r="R105" s="14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4">
        <f t="shared" si="3"/>
        <v>0</v>
      </c>
      <c r="T105" s="37">
        <f t="shared" si="4"/>
        <v>0</v>
      </c>
    </row>
    <row r="106" spans="1:22" ht="15.95" customHeight="1" x14ac:dyDescent="0.25">
      <c r="A106" s="20" t="s">
        <v>121</v>
      </c>
      <c r="B106" s="2">
        <v>83</v>
      </c>
      <c r="C106" s="9"/>
      <c r="D106" s="60">
        <f>'СВОД 2015'!P104</f>
        <v>26853.449999999993</v>
      </c>
      <c r="E106" s="60">
        <f>'СВОД 2016'!D106+$E$1*1-'Январь 2016'!D105</f>
        <v>28643.679999999993</v>
      </c>
      <c r="F106" s="60">
        <f>'СВОД 2016'!E106+$E$1*1-'Февраль 2016'!D105</f>
        <v>30433.909999999993</v>
      </c>
      <c r="G106" s="60">
        <f>'СВОД 2016'!F106+$E$1*1-'Март 2016'!D105</f>
        <v>32224.139999999992</v>
      </c>
      <c r="H106" s="60">
        <f>'СВОД 2016'!G106+$E$1*1-'Апрель 2016'!D105</f>
        <v>34014.369999999995</v>
      </c>
      <c r="I106" s="60">
        <f>'СВОД 2016'!H106+$E$1*1-'Май 2016'!D105</f>
        <v>35804.6</v>
      </c>
      <c r="J106" s="60">
        <f>'СВОД 2016'!I106+$E$1*1-'Июнь 2016'!D105</f>
        <v>14321.84</v>
      </c>
      <c r="K106" s="60">
        <f>'СВОД 2016'!J106+$F$1*1-'Июль 2016'!D105</f>
        <v>16421.84</v>
      </c>
      <c r="L106" s="60">
        <f>'СВОД 2016'!K106+$F$1*1-'Август 2016'!D105</f>
        <v>14321.84</v>
      </c>
      <c r="M106" s="60">
        <f>'СВОД 2016'!L106+$F$1*1-'Сентябрь 2016'!D105</f>
        <v>16421.84</v>
      </c>
      <c r="N106" s="60">
        <f>'СВОД 2016'!M106+$F$1*1-'Октябрь 2016'!D105</f>
        <v>18521.84</v>
      </c>
      <c r="O106" s="60">
        <f>'СВОД 2016'!N106+$F$1*1-'Ноябрь 2016'!D105</f>
        <v>20621.84</v>
      </c>
      <c r="P106" s="60">
        <f>'СВОД 2016'!O106+$F$1*1-'Декабрь 2016'!D105</f>
        <v>8921.84</v>
      </c>
      <c r="Q106" s="14">
        <f t="shared" si="5"/>
        <v>23341.38</v>
      </c>
      <c r="R106" s="14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4">
        <f t="shared" si="3"/>
        <v>8921.8399999999892</v>
      </c>
      <c r="T106" s="37">
        <f t="shared" si="4"/>
        <v>0</v>
      </c>
    </row>
    <row r="107" spans="1:22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2015'!P105</f>
        <v>1.8189894035458565E-12</v>
      </c>
      <c r="E107" s="53">
        <f>'СВОД 2016'!D107+$E$1*1-'Январь 2016'!D106</f>
        <v>1790.2300000000018</v>
      </c>
      <c r="F107" s="60">
        <f>'СВОД 2016'!E107+$E$1*1-'Февраль 2016'!D106</f>
        <v>-1790.2299999999977</v>
      </c>
      <c r="G107" s="53">
        <f>'СВОД 2016'!F107+$E$1*1-'Март 2016'!D106</f>
        <v>2.2737367544323206E-12</v>
      </c>
      <c r="H107" s="60">
        <f>'СВОД 2016'!G107+$E$1*1-'Апрель 2016'!D106</f>
        <v>-3580.4599999999973</v>
      </c>
      <c r="I107" s="60">
        <f>'СВОД 2016'!H107+$E$1*1-'Май 2016'!D106</f>
        <v>-1790.2299999999973</v>
      </c>
      <c r="J107" s="53">
        <f>'СВОД 2016'!I107+$E$1*1-'Июнь 2016'!D106</f>
        <v>2.7284841053187847E-12</v>
      </c>
      <c r="K107" s="60">
        <f>'СВОД 2016'!J107+$F$1*1-'Июль 2016'!D106</f>
        <v>-4199.9999999999973</v>
      </c>
      <c r="L107" s="60">
        <f>'СВОД 2016'!K107+$F$1*1-'Август 2016'!D106</f>
        <v>-2099.9999999999973</v>
      </c>
      <c r="M107" s="53">
        <f>'СВОД 2016'!L107+$F$1*1-'Сентябрь 2016'!D106</f>
        <v>2.7284841053187847E-12</v>
      </c>
      <c r="N107" s="60">
        <f>'СВОД 2016'!M107+$F$1*1-'Октябрь 2016'!D106</f>
        <v>-4199.9999999999973</v>
      </c>
      <c r="O107" s="60">
        <f>'СВОД 2016'!N107+$F$1*1-'Ноябрь 2016'!D106</f>
        <v>-2099.9999999999973</v>
      </c>
      <c r="P107" s="53">
        <f>'СВОД 2016'!O107+$F$1*1-'Декабрь 2016'!D106</f>
        <v>2.7284841053187847E-12</v>
      </c>
      <c r="Q107" s="14">
        <f t="shared" si="5"/>
        <v>23341.38</v>
      </c>
      <c r="R107" s="14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4">
        <f t="shared" si="3"/>
        <v>0</v>
      </c>
      <c r="T107" s="37">
        <f t="shared" si="4"/>
        <v>-2.7284841053187847E-12</v>
      </c>
    </row>
    <row r="108" spans="1:22" ht="15.95" customHeight="1" x14ac:dyDescent="0.25">
      <c r="A108" s="20" t="s">
        <v>242</v>
      </c>
      <c r="B108" s="2">
        <v>84</v>
      </c>
      <c r="C108" s="9"/>
      <c r="D108" s="60">
        <f>'СВОД 2015'!P106</f>
        <v>12028.740000000014</v>
      </c>
      <c r="E108" s="53">
        <f>'СВОД 2016'!D108+$E$1*1-'Январь 2016'!D107</f>
        <v>13818.970000000014</v>
      </c>
      <c r="F108" s="53">
        <f>'СВОД 2016'!E108+$E$1*1-'Февраль 2016'!D107</f>
        <v>15609.200000000013</v>
      </c>
      <c r="G108" s="53">
        <f>'СВОД 2016'!F108+$E$1*1-'Март 2016'!D107</f>
        <v>17399.430000000015</v>
      </c>
      <c r="H108" s="53">
        <f>'СВОД 2016'!G108+$E$1*1-'Апрель 2016'!D107</f>
        <v>19189.660000000014</v>
      </c>
      <c r="I108" s="53">
        <f>'СВОД 2016'!H108+$E$1*1-'Май 2016'!D107</f>
        <v>20979.890000000014</v>
      </c>
      <c r="J108" s="60">
        <f>'СВОД 2016'!I108+$E$1*1-'Июнь 2016'!D107</f>
        <v>22770.120000000014</v>
      </c>
      <c r="K108" s="60">
        <f>'СВОД 2016'!J108+$F$1*1-'Июль 2016'!D107</f>
        <v>24870.120000000014</v>
      </c>
      <c r="L108" s="60">
        <f>'СВОД 2016'!K108+$F$1*1-'Август 2016'!D107</f>
        <v>26970.120000000014</v>
      </c>
      <c r="M108" s="60">
        <f>'СВОД 2016'!L108+$F$1*1-'Сентябрь 2016'!D107</f>
        <v>29070.120000000014</v>
      </c>
      <c r="N108" s="60">
        <f>'СВОД 2016'!M108+$F$1*1-'Октябрь 2016'!D107</f>
        <v>9170.1200000000135</v>
      </c>
      <c r="O108" s="60">
        <f>'СВОД 2016'!N108+$F$1*1-'Ноябрь 2016'!D107</f>
        <v>11270.120000000014</v>
      </c>
      <c r="P108" s="60">
        <f>'СВОД 2016'!O108+$F$1*1-'Декабрь 2016'!D107</f>
        <v>13370.120000000014</v>
      </c>
      <c r="Q108" s="14">
        <f t="shared" si="5"/>
        <v>23341.38</v>
      </c>
      <c r="R108" s="14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4">
        <f t="shared" si="3"/>
        <v>13370.120000000017</v>
      </c>
      <c r="T108" s="37">
        <f t="shared" si="4"/>
        <v>0</v>
      </c>
    </row>
    <row r="109" spans="1:22" ht="15.95" customHeight="1" x14ac:dyDescent="0.25">
      <c r="A109" s="20" t="s">
        <v>124</v>
      </c>
      <c r="B109" s="2">
        <v>87</v>
      </c>
      <c r="C109" s="9"/>
      <c r="D109" s="60">
        <f>'СВОД 2015'!P107</f>
        <v>-4.5474735088646412E-13</v>
      </c>
      <c r="E109" s="53">
        <f>'СВОД 2016'!D109+$E$1*1-'Январь 2016'!D108</f>
        <v>1790.2299999999996</v>
      </c>
      <c r="F109" s="60">
        <f>'СВОД 2016'!E109+$E$1*1-'Февраль 2016'!D108</f>
        <v>-17902.3</v>
      </c>
      <c r="G109" s="60">
        <f>'СВОД 2016'!F109+$E$1*1-'Март 2016'!D108</f>
        <v>-16112.07</v>
      </c>
      <c r="H109" s="60">
        <f>'СВОД 2016'!G109+$E$1*1-'Апрель 2016'!D108</f>
        <v>-14321.84</v>
      </c>
      <c r="I109" s="60">
        <f>'СВОД 2016'!H109+$E$1*1-'Май 2016'!D108</f>
        <v>-12531.61</v>
      </c>
      <c r="J109" s="60">
        <f>'СВОД 2016'!I109+$E$1*1-'Июнь 2016'!D108</f>
        <v>-10741.380000000001</v>
      </c>
      <c r="K109" s="60">
        <f>'СВОД 2016'!J109+$F$1*1-'Июль 2016'!D108</f>
        <v>-8641.380000000001</v>
      </c>
      <c r="L109" s="60">
        <f>'СВОД 2016'!K109+$F$1*1-'Август 2016'!D108</f>
        <v>-6541.380000000001</v>
      </c>
      <c r="M109" s="60">
        <f>'СВОД 2016'!L109+$F$1*1-'Сентябрь 2016'!D108</f>
        <v>-4441.380000000001</v>
      </c>
      <c r="N109" s="60">
        <f>'СВОД 2016'!M109+$F$1*1-'Октябрь 2016'!D108</f>
        <v>-2341.380000000001</v>
      </c>
      <c r="O109" s="60">
        <f>'СВОД 2016'!N109+$F$1*1-'Ноябрь 2016'!D108</f>
        <v>-241.38000000000102</v>
      </c>
      <c r="P109" s="60">
        <f>'СВОД 2016'!O109+$F$1*1-'Декабрь 2016'!D108</f>
        <v>1858.619999999999</v>
      </c>
      <c r="Q109" s="14">
        <f t="shared" si="5"/>
        <v>23341.38</v>
      </c>
      <c r="R109" s="14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4">
        <f t="shared" si="3"/>
        <v>1858.6200000000026</v>
      </c>
      <c r="T109" s="37">
        <f t="shared" si="4"/>
        <v>3.637978807091713E-12</v>
      </c>
    </row>
    <row r="110" spans="1:22" ht="15.95" customHeight="1" x14ac:dyDescent="0.25">
      <c r="A110" s="20" t="s">
        <v>125</v>
      </c>
      <c r="B110" s="2">
        <v>88</v>
      </c>
      <c r="C110" s="9"/>
      <c r="D110" s="53">
        <f>'СВОД 2015'!P108</f>
        <v>1.3642420526593924E-12</v>
      </c>
      <c r="E110" s="53">
        <f>'СВОД 2016'!D110+$E$1*1-'Январь 2016'!D109</f>
        <v>1790.2300000000014</v>
      </c>
      <c r="F110" s="60">
        <f>'СВОД 2016'!E110+$E$1*1-'Февраль 2016'!D109</f>
        <v>-17902.299999999996</v>
      </c>
      <c r="G110" s="60">
        <f>'СВОД 2016'!F110+$E$1*1-'Март 2016'!D109</f>
        <v>-16112.069999999996</v>
      </c>
      <c r="H110" s="60">
        <f>'СВОД 2016'!G110+$E$1*1-'Апрель 2016'!D109</f>
        <v>-14321.839999999997</v>
      </c>
      <c r="I110" s="60">
        <f>'СВОД 2016'!H110+$E$1*1-'Май 2016'!D109</f>
        <v>-14321.839999999997</v>
      </c>
      <c r="J110" s="60">
        <f>'СВОД 2016'!I110+$E$1*1-'Июнь 2016'!D109</f>
        <v>-12531.609999999997</v>
      </c>
      <c r="K110" s="60">
        <f>'СВОД 2016'!J110+$F$1*1-'Июль 2016'!D109</f>
        <v>-10431.609999999997</v>
      </c>
      <c r="L110" s="60">
        <f>'СВОД 2016'!K110+$F$1*1-'Август 2016'!D109</f>
        <v>-8331.6099999999969</v>
      </c>
      <c r="M110" s="60">
        <f>'СВОД 2016'!L110+$F$1*1-'Сентябрь 2016'!D109</f>
        <v>-6231.6099999999969</v>
      </c>
      <c r="N110" s="60">
        <f>'СВОД 2016'!M110+$F$1*1-'Октябрь 2016'!D109</f>
        <v>-4131.6099999999969</v>
      </c>
      <c r="O110" s="60">
        <f>'СВОД 2016'!N110+$F$1*1-'Ноябрь 2016'!D109</f>
        <v>-2031.6099999999969</v>
      </c>
      <c r="P110" s="60">
        <f>'СВОД 2016'!O110+$F$1*1-'Декабрь 2016'!D109</f>
        <v>68.390000000003056</v>
      </c>
      <c r="Q110" s="14">
        <f t="shared" si="5"/>
        <v>23341.38</v>
      </c>
      <c r="R110" s="14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4">
        <f t="shared" si="3"/>
        <v>68.390000000003056</v>
      </c>
      <c r="T110" s="37">
        <f t="shared" si="4"/>
        <v>0</v>
      </c>
    </row>
    <row r="111" spans="1:22" ht="15.95" customHeight="1" x14ac:dyDescent="0.25">
      <c r="A111" s="20" t="s">
        <v>126</v>
      </c>
      <c r="B111" s="2">
        <v>89</v>
      </c>
      <c r="C111" s="9"/>
      <c r="D111" s="60">
        <f>'СВОД 2015'!P109</f>
        <v>-34.470000000004802</v>
      </c>
      <c r="E111" s="53">
        <f>'СВОД 2016'!D111+$E$1*1-'Январь 2016'!D110</f>
        <v>1755.7599999999952</v>
      </c>
      <c r="F111" s="53">
        <f>'СВОД 2016'!E111+$E$1*1-'Февраль 2016'!D110</f>
        <v>3545.9899999999952</v>
      </c>
      <c r="G111" s="53">
        <f>'СВОД 2016'!F111+$E$1*1-'Март 2016'!D110</f>
        <v>1755.7599999999957</v>
      </c>
      <c r="H111" s="60">
        <f>'СВОД 2016'!G111+$E$1*1-'Апрель 2016'!D110</f>
        <v>-454.01000000000431</v>
      </c>
      <c r="I111" s="53">
        <f>'СВОД 2016'!H111+$E$1*1-'Май 2016'!D110</f>
        <v>1336.2199999999957</v>
      </c>
      <c r="J111" s="53">
        <f>'СВОД 2016'!I111+$E$1*1-'Июнь 2016'!D110</f>
        <v>1126.4499999999957</v>
      </c>
      <c r="K111" s="53">
        <f>'СВОД 2016'!J111+$F$1*1-'Июль 2016'!D110</f>
        <v>3226.4499999999957</v>
      </c>
      <c r="L111" s="60">
        <f>'СВОД 2016'!K111+$F$1*1-'Август 2016'!D110</f>
        <v>-673.55000000000473</v>
      </c>
      <c r="M111" s="53">
        <f>'СВОД 2016'!L111+$F$1*1-'Сентябрь 2016'!D110</f>
        <v>1426.4499999999953</v>
      </c>
      <c r="N111" s="53">
        <f>'СВОД 2016'!M111+$F$1*1-'Октябрь 2016'!D110</f>
        <v>3526.4499999999953</v>
      </c>
      <c r="O111" s="60">
        <f>'СВОД 2016'!N111+$F$1*1-'Ноябрь 2016'!D110</f>
        <v>-373.55000000000473</v>
      </c>
      <c r="P111" s="60">
        <f>'СВОД 2016'!O111+$F$1*1-'Декабрь 2016'!D110</f>
        <v>-273.55000000000473</v>
      </c>
      <c r="Q111" s="14">
        <f t="shared" si="5"/>
        <v>23341.38</v>
      </c>
      <c r="R111" s="14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4">
        <f t="shared" si="3"/>
        <v>-273.55000000000291</v>
      </c>
      <c r="T111" s="37">
        <f t="shared" si="4"/>
        <v>1.8189894035458565E-12</v>
      </c>
    </row>
    <row r="112" spans="1:22" ht="15.95" customHeight="1" x14ac:dyDescent="0.25">
      <c r="A112" s="20" t="s">
        <v>127</v>
      </c>
      <c r="B112" s="2">
        <v>90</v>
      </c>
      <c r="C112" s="9"/>
      <c r="D112" s="53">
        <f>'СВОД 2015'!P110</f>
        <v>3580.46</v>
      </c>
      <c r="E112" s="53">
        <f>'СВОД 2016'!D112+$E$1*1-'Январь 2016'!D111</f>
        <v>1790.2300000000005</v>
      </c>
      <c r="F112" s="53">
        <f>'СВОД 2016'!E112+$E$1*1-'Февраль 2016'!D111</f>
        <v>34.470000000000709</v>
      </c>
      <c r="G112" s="60">
        <f>'СВОД 2016'!F112+$E$1*1-'Март 2016'!D111</f>
        <v>-3580.4599999999991</v>
      </c>
      <c r="H112" s="60">
        <f>'СВОД 2016'!G112+$E$1*1-'Апрель 2016'!D111</f>
        <v>-1790.2299999999991</v>
      </c>
      <c r="I112" s="53">
        <f>'СВОД 2016'!H112+$E$1*1-'Май 2016'!D111</f>
        <v>9.0949470177292824E-13</v>
      </c>
      <c r="J112" s="53">
        <f>'СВОД 2016'!I112+$E$1*1-'Июнь 2016'!D111</f>
        <v>1790.2300000000009</v>
      </c>
      <c r="K112" s="60">
        <f>'СВОД 2016'!J112+$F$1*1-'Июль 2016'!D111</f>
        <v>-2099.9999999999986</v>
      </c>
      <c r="L112" s="53">
        <f>'СВОД 2016'!K112+$F$1*1-'Август 2016'!D111</f>
        <v>1.3642420526593924E-12</v>
      </c>
      <c r="M112" s="53">
        <f>'СВОД 2016'!L112+$F$1*1-'Сентябрь 2016'!D111</f>
        <v>2100.0000000000014</v>
      </c>
      <c r="N112" s="53">
        <f>'СВОД 2016'!M112+$F$1*1-'Октябрь 2016'!D111</f>
        <v>2100.0000000000018</v>
      </c>
      <c r="O112" s="53">
        <f>'СВОД 2016'!N112+$F$1*1-'Ноябрь 2016'!D111</f>
        <v>4200.0000000000018</v>
      </c>
      <c r="P112" s="60">
        <f>'СВОД 2016'!O112+$F$1*1-'Декабрь 2016'!D111</f>
        <v>39.080000000001746</v>
      </c>
      <c r="Q112" s="14">
        <f t="shared" si="5"/>
        <v>23341.38</v>
      </c>
      <c r="R112" s="14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4">
        <f t="shared" si="3"/>
        <v>39.079999999998108</v>
      </c>
      <c r="T112" s="37">
        <f t="shared" si="4"/>
        <v>-3.637978807091713E-12</v>
      </c>
    </row>
    <row r="113" spans="1:20" ht="15.95" customHeight="1" x14ac:dyDescent="0.25">
      <c r="A113" s="20" t="s">
        <v>128</v>
      </c>
      <c r="B113" s="2">
        <v>91</v>
      </c>
      <c r="C113" s="9"/>
      <c r="D113" s="60">
        <f>'СВОД 2015'!P111</f>
        <v>-186.48000000000138</v>
      </c>
      <c r="E113" s="60">
        <f>'СВОД 2016'!D113+$E$1*1-'Январь 2016'!D112</f>
        <v>-196.25000000000136</v>
      </c>
      <c r="F113" s="60">
        <f>'СВОД 2016'!E113+$E$1*1-'Февраль 2016'!D112</f>
        <v>-206.02000000000135</v>
      </c>
      <c r="G113" s="60">
        <f>'СВОД 2016'!F113+$E$1*1-'Март 2016'!D112</f>
        <v>-215.79000000000133</v>
      </c>
      <c r="H113" s="60">
        <f>'СВОД 2016'!G113+$E$1*1-'Апрель 2016'!D112</f>
        <v>-225.56000000000131</v>
      </c>
      <c r="I113" s="60">
        <f>'СВОД 2016'!H113+$E$1*1-'Май 2016'!D112</f>
        <v>-235.33000000000129</v>
      </c>
      <c r="J113" s="60">
        <f>'СВОД 2016'!I113+$E$1*1-'Июнь 2016'!D112</f>
        <v>-245.10000000000127</v>
      </c>
      <c r="K113" s="60">
        <f>'СВОД 2016'!J113+$F$1*1-'Июль 2016'!D112</f>
        <v>-245.10000000000127</v>
      </c>
      <c r="L113" s="60">
        <f>'СВОД 2016'!K113+$F$1*1-'Август 2016'!D112</f>
        <v>-385.10000000000127</v>
      </c>
      <c r="M113" s="60">
        <f>'СВОД 2016'!L113+$F$1*1-'Сентябрь 2016'!D112</f>
        <v>-385.10000000000127</v>
      </c>
      <c r="N113" s="60">
        <f>'СВОД 2016'!M113+$F$1*1-'Октябрь 2016'!D112</f>
        <v>-385.10000000000127</v>
      </c>
      <c r="O113" s="60">
        <f>'СВОД 2016'!N113+$F$1*1-'Ноябрь 2016'!D112</f>
        <v>-385.10000000000127</v>
      </c>
      <c r="P113" s="60">
        <f>'СВОД 2016'!O113+$F$1*1-'Декабрь 2016'!D112</f>
        <v>-385.10000000000127</v>
      </c>
      <c r="Q113" s="14">
        <f t="shared" si="5"/>
        <v>23341.38</v>
      </c>
      <c r="R113" s="14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4">
        <f t="shared" si="3"/>
        <v>-385.09999999999854</v>
      </c>
      <c r="T113" s="37">
        <f t="shared" si="4"/>
        <v>2.7284841053187847E-12</v>
      </c>
    </row>
    <row r="114" spans="1:20" ht="15.95" customHeight="1" x14ac:dyDescent="0.25">
      <c r="A114" s="20" t="s">
        <v>129</v>
      </c>
      <c r="B114" s="2">
        <v>92</v>
      </c>
      <c r="C114" s="9"/>
      <c r="D114" s="60">
        <f>'СВОД 2015'!P112</f>
        <v>-0.24000000000205546</v>
      </c>
      <c r="E114" s="53">
        <f>'СВОД 2016'!D114+$E$1*1-'Январь 2016'!D113</f>
        <v>1789.989999999998</v>
      </c>
      <c r="F114" s="53">
        <f>'СВОД 2016'!E114+$E$1*1-'Февраль 2016'!D113</f>
        <v>3580.219999999998</v>
      </c>
      <c r="G114" s="60">
        <f>'СВОД 2016'!F114+$E$1*1-'Март 2016'!D113</f>
        <v>-29.550000000002001</v>
      </c>
      <c r="H114" s="60">
        <f>'СВОД 2016'!G114+$E$1*1-'Апрель 2016'!D113</f>
        <v>-14352.320000000002</v>
      </c>
      <c r="I114" s="60">
        <f>'СВОД 2016'!H114+$E$1*1-'Май 2016'!D113</f>
        <v>-12562.090000000002</v>
      </c>
      <c r="J114" s="60">
        <f>'СВОД 2016'!I114+$E$1*1-'Июнь 2016'!D113</f>
        <v>-10771.860000000002</v>
      </c>
      <c r="K114" s="60">
        <f>'СВОД 2016'!J114+$F$1*1-'Июль 2016'!D113</f>
        <v>-8671.8600000000024</v>
      </c>
      <c r="L114" s="60">
        <f>'СВОД 2016'!K114+$F$1*1-'Август 2016'!D113</f>
        <v>-6571.8600000000024</v>
      </c>
      <c r="M114" s="60">
        <f>'СВОД 2016'!L114+$F$1*1-'Сентябрь 2016'!D113</f>
        <v>-4471.8600000000024</v>
      </c>
      <c r="N114" s="60">
        <f>'СВОД 2016'!M114+$F$1*1-'Октябрь 2016'!D113</f>
        <v>-2371.8600000000024</v>
      </c>
      <c r="O114" s="60">
        <f>'СВОД 2016'!N114+$F$1*1-'Ноябрь 2016'!D113</f>
        <v>-2099.8600000000024</v>
      </c>
      <c r="P114" s="60">
        <f>'СВОД 2016'!O114+$F$1*1-'Декабрь 2016'!D113</f>
        <v>0.13999999999759893</v>
      </c>
      <c r="Q114" s="14">
        <f t="shared" si="5"/>
        <v>23341.38</v>
      </c>
      <c r="R114" s="14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4">
        <f t="shared" si="3"/>
        <v>0.13999999999941792</v>
      </c>
      <c r="T114" s="37">
        <f t="shared" si="4"/>
        <v>1.8189894035458565E-12</v>
      </c>
    </row>
    <row r="115" spans="1:20" ht="15.95" customHeight="1" x14ac:dyDescent="0.25">
      <c r="A115" s="20" t="s">
        <v>130</v>
      </c>
      <c r="B115" s="2">
        <v>93</v>
      </c>
      <c r="C115" s="9"/>
      <c r="D115" s="60">
        <f>'СВОД 2015'!P113</f>
        <v>0</v>
      </c>
      <c r="E115" s="60">
        <f>'СВОД 2016'!D115+$E$1*1-'Январь 2016'!D114</f>
        <v>0</v>
      </c>
      <c r="F115" s="60">
        <f>'СВОД 2016'!E115+$E$1*1-'Февраль 2016'!D114</f>
        <v>-1790.23</v>
      </c>
      <c r="G115" s="60">
        <f>'СВОД 2016'!F115+$E$1*1-'Март 2016'!D114</f>
        <v>-1790.23</v>
      </c>
      <c r="H115" s="60">
        <f>'СВОД 2016'!G115+$E$1*1-'Апрель 2016'!D114</f>
        <v>-1790.23</v>
      </c>
      <c r="I115" s="60">
        <f>'СВОД 2016'!H115+$E$1*1-'Май 2016'!D114</f>
        <v>-1790.23</v>
      </c>
      <c r="J115" s="60">
        <f>'СВОД 2016'!I115+$E$1*1-'Июнь 2016'!D114</f>
        <v>0</v>
      </c>
      <c r="K115" s="60">
        <f>'СВОД 2016'!J115+$F$1*1-'Июль 2016'!D114</f>
        <v>-2100</v>
      </c>
      <c r="L115" s="60">
        <f>'СВОД 2016'!K115+$F$1*1-'Август 2016'!D114</f>
        <v>-2100</v>
      </c>
      <c r="M115" s="60">
        <f>'СВОД 2016'!L115+$F$1*1-'Сентябрь 2016'!D114</f>
        <v>0</v>
      </c>
      <c r="N115" s="60">
        <f>'СВОД 2016'!M115+$F$1*1-'Октябрь 2016'!D114</f>
        <v>0</v>
      </c>
      <c r="O115" s="60">
        <f>'СВОД 2016'!N115+$F$1*1-'Ноябрь 2016'!D114</f>
        <v>0</v>
      </c>
      <c r="P115" s="60">
        <f>'СВОД 2016'!O115+$F$1*1-'Декабрь 2016'!D114</f>
        <v>0</v>
      </c>
      <c r="Q115" s="14">
        <f t="shared" si="5"/>
        <v>23341.38</v>
      </c>
      <c r="R115" s="14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4">
        <f t="shared" si="3"/>
        <v>0</v>
      </c>
      <c r="T115" s="37">
        <f t="shared" si="4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60">
        <f>'СВОД 2015'!P114</f>
        <v>34014.369999999995</v>
      </c>
      <c r="E116" s="60">
        <f>'СВОД 2016'!D116+$E$1*1-'Январь 2016'!D115</f>
        <v>35804.6</v>
      </c>
      <c r="F116" s="60">
        <f>'СВОД 2016'!E116+$E$1*1-'Февраль 2016'!D115</f>
        <v>37594.83</v>
      </c>
      <c r="G116" s="60">
        <f>'СВОД 2016'!F116+$E$1*1-'Март 2016'!D115</f>
        <v>27885.060000000005</v>
      </c>
      <c r="H116" s="60">
        <f>'СВОД 2016'!G116+$E$1*1-'Апрель 2016'!D115</f>
        <v>29675.290000000005</v>
      </c>
      <c r="I116" s="60">
        <f>'СВОД 2016'!H116+$E$1*1-'Май 2016'!D115</f>
        <v>31465.520000000004</v>
      </c>
      <c r="J116" s="60">
        <f>'СВОД 2016'!I116+$E$1*1-'Июнь 2016'!D115</f>
        <v>19755.750000000007</v>
      </c>
      <c r="K116" s="60">
        <f>'СВОД 2016'!J116+$F$1*1-'Июль 2016'!D115</f>
        <v>21855.750000000007</v>
      </c>
      <c r="L116" s="60">
        <f>'СВОД 2016'!K116+$F$1*1-'Август 2016'!D115</f>
        <v>23955.750000000007</v>
      </c>
      <c r="M116" s="60">
        <f>'СВОД 2016'!L116+$F$1*1-'Сентябрь 2016'!D115</f>
        <v>19385.750000000007</v>
      </c>
      <c r="N116" s="60">
        <f>'СВОД 2016'!M116+$F$1*1-'Октябрь 2016'!D115</f>
        <v>21485.750000000007</v>
      </c>
      <c r="O116" s="60">
        <f>'СВОД 2016'!N116+$F$1*1-'Ноябрь 2016'!D115</f>
        <v>23585.750000000007</v>
      </c>
      <c r="P116" s="60">
        <f>'СВОД 2016'!O116+$F$1*1-'Декабрь 2016'!D115</f>
        <v>25685.750000000007</v>
      </c>
      <c r="Q116" s="14">
        <f t="shared" si="5"/>
        <v>23341.38</v>
      </c>
      <c r="R116" s="14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4">
        <f t="shared" si="3"/>
        <v>25685.75</v>
      </c>
      <c r="T116" s="37">
        <f t="shared" si="4"/>
        <v>0</v>
      </c>
    </row>
    <row r="117" spans="1:20" ht="15.95" customHeight="1" x14ac:dyDescent="0.25">
      <c r="A117" s="20" t="s">
        <v>134</v>
      </c>
      <c r="B117" s="2">
        <v>94</v>
      </c>
      <c r="C117" s="2" t="s">
        <v>21</v>
      </c>
      <c r="D117" s="53">
        <f>'СВОД 2015'!P115</f>
        <v>30433.909999999996</v>
      </c>
      <c r="E117" s="53">
        <f>'СВОД 2016'!D117+$E$1*1-'Январь 2016'!D116</f>
        <v>32224.139999999996</v>
      </c>
      <c r="F117" s="53">
        <f>'СВОД 2016'!E117+$E$1*1-'Февраль 2016'!D116</f>
        <v>34014.369999999995</v>
      </c>
      <c r="G117" s="60">
        <f>'СВОД 2016'!F117+$E$1*1-'Март 2016'!D116</f>
        <v>-1793.2300000000032</v>
      </c>
      <c r="H117" s="60">
        <f>'СВОД 2016'!G117+$E$1*1-'Апрель 2016'!D116</f>
        <v>-3.0000000000031832</v>
      </c>
      <c r="I117" s="60">
        <f>'СВОД 2016'!H117+$E$1*1-'Май 2016'!D116</f>
        <v>1787.2299999999968</v>
      </c>
      <c r="J117" s="60">
        <f>'СВОД 2016'!I117+$E$1*1-'Июнь 2016'!D116</f>
        <v>3577.4599999999969</v>
      </c>
      <c r="K117" s="60">
        <f>'СВОД 2016'!J117+$F$1*1-'Июль 2016'!D116</f>
        <v>5677.4599999999973</v>
      </c>
      <c r="L117" s="60">
        <f>'СВОД 2016'!K117+$F$1*1-'Август 2016'!D116</f>
        <v>7777.4599999999973</v>
      </c>
      <c r="M117" s="60">
        <f>'СВОД 2016'!L117+$F$1*1-'Сентябрь 2016'!D116</f>
        <v>9877.4599999999973</v>
      </c>
      <c r="N117" s="60">
        <f>'СВОД 2016'!M117+$F$1*1-'Октябрь 2016'!D116</f>
        <v>11977.459999999997</v>
      </c>
      <c r="O117" s="60">
        <f>'СВОД 2016'!N117+$F$1*1-'Ноябрь 2016'!D116</f>
        <v>14077.459999999997</v>
      </c>
      <c r="P117" s="60">
        <f>'СВОД 2016'!O117+$F$1*1-'Декабрь 2016'!D116</f>
        <v>16177.459999999997</v>
      </c>
      <c r="Q117" s="14">
        <f t="shared" si="5"/>
        <v>23341.38</v>
      </c>
      <c r="R117" s="14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4">
        <f t="shared" si="3"/>
        <v>16177.459999999992</v>
      </c>
      <c r="T117" s="37">
        <f t="shared" si="4"/>
        <v>0</v>
      </c>
    </row>
    <row r="118" spans="1:20" ht="15.95" customHeight="1" x14ac:dyDescent="0.25">
      <c r="A118" s="20" t="s">
        <v>133</v>
      </c>
      <c r="B118" s="2">
        <v>95</v>
      </c>
      <c r="C118" s="9"/>
      <c r="D118" s="53">
        <f>'СВОД 2015'!P116</f>
        <v>25063.219999999998</v>
      </c>
      <c r="E118" s="53">
        <f>'СВОД 2016'!D118+$E$1*1-'Январь 2016'!D117</f>
        <v>26853.449999999997</v>
      </c>
      <c r="F118" s="53">
        <f>'СВОД 2016'!E118+$E$1*1-'Февраль 2016'!D117</f>
        <v>28643.679999999997</v>
      </c>
      <c r="G118" s="53">
        <f>'СВОД 2016'!F118+$E$1*1-'Март 2016'!D117</f>
        <v>30433.909999999996</v>
      </c>
      <c r="H118" s="60">
        <f>'СВОД 2016'!G118+$E$1*1-'Апрель 2016'!D117</f>
        <v>-17775.860000000004</v>
      </c>
      <c r="I118" s="60">
        <f>'СВОД 2016'!H118+$E$1*1-'Май 2016'!D117</f>
        <v>-15985.630000000005</v>
      </c>
      <c r="J118" s="60">
        <f>'СВОД 2016'!I118+$E$1*1-'Июнь 2016'!D117</f>
        <v>-14195.400000000005</v>
      </c>
      <c r="K118" s="60">
        <f>'СВОД 2016'!J118+$F$1*1-'Июль 2016'!D117</f>
        <v>-12095.400000000005</v>
      </c>
      <c r="L118" s="60">
        <f>'СВОД 2016'!K118+$F$1*1-'Август 2016'!D117</f>
        <v>-9995.4000000000051</v>
      </c>
      <c r="M118" s="60">
        <f>'СВОД 2016'!L118+$F$1*1-'Сентябрь 2016'!D117</f>
        <v>-7895.4000000000051</v>
      </c>
      <c r="N118" s="60">
        <f>'СВОД 2016'!M118+$F$1*1-'Октябрь 2016'!D117</f>
        <v>-5795.4000000000051</v>
      </c>
      <c r="O118" s="60">
        <f>'СВОД 2016'!N118+$F$1*1-'Ноябрь 2016'!D117</f>
        <v>-3695.4000000000051</v>
      </c>
      <c r="P118" s="60">
        <f>'СВОД 2016'!O118+$F$1*1-'Декабрь 2016'!D117</f>
        <v>-1595.4000000000051</v>
      </c>
      <c r="Q118" s="14">
        <f t="shared" si="5"/>
        <v>23341.38</v>
      </c>
      <c r="R118" s="14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4">
        <f t="shared" si="3"/>
        <v>-1595.4000000000015</v>
      </c>
      <c r="T118" s="37">
        <f t="shared" si="4"/>
        <v>3.637978807091713E-12</v>
      </c>
    </row>
    <row r="119" spans="1:20" ht="15.95" customHeight="1" x14ac:dyDescent="0.25">
      <c r="A119" s="20" t="s">
        <v>134</v>
      </c>
      <c r="B119" s="2">
        <v>95</v>
      </c>
      <c r="C119" s="2" t="s">
        <v>21</v>
      </c>
      <c r="D119" s="53">
        <f>'СВОД 2015'!P117</f>
        <v>3579.6900000000005</v>
      </c>
      <c r="E119" s="53">
        <f>'СВОД 2016'!D119+$E$1*1-'Январь 2016'!D118</f>
        <v>1790.23</v>
      </c>
      <c r="F119" s="53">
        <f>'СВОД 2016'!E119+$E$1*1-'Февраль 2016'!D118</f>
        <v>3580.46</v>
      </c>
      <c r="G119" s="53">
        <f>'СВОД 2016'!F119+$E$1*1-'Март 2016'!D118</f>
        <v>5370.6900000000005</v>
      </c>
      <c r="H119" s="60">
        <f>'СВОД 2016'!G119+$E$1*1-'Апрель 2016'!D118</f>
        <v>0</v>
      </c>
      <c r="I119" s="60">
        <f>'СВОД 2016'!H119+$E$1*1-'Май 2016'!D118</f>
        <v>0</v>
      </c>
      <c r="J119" s="60">
        <f>'СВОД 2016'!I119+$E$1*1-'Июнь 2016'!D118</f>
        <v>-2140</v>
      </c>
      <c r="K119" s="60">
        <f>'СВОД 2016'!J119+$F$1*1-'Июль 2016'!D118</f>
        <v>-40</v>
      </c>
      <c r="L119" s="60">
        <f>'СВОД 2016'!K119+$F$1*1-'Август 2016'!D118</f>
        <v>-180</v>
      </c>
      <c r="M119" s="60">
        <f>'СВОД 2016'!L119+$F$1*1-'Сентябрь 2016'!D118</f>
        <v>-320</v>
      </c>
      <c r="N119" s="60">
        <f>'СВОД 2016'!M119+$F$1*1-'Октябрь 2016'!D118</f>
        <v>-460</v>
      </c>
      <c r="O119" s="60">
        <f>'СВОД 2016'!N119+$F$1*1-'Ноябрь 2016'!D118</f>
        <v>-460</v>
      </c>
      <c r="P119" s="60">
        <f>'СВОД 2016'!O119+$F$1*1-'Декабрь 2016'!D118</f>
        <v>1640</v>
      </c>
      <c r="Q119" s="14">
        <f t="shared" si="5"/>
        <v>23341.38</v>
      </c>
      <c r="R119" s="14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4">
        <f t="shared" si="3"/>
        <v>1640</v>
      </c>
      <c r="T119" s="37">
        <f t="shared" si="4"/>
        <v>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2015'!P118</f>
        <v>2433.91</v>
      </c>
      <c r="E120" s="53">
        <f>'СВОД 2016'!D120+$E$1*1-'Январь 2016'!D119</f>
        <v>4224.1399999999994</v>
      </c>
      <c r="F120" s="53">
        <f>'СВОД 2016'!E120+$E$1*1-'Февраль 2016'!D119</f>
        <v>6014.369999999999</v>
      </c>
      <c r="G120" s="53">
        <f>'СВОД 2016'!F120+$E$1*1-'Март 2016'!D119</f>
        <v>3054.5999999999985</v>
      </c>
      <c r="H120" s="53">
        <f>'СВОД 2016'!G120+$E$1*1-'Апрель 2016'!D119</f>
        <v>4844.8299999999981</v>
      </c>
      <c r="I120" s="60">
        <f>'СВОД 2016'!H120+$E$1*1-'Май 2016'!D119</f>
        <v>-2364.9400000000023</v>
      </c>
      <c r="J120" s="60">
        <f>'СВОД 2016'!I120+$E$1*1-'Июнь 2016'!D119</f>
        <v>-574.71000000000231</v>
      </c>
      <c r="K120" s="53">
        <f>'СВОД 2016'!J120+$F$1*1-'Июль 2016'!D119</f>
        <v>1525.2899999999977</v>
      </c>
      <c r="L120" s="60">
        <f>'СВОД 2016'!K120+$F$1*1-'Август 2016'!D119</f>
        <v>-1374.7100000000023</v>
      </c>
      <c r="M120" s="60">
        <f>'СВОД 2016'!L120+$F$1*1-'Сентябрь 2016'!D119</f>
        <v>725.28999999999769</v>
      </c>
      <c r="N120" s="60">
        <f>'СВОД 2016'!M120+$F$1*1-'Октябрь 2016'!D119</f>
        <v>2825.2899999999977</v>
      </c>
      <c r="O120" s="60">
        <f>'СВОД 2016'!N120+$F$1*1-'Ноябрь 2016'!D119</f>
        <v>4925.2899999999972</v>
      </c>
      <c r="P120" s="60">
        <f>'СВОД 2016'!O120+$F$1*1-'Декабрь 2016'!D119</f>
        <v>7025.2899999999972</v>
      </c>
      <c r="Q120" s="14">
        <f t="shared" si="5"/>
        <v>23341.38</v>
      </c>
      <c r="R120" s="14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4">
        <f t="shared" si="3"/>
        <v>7025.2900000000009</v>
      </c>
      <c r="T120" s="37">
        <f t="shared" si="4"/>
        <v>0</v>
      </c>
    </row>
    <row r="121" spans="1:20" ht="15.95" customHeight="1" x14ac:dyDescent="0.25">
      <c r="A121" s="20" t="s">
        <v>136</v>
      </c>
      <c r="B121" s="2">
        <v>97</v>
      </c>
      <c r="C121" s="9"/>
      <c r="D121" s="60">
        <f>'СВОД 2015'!P119</f>
        <v>-56.090000000002419</v>
      </c>
      <c r="E121" s="60">
        <f>'СВОД 2016'!D121+$E$1*1-'Январь 2016'!D120</f>
        <v>-1865.8600000000024</v>
      </c>
      <c r="F121" s="53">
        <f>'СВОД 2016'!E121+$E$1*1-'Февраль 2016'!D120</f>
        <v>-1875.6300000000024</v>
      </c>
      <c r="G121" s="53">
        <f>'СВОД 2016'!F121+$E$1*1-'Март 2016'!D120</f>
        <v>-1885.4000000000024</v>
      </c>
      <c r="H121" s="53">
        <f>'СВОД 2016'!G121+$E$1*1-'Апрель 2016'!D120</f>
        <v>-1895.1700000000023</v>
      </c>
      <c r="I121" s="60">
        <f>'СВОД 2016'!H121+$E$1*1-'Май 2016'!D120</f>
        <v>-1904.9400000000023</v>
      </c>
      <c r="J121" s="60">
        <f>'СВОД 2016'!I121+$E$1*1-'Июнь 2016'!D120</f>
        <v>-1914.7100000000023</v>
      </c>
      <c r="K121" s="53">
        <f>'СВОД 2016'!J121+$F$1*1-'Июль 2016'!D120</f>
        <v>185.28999999999769</v>
      </c>
      <c r="L121" s="53">
        <f>'СВОД 2016'!K121+$F$1*1-'Август 2016'!D120</f>
        <v>2285.2899999999977</v>
      </c>
      <c r="M121" s="60">
        <f>'СВОД 2016'!L121+$F$1*1-'Сентябрь 2016'!D120</f>
        <v>2285.2899999999972</v>
      </c>
      <c r="N121" s="60">
        <f>'СВОД 2016'!M121+$F$1*1-'Октябрь 2016'!D120</f>
        <v>2285.2899999999972</v>
      </c>
      <c r="O121" s="60">
        <f>'СВОД 2016'!N121+$F$1*1-'Ноябрь 2016'!D120</f>
        <v>4385.2899999999972</v>
      </c>
      <c r="P121" s="60">
        <f>'СВОД 2016'!O121+$F$1*1-'Декабрь 2016'!D120</f>
        <v>6485.2899999999972</v>
      </c>
      <c r="Q121" s="14">
        <f t="shared" si="5"/>
        <v>23341.38</v>
      </c>
      <c r="R121" s="14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4">
        <f t="shared" si="3"/>
        <v>6485.2899999999972</v>
      </c>
      <c r="T121" s="37">
        <f t="shared" si="4"/>
        <v>0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60">
        <f>'СВОД 2015'!P120</f>
        <v>-6.3200000000028922</v>
      </c>
      <c r="E122" s="53">
        <f>'СВОД 2016'!D122+$E$1*1-'Январь 2016'!D121</f>
        <v>1783.9099999999971</v>
      </c>
      <c r="F122" s="53">
        <f>'СВОД 2016'!E122+$E$1*1-'Февраль 2016'!D121</f>
        <v>1774.1399999999971</v>
      </c>
      <c r="G122" s="53">
        <f>'СВОД 2016'!F122+$E$1*1-'Март 2016'!D121</f>
        <v>3564.3699999999972</v>
      </c>
      <c r="H122" s="53">
        <f>'СВОД 2016'!G122+$E$1*1-'Апрель 2016'!D121</f>
        <v>4.5999999999967258</v>
      </c>
      <c r="I122" s="53">
        <f>'СВОД 2016'!H122+$E$1*1-'Май 2016'!D121</f>
        <v>1794.8299999999967</v>
      </c>
      <c r="J122" s="53">
        <f>'СВОД 2016'!I122+$E$1*1-'Июнь 2016'!D121</f>
        <v>1695.0599999999968</v>
      </c>
      <c r="K122" s="53">
        <f>'СВОД 2016'!J122+$F$1*1-'Июль 2016'!D121</f>
        <v>3795.0599999999968</v>
      </c>
      <c r="L122" s="53">
        <f>'СВОД 2016'!K122+$F$1*1-'Август 2016'!D121</f>
        <v>2095.0599999999968</v>
      </c>
      <c r="M122" s="53">
        <f>'СВОД 2016'!L122+$F$1*1-'Сентябрь 2016'!D121</f>
        <v>2095.0599999999968</v>
      </c>
      <c r="N122" s="53">
        <f>'СВОД 2016'!M122+$F$1*1-'Октябрь 2016'!D121</f>
        <v>4195.0599999999968</v>
      </c>
      <c r="O122" s="60">
        <f>'СВОД 2016'!N122+$F$1*1-'Ноябрь 2016'!D121</f>
        <v>4195.0599999999968</v>
      </c>
      <c r="P122" s="60">
        <f>'СВОД 2016'!O122+$F$1*1-'Декабрь 2016'!D121</f>
        <v>4195.0599999999968</v>
      </c>
      <c r="Q122" s="14">
        <f t="shared" si="5"/>
        <v>23341.38</v>
      </c>
      <c r="R122" s="14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4">
        <f t="shared" si="3"/>
        <v>4195.0599999999977</v>
      </c>
      <c r="T122" s="37">
        <f t="shared" si="4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2015'!P121</f>
        <v>8951.149999999996</v>
      </c>
      <c r="E123" s="60">
        <f>'СВОД 2016'!D123+$E$1*1-'Январь 2016'!D122</f>
        <v>10741.379999999996</v>
      </c>
      <c r="F123" s="60">
        <f>'СВОД 2016'!E123+$E$1*1-'Февраль 2016'!D122</f>
        <v>12531.609999999995</v>
      </c>
      <c r="G123" s="60">
        <f>'СВОД 2016'!F123+$E$1*1-'Март 2016'!D122</f>
        <v>14321.839999999995</v>
      </c>
      <c r="H123" s="60">
        <f>'СВОД 2016'!G123+$E$1*1-'Апрель 2016'!D122</f>
        <v>16112.069999999994</v>
      </c>
      <c r="I123" s="60">
        <f>'СВОД 2016'!H123+$E$1*1-'Май 2016'!D122</f>
        <v>17902.299999999996</v>
      </c>
      <c r="J123" s="60">
        <f>'СВОД 2016'!I123+$E$1*1-'Июнь 2016'!D122</f>
        <v>19692.529999999995</v>
      </c>
      <c r="K123" s="60">
        <f>'СВОД 2016'!J123+$F$1*1-'Июль 2016'!D122</f>
        <v>21792.529999999995</v>
      </c>
      <c r="L123" s="60">
        <f>'СВОД 2016'!K123+$F$1*1-'Август 2016'!D122</f>
        <v>23892.529999999995</v>
      </c>
      <c r="M123" s="60">
        <f>'СВОД 2016'!L123+$F$1*1-'Сентябрь 2016'!D122</f>
        <v>25992.529999999995</v>
      </c>
      <c r="N123" s="60">
        <f>'СВОД 2016'!M123+$F$1*1-'Октябрь 2016'!D122</f>
        <v>28092.529999999995</v>
      </c>
      <c r="O123" s="60">
        <f>'СВОД 2016'!N123+$F$1*1-'Ноябрь 2016'!D122</f>
        <v>30192.529999999995</v>
      </c>
      <c r="P123" s="60">
        <f>'СВОД 2016'!O123+$F$1*1-'Декабрь 2016'!D122</f>
        <v>32292.529999999995</v>
      </c>
      <c r="Q123" s="14">
        <f t="shared" si="5"/>
        <v>23341.38</v>
      </c>
      <c r="R123" s="14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4">
        <f t="shared" si="3"/>
        <v>32292.53</v>
      </c>
      <c r="T123" s="37">
        <f t="shared" si="4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60">
        <f>'СВОД 2015'!P122</f>
        <v>0</v>
      </c>
      <c r="E124" s="60">
        <f>'СВОД 2016'!D124+$E$1*1-'Январь 2016'!D123</f>
        <v>-19692.53</v>
      </c>
      <c r="F124" s="60">
        <f>'СВОД 2016'!E124+$E$1*1-'Февраль 2016'!D123</f>
        <v>-17902.3</v>
      </c>
      <c r="G124" s="60">
        <f>'СВОД 2016'!F124+$E$1*1-'Март 2016'!D123</f>
        <v>-16112.07</v>
      </c>
      <c r="H124" s="60">
        <f>'СВОД 2016'!G124+$E$1*1-'Апрель 2016'!D123</f>
        <v>-14321.84</v>
      </c>
      <c r="I124" s="60">
        <f>'СВОД 2016'!H124+$E$1*1-'Май 2016'!D123</f>
        <v>-12531.61</v>
      </c>
      <c r="J124" s="60">
        <f>'СВОД 2016'!I124+$E$1*1-'Июнь 2016'!D123</f>
        <v>-13440</v>
      </c>
      <c r="K124" s="60">
        <f>'СВОД 2016'!J124+$F$1*1-'Июль 2016'!D123</f>
        <v>-11340</v>
      </c>
      <c r="L124" s="60">
        <f>'СВОД 2016'!K124+$F$1*1-'Август 2016'!D123</f>
        <v>-9240</v>
      </c>
      <c r="M124" s="60">
        <f>'СВОД 2016'!L124+$F$1*1-'Сентябрь 2016'!D123</f>
        <v>-7140</v>
      </c>
      <c r="N124" s="60">
        <f>'СВОД 2016'!M124+$F$1*1-'Октябрь 2016'!D123</f>
        <v>-5040</v>
      </c>
      <c r="O124" s="60">
        <f>'СВОД 2016'!N124+$F$1*1-'Ноябрь 2016'!D123</f>
        <v>-2940</v>
      </c>
      <c r="P124" s="60">
        <f>'СВОД 2016'!O124+$F$1*1-'Декабрь 2016'!D123</f>
        <v>-840</v>
      </c>
      <c r="Q124" s="14">
        <f t="shared" si="5"/>
        <v>23341.38</v>
      </c>
      <c r="R124" s="14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4">
        <f t="shared" si="3"/>
        <v>-839.99999999999636</v>
      </c>
      <c r="T124" s="37">
        <f t="shared" si="4"/>
        <v>3.637978807091713E-12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2015'!P123</f>
        <v>3581.1299999999997</v>
      </c>
      <c r="E125" s="53">
        <f>'СВОД 2016'!D125+$E$1*1-'Январь 2016'!D124</f>
        <v>1871.3599999999997</v>
      </c>
      <c r="F125" s="53">
        <f>'СВОД 2016'!E125+$E$1*1-'Февраль 2016'!D124</f>
        <v>3661.5899999999997</v>
      </c>
      <c r="G125" s="53">
        <f>'СВОД 2016'!F125+$E$1*1-'Март 2016'!D124</f>
        <v>3601.8199999999997</v>
      </c>
      <c r="H125" s="60">
        <f>'СВОД 2016'!G125+$E$1*1-'Апрель 2016'!D124</f>
        <v>-47.950000000000728</v>
      </c>
      <c r="I125" s="53">
        <f>'СВОД 2016'!H125+$E$1*1-'Май 2016'!D124</f>
        <v>1742.2799999999993</v>
      </c>
      <c r="J125" s="53">
        <f>'СВОД 2016'!I125+$E$1*1-'Июнь 2016'!D124</f>
        <v>0.50999999999930878</v>
      </c>
      <c r="K125" s="53">
        <f>'СВОД 2016'!J125+$F$1*1-'Июль 2016'!D124</f>
        <v>2100.5099999999993</v>
      </c>
      <c r="L125" s="53">
        <f>'СВОД 2016'!K125+$F$1*1-'Август 2016'!D124</f>
        <v>4200.5099999999993</v>
      </c>
      <c r="M125" s="53">
        <f>'СВОД 2016'!L125+$F$1*1-'Сентябрь 2016'!D124</f>
        <v>300.50999999999931</v>
      </c>
      <c r="N125" s="53">
        <f>'СВОД 2016'!M125+$F$1*1-'Октябрь 2016'!D124</f>
        <v>2400.5099999999993</v>
      </c>
      <c r="O125" s="53">
        <f>'СВОД 2016'!N125+$F$1*1-'Ноябрь 2016'!D124</f>
        <v>1500.5099999999993</v>
      </c>
      <c r="P125" s="60">
        <f>'СВОД 2016'!O125+$F$1*1-'Декабрь 2016'!D124</f>
        <v>100.50999999999931</v>
      </c>
      <c r="Q125" s="14">
        <f t="shared" si="5"/>
        <v>23341.38</v>
      </c>
      <c r="R125" s="14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4">
        <f t="shared" si="3"/>
        <v>100.51000000000204</v>
      </c>
      <c r="T125" s="37">
        <f t="shared" si="4"/>
        <v>2.7284841053187847E-12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2015'!P124</f>
        <v>5370.6900000000005</v>
      </c>
      <c r="E126" s="53">
        <f>'СВОД 2016'!D126+$E$1*1-'Январь 2016'!D125</f>
        <v>1790.2300000000005</v>
      </c>
      <c r="F126" s="53">
        <f>'СВОД 2016'!E126+$E$1*1-'Февраль 2016'!D125</f>
        <v>3580.4600000000005</v>
      </c>
      <c r="G126" s="60">
        <f>'СВОД 2016'!F126+$E$1*1-'Март 2016'!D125</f>
        <v>0</v>
      </c>
      <c r="H126" s="53">
        <f>'СВОД 2016'!G126+$E$1*1-'Апрель 2016'!D125</f>
        <v>1790.23</v>
      </c>
      <c r="I126" s="53">
        <f>'СВОД 2016'!H126+$E$1*1-'Май 2016'!D125</f>
        <v>3580.46</v>
      </c>
      <c r="J126" s="53">
        <f>'СВОД 2016'!I126+$E$1*1-'Июнь 2016'!D125</f>
        <v>1790.6900000000005</v>
      </c>
      <c r="K126" s="53">
        <f>'СВОД 2016'!J126+$F$1*1-'Июль 2016'!D125</f>
        <v>3890.6900000000005</v>
      </c>
      <c r="L126" s="60">
        <f>'СВОД 2016'!K126+$F$1*1-'Август 2016'!D125</f>
        <v>-8899.31</v>
      </c>
      <c r="M126" s="60">
        <f>'СВОД 2016'!L126+$F$1*1-'Сентябрь 2016'!D125</f>
        <v>-6799.3099999999995</v>
      </c>
      <c r="N126" s="60">
        <f>'СВОД 2016'!M126+$F$1*1-'Октябрь 2016'!D125</f>
        <v>-4699.3099999999995</v>
      </c>
      <c r="O126" s="60">
        <f>'СВОД 2016'!N126+$F$1*1-'Ноябрь 2016'!D125</f>
        <v>-2599.3099999999995</v>
      </c>
      <c r="P126" s="60">
        <f>'СВОД 2016'!O126+$F$1*1-'Декабрь 2016'!D125</f>
        <v>-499.30999999999949</v>
      </c>
      <c r="Q126" s="14">
        <f t="shared" si="5"/>
        <v>23341.38</v>
      </c>
      <c r="R126" s="14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4">
        <f t="shared" si="3"/>
        <v>-499.30999999999767</v>
      </c>
      <c r="T126" s="37">
        <f t="shared" si="4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60">
        <f>'СВОД 2015'!P125</f>
        <v>-8311.9900000000052</v>
      </c>
      <c r="E127" s="60">
        <f>'СВОД 2016'!D127+$E$1*1-'Январь 2016'!D126</f>
        <v>-10521.760000000006</v>
      </c>
      <c r="F127" s="60">
        <f>'СВОД 2016'!E127+$E$1*1-'Февраль 2016'!D126</f>
        <v>-8731.5300000000061</v>
      </c>
      <c r="G127" s="60">
        <f>'СВОД 2016'!F127+$E$1*1-'Март 2016'!D126</f>
        <v>-6941.3000000000065</v>
      </c>
      <c r="H127" s="60">
        <f>'СВОД 2016'!G127+$E$1*1-'Апрель 2016'!D126</f>
        <v>-5151.070000000007</v>
      </c>
      <c r="I127" s="60">
        <f>'СВОД 2016'!H127+$E$1*1-'Май 2016'!D126</f>
        <v>-8731.5300000000061</v>
      </c>
      <c r="J127" s="60">
        <f>'СВОД 2016'!I127+$E$1*1-'Июнь 2016'!D126</f>
        <v>-6941.3000000000065</v>
      </c>
      <c r="K127" s="60">
        <f>'СВОД 2016'!J127+$F$1*1-'Июль 2016'!D126</f>
        <v>-8421.7600000000057</v>
      </c>
      <c r="L127" s="60">
        <f>'СВОД 2016'!K127+$F$1*1-'Август 2016'!D126</f>
        <v>-6321.7600000000057</v>
      </c>
      <c r="M127" s="60">
        <f>'СВОД 2016'!L127+$F$1*1-'Сентябрь 2016'!D126</f>
        <v>-4221.7600000000057</v>
      </c>
      <c r="N127" s="60">
        <f>'СВОД 2016'!M127+$F$1*1-'Октябрь 2016'!D126</f>
        <v>-10121.760000000006</v>
      </c>
      <c r="O127" s="60">
        <f>'СВОД 2016'!N127+$F$1*1-'Ноябрь 2016'!D126</f>
        <v>-8021.7600000000057</v>
      </c>
      <c r="P127" s="60">
        <f>'СВОД 2016'!O127+$F$1*1-'Декабрь 2016'!D126</f>
        <v>-5921.7600000000057</v>
      </c>
      <c r="Q127" s="14">
        <f t="shared" si="5"/>
        <v>23341.38</v>
      </c>
      <c r="R127" s="14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4">
        <f t="shared" si="3"/>
        <v>-5921.760000000002</v>
      </c>
      <c r="T127" s="37">
        <f t="shared" si="4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60">
        <f>'СВОД 2015'!P126</f>
        <v>-17.870000000003074</v>
      </c>
      <c r="E128" s="53">
        <f>'СВОД 2016'!D128+$E$1*1-'Январь 2016'!D127</f>
        <v>1772.3599999999969</v>
      </c>
      <c r="F128" s="60">
        <f>'СВОД 2016'!E128+$E$1*1-'Февраль 2016'!D127</f>
        <v>-17937.410000000003</v>
      </c>
      <c r="G128" s="60">
        <f>'СВОД 2016'!F128+$E$1*1-'Март 2016'!D127</f>
        <v>-16147.180000000004</v>
      </c>
      <c r="H128" s="60">
        <f>'СВОД 2016'!G128+$E$1*1-'Апрель 2016'!D127</f>
        <v>-14356.950000000004</v>
      </c>
      <c r="I128" s="60">
        <f>'СВОД 2016'!H128+$E$1*1-'Май 2016'!D127</f>
        <v>-12566.720000000005</v>
      </c>
      <c r="J128" s="60">
        <f>'СВОД 2016'!I128+$E$1*1-'Июнь 2016'!D127</f>
        <v>-10776.490000000005</v>
      </c>
      <c r="K128" s="60">
        <f>'СВОД 2016'!J128+$F$1*1-'Июль 2016'!D127</f>
        <v>-8676.4900000000052</v>
      </c>
      <c r="L128" s="60">
        <f>'СВОД 2016'!K128+$F$1*1-'Август 2016'!D127</f>
        <v>-6576.4900000000052</v>
      </c>
      <c r="M128" s="60">
        <f>'СВОД 2016'!L128+$F$1*1-'Сентябрь 2016'!D127</f>
        <v>-4476.4900000000052</v>
      </c>
      <c r="N128" s="60">
        <f>'СВОД 2016'!M128+$F$1*1-'Октябрь 2016'!D127</f>
        <v>-2376.4900000000052</v>
      </c>
      <c r="O128" s="60">
        <f>'СВОД 2016'!N128+$F$1*1-'Ноябрь 2016'!D127</f>
        <v>-26276.490000000005</v>
      </c>
      <c r="P128" s="60">
        <f>'СВОД 2016'!O128+$F$1*1-'Декабрь 2016'!D127</f>
        <v>-24176.490000000005</v>
      </c>
      <c r="Q128" s="14">
        <f t="shared" si="5"/>
        <v>23341.38</v>
      </c>
      <c r="R128" s="14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4">
        <f t="shared" si="3"/>
        <v>-24176.49</v>
      </c>
      <c r="T128" s="37">
        <f t="shared" si="4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2015'!P127</f>
        <v>11485.519999999997</v>
      </c>
      <c r="E129" s="53">
        <f>'СВОД 2016'!D129+$E$1*1-'Январь 2016'!D128</f>
        <v>3275.7499999999964</v>
      </c>
      <c r="F129" s="60">
        <f>'СВОД 2016'!E129+$E$1*1-'Февраль 2016'!D128</f>
        <v>-4434.0200000000041</v>
      </c>
      <c r="G129" s="60">
        <f>'СВОД 2016'!F129+$E$1*1-'Март 2016'!D128</f>
        <v>-2643.7900000000041</v>
      </c>
      <c r="H129" s="60">
        <f>'СВОД 2016'!G129+$E$1*1-'Апрель 2016'!D128</f>
        <v>-853.56000000000404</v>
      </c>
      <c r="I129" s="60">
        <f>'СВОД 2016'!H129+$E$1*1-'Май 2016'!D128</f>
        <v>-3848.330000000004</v>
      </c>
      <c r="J129" s="60">
        <f>'СВОД 2016'!I129+$E$1*1-'Июнь 2016'!D128</f>
        <v>-2058.100000000004</v>
      </c>
      <c r="K129" s="53">
        <f>'СВОД 2016'!J129+$F$1*1-'Июль 2016'!D128</f>
        <v>41.899999999995998</v>
      </c>
      <c r="L129" s="60">
        <f>'СВОД 2016'!K129+$F$1*1-'Август 2016'!D128</f>
        <v>2141.899999999996</v>
      </c>
      <c r="M129" s="60">
        <f>'СВОД 2016'!L129+$F$1*1-'Сентябрь 2016'!D128</f>
        <v>4241.899999999996</v>
      </c>
      <c r="N129" s="60">
        <f>'СВОД 2016'!M129+$F$1*1-'Октябрь 2016'!D128</f>
        <v>6341.899999999996</v>
      </c>
      <c r="O129" s="60">
        <f>'СВОД 2016'!N129+$F$1*1-'Ноябрь 2016'!D128</f>
        <v>8441.899999999996</v>
      </c>
      <c r="P129" s="60">
        <f>'СВОД 2016'!O129+$F$1*1-'Декабрь 2016'!D128</f>
        <v>10541.899999999996</v>
      </c>
      <c r="Q129" s="14">
        <f t="shared" si="5"/>
        <v>23341.38</v>
      </c>
      <c r="R129" s="14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4">
        <f t="shared" si="3"/>
        <v>10541.899999999994</v>
      </c>
      <c r="T129" s="37">
        <f t="shared" si="4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60">
        <f>'СВОД 2015'!P128</f>
        <v>-21482.76</v>
      </c>
      <c r="E130" s="60">
        <f>'СВОД 2016'!D130+$E$1*1-'Январь 2016'!D129</f>
        <v>-19692.53</v>
      </c>
      <c r="F130" s="60">
        <f>'СВОД 2016'!E130+$E$1*1-'Февраль 2016'!D129</f>
        <v>-17902.3</v>
      </c>
      <c r="G130" s="60">
        <f>'СВОД 2016'!F130+$E$1*1-'Март 2016'!D129</f>
        <v>-16112.07</v>
      </c>
      <c r="H130" s="60">
        <f>'СВОД 2016'!G130+$E$1*1-'Апрель 2016'!D129</f>
        <v>-14321.84</v>
      </c>
      <c r="I130" s="60">
        <f>'СВОД 2016'!H130+$E$1*1-'Май 2016'!D129</f>
        <v>-12531.61</v>
      </c>
      <c r="J130" s="60">
        <f>'СВОД 2016'!I130+$E$1*1-'Июнь 2016'!D129</f>
        <v>-10741.380000000001</v>
      </c>
      <c r="K130" s="60">
        <f>'СВОД 2016'!J130+$F$1*1-'Июль 2016'!D129</f>
        <v>-8641.380000000001</v>
      </c>
      <c r="L130" s="60">
        <f>'СВОД 2016'!K130+$F$1*1-'Август 2016'!D129</f>
        <v>-6541.380000000001</v>
      </c>
      <c r="M130" s="60">
        <f>'СВОД 2016'!L130+$F$1*1-'Сентябрь 2016'!D129</f>
        <v>-4441.380000000001</v>
      </c>
      <c r="N130" s="60">
        <f>'СВОД 2016'!M130+$F$1*1-'Октябрь 2016'!D129</f>
        <v>-2341.380000000001</v>
      </c>
      <c r="O130" s="60">
        <f>'СВОД 2016'!N130+$F$1*1-'Ноябрь 2016'!D129</f>
        <v>-241.38000000000102</v>
      </c>
      <c r="P130" s="60">
        <f>'СВОД 2016'!O130+$F$1*1-'Декабрь 2016'!D129</f>
        <v>-5400.0000000000009</v>
      </c>
      <c r="Q130" s="14">
        <f t="shared" si="5"/>
        <v>23341.38</v>
      </c>
      <c r="R130" s="14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4">
        <f t="shared" si="3"/>
        <v>-5399.9999999999973</v>
      </c>
      <c r="T130" s="37">
        <f t="shared" si="4"/>
        <v>0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2015'!P129</f>
        <v>1.3642420526593924E-12</v>
      </c>
      <c r="E131" s="53">
        <f>'СВОД 2016'!D131+$E$1*1-'Январь 2016'!D130</f>
        <v>1790.2300000000014</v>
      </c>
      <c r="F131" s="53">
        <f>'СВОД 2016'!E131+$E$1*1-'Февраль 2016'!D130</f>
        <v>3580.4600000000014</v>
      </c>
      <c r="G131" s="60">
        <f>'СВОД 2016'!F131+$E$1*1-'Март 2016'!D130</f>
        <v>-5370.6899999999978</v>
      </c>
      <c r="H131" s="60">
        <f>'СВОД 2016'!G131+$E$1*1-'Апрель 2016'!D130</f>
        <v>-3580.4599999999978</v>
      </c>
      <c r="I131" s="60">
        <f>'СВОД 2016'!H131+$E$1*1-'Май 2016'!D130</f>
        <v>-1790.2299999999977</v>
      </c>
      <c r="J131" s="53">
        <f>'СВОД 2016'!I131+$E$1*1-'Июнь 2016'!D130</f>
        <v>2.2737367544323206E-12</v>
      </c>
      <c r="K131" s="60">
        <f>'СВОД 2016'!J131+$F$1*1-'Июль 2016'!D130</f>
        <v>-10499.999999999998</v>
      </c>
      <c r="L131" s="60">
        <f>'СВОД 2016'!K131+$F$1*1-'Август 2016'!D130</f>
        <v>-8399.9999999999982</v>
      </c>
      <c r="M131" s="60">
        <f>'СВОД 2016'!L131+$F$1*1-'Сентябрь 2016'!D130</f>
        <v>-6299.9999999999982</v>
      </c>
      <c r="N131" s="60">
        <f>'СВОД 2016'!M131+$F$1*1-'Октябрь 2016'!D130</f>
        <v>-4199.9999999999982</v>
      </c>
      <c r="O131" s="60">
        <f>'СВОД 2016'!N131+$F$1*1-'Ноябрь 2016'!D130</f>
        <v>-2099.9999999999982</v>
      </c>
      <c r="P131" s="53">
        <f>'СВОД 2016'!O131+$F$1*1-'Декабрь 2016'!D130</f>
        <v>1.8189894035458565E-12</v>
      </c>
      <c r="Q131" s="14">
        <f t="shared" si="5"/>
        <v>23341.38</v>
      </c>
      <c r="R131" s="14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4">
        <f t="shared" si="3"/>
        <v>0</v>
      </c>
      <c r="T131" s="37">
        <f t="shared" si="4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60">
        <f>'СВОД 2015'!P130</f>
        <v>-3668.7900000000031</v>
      </c>
      <c r="E132" s="60">
        <f>'СВОД 2016'!D132+$E$1*1-'Январь 2016'!D131</f>
        <v>-1878.5600000000031</v>
      </c>
      <c r="F132" s="60">
        <f>'СВОД 2016'!E132+$E$1*1-'Февраль 2016'!D131</f>
        <v>-88.33000000000311</v>
      </c>
      <c r="G132" s="60">
        <f>'СВОД 2016'!F132+$E$1*1-'Март 2016'!D131</f>
        <v>-98.100000000003092</v>
      </c>
      <c r="H132" s="60">
        <f>'СВОД 2016'!G132+$E$1*1-'Апрель 2016'!D131</f>
        <v>-1907.8700000000031</v>
      </c>
      <c r="I132" s="60">
        <f>'СВОД 2016'!H132+$E$1*1-'Май 2016'!D131</f>
        <v>-1917.6400000000031</v>
      </c>
      <c r="J132" s="60">
        <f>'СВОД 2016'!I132+$E$1*1-'Июнь 2016'!D131</f>
        <v>-4327.4100000000035</v>
      </c>
      <c r="K132" s="60">
        <f>'СВОД 2016'!J132+$F$1*1-'Июль 2016'!D131</f>
        <v>-4827.4100000000035</v>
      </c>
      <c r="L132" s="60">
        <f>'СВОД 2016'!K132+$F$1*1-'Август 2016'!D131</f>
        <v>-6927.4100000000035</v>
      </c>
      <c r="M132" s="60">
        <f>'СВОД 2016'!L132+$F$1*1-'Сентябрь 2016'!D131</f>
        <v>-4827.4100000000035</v>
      </c>
      <c r="N132" s="60">
        <f>'СВОД 2016'!M132+$F$1*1-'Октябрь 2016'!D131</f>
        <v>-2727.4100000000035</v>
      </c>
      <c r="O132" s="60">
        <f>'СВОД 2016'!N132+$F$1*1-'Ноябрь 2016'!D131</f>
        <v>-4827.4100000000035</v>
      </c>
      <c r="P132" s="60">
        <f>'СВОД 2016'!O132+$F$1*1-'Декабрь 2016'!D131</f>
        <v>-2727.4100000000035</v>
      </c>
      <c r="Q132" s="14">
        <f t="shared" ref="Q132:Q195" si="6">1790.23*6+2100*6</f>
        <v>23341.38</v>
      </c>
      <c r="R132" s="14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4">
        <f t="shared" si="3"/>
        <v>-2727.4100000000035</v>
      </c>
      <c r="T132" s="37">
        <f t="shared" si="4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60">
        <f>'СВОД 2015'!P131</f>
        <v>-1790.2300000000018</v>
      </c>
      <c r="E133" s="60">
        <f>'СВОД 2016'!D133+$E$1*1-'Январь 2016'!D132</f>
        <v>-1.8189894035458565E-12</v>
      </c>
      <c r="F133" s="60">
        <f>'СВОД 2016'!E133+$E$1*1-'Февраль 2016'!D132</f>
        <v>-3580.4600000000014</v>
      </c>
      <c r="G133" s="60">
        <f>'СВОД 2016'!F133+$E$1*1-'Март 2016'!D132</f>
        <v>-1790.2300000000014</v>
      </c>
      <c r="H133" s="60">
        <f>'СВОД 2016'!G133+$E$1*1-'Апрель 2016'!D132</f>
        <v>-5370.6900000000005</v>
      </c>
      <c r="I133" s="60">
        <f>'СВОД 2016'!H133+$E$1*1-'Май 2016'!D132</f>
        <v>-3580.4600000000005</v>
      </c>
      <c r="J133" s="60">
        <f>'СВОД 2016'!I133+$E$1*1-'Июнь 2016'!D132</f>
        <v>-3890.2300000000005</v>
      </c>
      <c r="K133" s="60">
        <f>'СВОД 2016'!J133+$F$1*1-'Июль 2016'!D132</f>
        <v>-4200</v>
      </c>
      <c r="L133" s="60">
        <f>'СВОД 2016'!K133+$F$1*1-'Август 2016'!D132</f>
        <v>-2100</v>
      </c>
      <c r="M133" s="60">
        <f>'СВОД 2016'!L133+$F$1*1-'Сентябрь 2016'!D132</f>
        <v>0</v>
      </c>
      <c r="N133" s="60">
        <f>'СВОД 2016'!M133+$F$1*1-'Октябрь 2016'!D132</f>
        <v>0</v>
      </c>
      <c r="O133" s="60">
        <f>'СВОД 2016'!N133+$F$1*1-'Ноябрь 2016'!D132</f>
        <v>0</v>
      </c>
      <c r="P133" s="60">
        <f>'СВОД 2016'!O133+$F$1*1-'Декабрь 2016'!D132</f>
        <v>0</v>
      </c>
      <c r="Q133" s="14">
        <f t="shared" si="6"/>
        <v>23341.38</v>
      </c>
      <c r="R133" s="14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4">
        <f t="shared" ref="S133:S196" si="7">Q133+D133-R133</f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60">
        <f>'СВОД 2015'!P132</f>
        <v>-318.85000000000309</v>
      </c>
      <c r="E134" s="60">
        <f>'СВОД 2016'!D134+$E$1*1-'Январь 2016'!D133</f>
        <v>-328.62000000000307</v>
      </c>
      <c r="F134" s="60">
        <f>'СВОД 2016'!E134+$E$1*1-'Февраль 2016'!D133</f>
        <v>-1790.2300000000032</v>
      </c>
      <c r="G134" s="60">
        <f>'СВОД 2016'!F134+$E$1*1-'Март 2016'!D133</f>
        <v>-3.1832314562052488E-12</v>
      </c>
      <c r="H134" s="60">
        <f>'СВОД 2016'!G134+$E$1*1-'Апрель 2016'!D133</f>
        <v>-2209.7700000000032</v>
      </c>
      <c r="I134" s="60">
        <f>'СВОД 2016'!H134+$E$1*1-'Май 2016'!D133</f>
        <v>-1790.2300000000032</v>
      </c>
      <c r="J134" s="60">
        <f>'СВОД 2016'!I134+$E$1*1-'Июнь 2016'!D133</f>
        <v>-3.1832314562052488E-12</v>
      </c>
      <c r="K134" s="60">
        <f>'СВОД 2016'!J134+$F$1*1-'Июль 2016'!D133</f>
        <v>0</v>
      </c>
      <c r="L134" s="60">
        <f>'СВОД 2016'!K134+$F$1*1-'Август 2016'!D133</f>
        <v>0</v>
      </c>
      <c r="M134" s="60">
        <f>'СВОД 2016'!L134+$F$1*1-'Сентябрь 2016'!D133</f>
        <v>-2100</v>
      </c>
      <c r="N134" s="60">
        <f>'СВОД 2016'!M134+$F$1*1-'Октябрь 2016'!D133</f>
        <v>0</v>
      </c>
      <c r="O134" s="53">
        <f>'СВОД 2016'!N134+$F$1*1-'Ноябрь 2016'!D133</f>
        <v>2100</v>
      </c>
      <c r="P134" s="60">
        <f>'СВОД 2016'!O134+$F$1*1-'Декабрь 2016'!D133</f>
        <v>200</v>
      </c>
      <c r="Q134" s="14">
        <f t="shared" si="6"/>
        <v>23341.38</v>
      </c>
      <c r="R134" s="14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4">
        <f t="shared" si="7"/>
        <v>200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60">
        <f>'СВОД 2015'!P133</f>
        <v>0</v>
      </c>
      <c r="E135" s="60">
        <f>'СВОД 2016'!D135+$E$1*1-'Январь 2016'!D134</f>
        <v>-1790.23</v>
      </c>
      <c r="F135" s="60">
        <f>'СВОД 2016'!E135+$E$1*1-'Февраль 2016'!D134</f>
        <v>0</v>
      </c>
      <c r="G135" s="60">
        <f>'СВОД 2016'!F135+$E$1*1-'Март 2016'!D134</f>
        <v>-3580.4599999999996</v>
      </c>
      <c r="H135" s="60">
        <f>'СВОД 2016'!G135+$E$1*1-'Апрель 2016'!D134</f>
        <v>-1790.2299999999996</v>
      </c>
      <c r="I135" s="53">
        <f>'СВОД 2016'!H135+$E$1*1-'Май 2016'!D134</f>
        <v>4.5474735088646412E-13</v>
      </c>
      <c r="J135" s="60">
        <f>'СВОД 2016'!I135+$E$1*1-'Июнь 2016'!D134</f>
        <v>-4199.9999999999991</v>
      </c>
      <c r="K135" s="60">
        <f>'СВОД 2016'!J135+$F$1*1-'Июль 2016'!D134</f>
        <v>-2099.9999999999991</v>
      </c>
      <c r="L135" s="53">
        <f>'СВОД 2016'!K135+$F$1*1-'Август 2016'!D134</f>
        <v>9.0949470177292824E-13</v>
      </c>
      <c r="M135" s="60">
        <f>'СВОД 2016'!L135+$F$1*1-'Сентябрь 2016'!D134</f>
        <v>-4899.9999999999991</v>
      </c>
      <c r="N135" s="60">
        <f>'СВОД 2016'!M135+$F$1*1-'Октябрь 2016'!D134</f>
        <v>-2799.9999999999991</v>
      </c>
      <c r="O135" s="60">
        <f>'СВОД 2016'!N135+$F$1*1-'Ноябрь 2016'!D134</f>
        <v>-699.99999999999909</v>
      </c>
      <c r="P135" s="60">
        <f>'СВОД 2016'!O135+$F$1*1-'Декабрь 2016'!D134</f>
        <v>-4899.9999999999991</v>
      </c>
      <c r="Q135" s="14">
        <f t="shared" si="6"/>
        <v>23341.38</v>
      </c>
      <c r="R135" s="14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4">
        <f t="shared" si="7"/>
        <v>-4899.9999999999964</v>
      </c>
      <c r="T135" s="37">
        <f t="shared" si="8"/>
        <v>0</v>
      </c>
    </row>
    <row r="136" spans="1:20" ht="15.95" customHeight="1" x14ac:dyDescent="0.25">
      <c r="A136" s="20" t="s">
        <v>151</v>
      </c>
      <c r="B136" s="2">
        <v>109</v>
      </c>
      <c r="C136" s="9"/>
      <c r="D136" s="60">
        <f>'СВОД 2015'!P134</f>
        <v>-1790.0000000000009</v>
      </c>
      <c r="E136" s="60">
        <f>'СВОД 2016'!D136+$E$1*1-'Январь 2016'!D135</f>
        <v>-3580.2300000000009</v>
      </c>
      <c r="F136" s="60">
        <f>'СВОД 2016'!E136+$E$1*1-'Февраль 2016'!D135</f>
        <v>-5370.4600000000009</v>
      </c>
      <c r="G136" s="60">
        <f>'СВОД 2016'!F136+$E$1*1-'Март 2016'!D135</f>
        <v>-3580.2300000000009</v>
      </c>
      <c r="H136" s="60">
        <f>'СВОД 2016'!G136+$E$1*1-'Апрель 2016'!D135</f>
        <v>-5370.4600000000009</v>
      </c>
      <c r="I136" s="60">
        <f>'СВОД 2016'!H136+$E$1*1-'Май 2016'!D135</f>
        <v>-3580.2300000000009</v>
      </c>
      <c r="J136" s="60">
        <f>'СВОД 2016'!I136+$E$1*1-'Июнь 2016'!D135</f>
        <v>-4480.0000000000009</v>
      </c>
      <c r="K136" s="60">
        <f>'СВОД 2016'!J136+$F$1*1-'Июль 2016'!D135</f>
        <v>-2380.0000000000009</v>
      </c>
      <c r="L136" s="60">
        <f>'СВОД 2016'!K136+$F$1*1-'Август 2016'!D135</f>
        <v>-2380.0000000000009</v>
      </c>
      <c r="M136" s="60">
        <f>'СВОД 2016'!L136+$F$1*1-'Сентябрь 2016'!D135</f>
        <v>-280.00000000000091</v>
      </c>
      <c r="N136" s="60">
        <f>'СВОД 2016'!M136+$F$1*1-'Октябрь 2016'!D135</f>
        <v>-2380.0000000000009</v>
      </c>
      <c r="O136" s="60">
        <f>'СВОД 2016'!N136+$F$1*1-'Ноябрь 2016'!D135</f>
        <v>-2380.0000000000009</v>
      </c>
      <c r="P136" s="60">
        <f>'СВОД 2016'!O136+$F$1*1-'Декабрь 2016'!D135</f>
        <v>-5040.0000000000009</v>
      </c>
      <c r="Q136" s="14">
        <f t="shared" si="6"/>
        <v>23341.38</v>
      </c>
      <c r="R136" s="14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4">
        <f t="shared" si="7"/>
        <v>-5040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60">
        <f>'СВОД 2015'!P135</f>
        <v>-10000.000000000002</v>
      </c>
      <c r="E137" s="60">
        <f>'СВОД 2016'!D137+$E$1*1-'Январь 2016'!D136</f>
        <v>-8209.7700000000023</v>
      </c>
      <c r="F137" s="60">
        <f>'СВОД 2016'!E137+$E$1*1-'Февраль 2016'!D136</f>
        <v>-7160.9200000000028</v>
      </c>
      <c r="G137" s="60">
        <f>'СВОД 2016'!F137+$E$1*1-'Март 2016'!D136</f>
        <v>-5370.6900000000023</v>
      </c>
      <c r="H137" s="60">
        <f>'СВОД 2016'!G137+$E$1*1-'Апрель 2016'!D136</f>
        <v>-3580.4600000000023</v>
      </c>
      <c r="I137" s="60">
        <f>'СВОД 2016'!H137+$E$1*1-'Май 2016'!D136</f>
        <v>-1790.2300000000023</v>
      </c>
      <c r="J137" s="60">
        <f>'СВОД 2016'!I137+$E$1*1-'Июнь 2016'!D136</f>
        <v>-10000.000000000002</v>
      </c>
      <c r="K137" s="60">
        <f>'СВОД 2016'!J137+$F$1*1-'Июль 2016'!D136</f>
        <v>-7900.0000000000018</v>
      </c>
      <c r="L137" s="60">
        <f>'СВОД 2016'!K137+$F$1*1-'Август 2016'!D136</f>
        <v>-5800.0000000000018</v>
      </c>
      <c r="M137" s="60">
        <f>'СВОД 2016'!L137+$F$1*1-'Сентябрь 2016'!D136</f>
        <v>-3700.0000000000018</v>
      </c>
      <c r="N137" s="60">
        <f>'СВОД 2016'!M137+$F$1*1-'Октябрь 2016'!D136</f>
        <v>-11600.000000000002</v>
      </c>
      <c r="O137" s="60">
        <f>'СВОД 2016'!N137+$F$1*1-'Ноябрь 2016'!D136</f>
        <v>-9500.0000000000018</v>
      </c>
      <c r="P137" s="60">
        <f>'СВОД 2016'!O137+$F$1*1-'Декабрь 2016'!D136</f>
        <v>-7400.0000000000018</v>
      </c>
      <c r="Q137" s="14">
        <f t="shared" si="6"/>
        <v>23341.38</v>
      </c>
      <c r="R137" s="14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4">
        <f t="shared" si="7"/>
        <v>-7399.9999999999982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60">
        <f>'СВОД 2015'!P136</f>
        <v>-5.9117155615240335E-12</v>
      </c>
      <c r="E138" s="53">
        <f>'СВОД 2016'!D138+$E$1*1-'Январь 2016'!D137</f>
        <v>1790.2299999999941</v>
      </c>
      <c r="F138" s="53">
        <f>'СВОД 2016'!E138+$E$1*1-'Февраль 2016'!D137</f>
        <v>3580.4599999999941</v>
      </c>
      <c r="G138" s="60">
        <f>'СВОД 2016'!F138+$E$1*1-'Март 2016'!D137</f>
        <v>-16629.310000000005</v>
      </c>
      <c r="H138" s="60">
        <f>'СВОД 2016'!G138+$E$1*1-'Апрель 2016'!D137</f>
        <v>-14839.080000000005</v>
      </c>
      <c r="I138" s="60">
        <f>'СВОД 2016'!H138+$E$1*1-'Май 2016'!D137</f>
        <v>-13048.850000000006</v>
      </c>
      <c r="J138" s="60">
        <f>'СВОД 2016'!I138+$E$1*1-'Июнь 2016'!D137</f>
        <v>-11258.620000000006</v>
      </c>
      <c r="K138" s="60">
        <f>'СВОД 2016'!J138+$F$1*1-'Июль 2016'!D137</f>
        <v>-9158.6200000000063</v>
      </c>
      <c r="L138" s="60">
        <f>'СВОД 2016'!K138+$F$1*1-'Август 2016'!D137</f>
        <v>-7058.6200000000063</v>
      </c>
      <c r="M138" s="60">
        <f>'СВОД 2016'!L138+$F$1*1-'Сентябрь 2016'!D137</f>
        <v>-4958.6200000000063</v>
      </c>
      <c r="N138" s="60">
        <f>'СВОД 2016'!M138+$F$1*1-'Октябрь 2016'!D137</f>
        <v>-2858.6200000000063</v>
      </c>
      <c r="O138" s="60">
        <f>'СВОД 2016'!N138+$F$1*1-'Ноябрь 2016'!D137</f>
        <v>-758.62000000000626</v>
      </c>
      <c r="P138" s="60">
        <f>'СВОД 2016'!O138+$F$1*1-'Декабрь 2016'!D137</f>
        <v>-23658.620000000006</v>
      </c>
      <c r="Q138" s="14">
        <f t="shared" si="6"/>
        <v>23341.38</v>
      </c>
      <c r="R138" s="14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4">
        <f t="shared" si="7"/>
        <v>-23658.620000000006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60">
        <f>'СВОД 2015'!P137</f>
        <v>-2370.6799999999971</v>
      </c>
      <c r="E139" s="60">
        <f>'СВОД 2016'!D139+$E$1*1-'Январь 2016'!D138</f>
        <v>-2370.6799999999971</v>
      </c>
      <c r="F139" s="60">
        <f>'СВОД 2016'!E139+$E$1*1-'Февраль 2016'!D138</f>
        <v>-2370.6799999999971</v>
      </c>
      <c r="G139" s="60">
        <f>'СВОД 2016'!F139+$E$1*1-'Март 2016'!D138</f>
        <v>-2370.6799999999971</v>
      </c>
      <c r="H139" s="60">
        <f>'СВОД 2016'!G139+$E$1*1-'Апрель 2016'!D138</f>
        <v>-2370.6799999999971</v>
      </c>
      <c r="I139" s="60">
        <f>'СВОД 2016'!H139+$E$1*1-'Май 2016'!D138</f>
        <v>-2370.6799999999971</v>
      </c>
      <c r="J139" s="60">
        <f>'СВОД 2016'!I139+$E$1*1-'Июнь 2016'!D138</f>
        <v>-2370.6799999999971</v>
      </c>
      <c r="K139" s="60">
        <f>'СВОД 2016'!J139+$F$1*1-'Июль 2016'!D138</f>
        <v>-2370.6799999999971</v>
      </c>
      <c r="L139" s="60">
        <f>'СВОД 2016'!K139+$F$1*1-'Август 2016'!D138</f>
        <v>-2370.6799999999971</v>
      </c>
      <c r="M139" s="60">
        <f>'СВОД 2016'!L139+$F$1*1-'Сентябрь 2016'!D138</f>
        <v>-2510.6799999999971</v>
      </c>
      <c r="N139" s="60">
        <f>'СВОД 2016'!M139+$F$1*1-'Октябрь 2016'!D138</f>
        <v>-2510.6799999999971</v>
      </c>
      <c r="O139" s="60">
        <f>'СВОД 2016'!N139+$F$1*1-'Ноябрь 2016'!D138</f>
        <v>-2510.6799999999971</v>
      </c>
      <c r="P139" s="60">
        <f>'СВОД 2016'!O139+$F$1*1-'Декабрь 2016'!D138</f>
        <v>-2510.6799999999971</v>
      </c>
      <c r="Q139" s="14">
        <f t="shared" si="6"/>
        <v>23341.38</v>
      </c>
      <c r="R139" s="14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4">
        <f t="shared" si="7"/>
        <v>-2510.679999999993</v>
      </c>
      <c r="T139" s="37">
        <f t="shared" si="8"/>
        <v>4.0927261579781771E-12</v>
      </c>
    </row>
    <row r="140" spans="1:20" ht="15.95" customHeight="1" x14ac:dyDescent="0.25">
      <c r="A140" s="20" t="s">
        <v>155</v>
      </c>
      <c r="B140" s="2">
        <v>112</v>
      </c>
      <c r="C140" s="9"/>
      <c r="D140" s="60">
        <f>'СВОД 2015'!P138</f>
        <v>-3609.7799999999975</v>
      </c>
      <c r="E140" s="60">
        <f>'СВОД 2016'!D140+$E$1*1-'Январь 2016'!D139</f>
        <v>-1819.5499999999975</v>
      </c>
      <c r="F140" s="60">
        <f>'СВОД 2016'!E140+$E$1*1-'Февраль 2016'!D139</f>
        <v>-3609.3199999999974</v>
      </c>
      <c r="G140" s="60">
        <f>'СВОД 2016'!F140+$E$1*1-'Март 2016'!D139</f>
        <v>-7189.0899999999974</v>
      </c>
      <c r="H140" s="60">
        <f>'СВОД 2016'!G140+$E$1*1-'Апрель 2016'!D139</f>
        <v>-5398.8599999999969</v>
      </c>
      <c r="I140" s="60">
        <f>'СВОД 2016'!H140+$E$1*1-'Май 2016'!D139</f>
        <v>-3608.6299999999969</v>
      </c>
      <c r="J140" s="60">
        <f>'СВОД 2016'!I140+$E$1*1-'Июнь 2016'!D139</f>
        <v>-6298.3999999999969</v>
      </c>
      <c r="K140" s="60">
        <f>'СВОД 2016'!J140+$F$1*1-'Июль 2016'!D139</f>
        <v>-8398.3999999999978</v>
      </c>
      <c r="L140" s="60">
        <f>'СВОД 2016'!K140+$F$1*1-'Август 2016'!D139</f>
        <v>-6298.3999999999978</v>
      </c>
      <c r="M140" s="60">
        <f>'СВОД 2016'!L140+$F$1*1-'Сентябрь 2016'!D139</f>
        <v>-6299.9999999999982</v>
      </c>
      <c r="N140" s="60">
        <f>'СВОД 2016'!M140+$F$1*1-'Октябрь 2016'!D139</f>
        <v>-4199.9999999999982</v>
      </c>
      <c r="O140" s="60">
        <f>'СВОД 2016'!N140+$F$1*1-'Ноябрь 2016'!D139</f>
        <v>-2099.9999999999982</v>
      </c>
      <c r="P140" s="53">
        <f>'СВОД 2016'!O140+$F$1*1-'Декабрь 2016'!D139</f>
        <v>-4199.9999999999982</v>
      </c>
      <c r="Q140" s="14">
        <f t="shared" si="6"/>
        <v>23341.38</v>
      </c>
      <c r="R140" s="14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4">
        <f t="shared" si="7"/>
        <v>-4199.9999999999964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2015'!P139</f>
        <v>1792.3000000000002</v>
      </c>
      <c r="E141" s="53">
        <f>'СВОД 2016'!D141+$E$1*1-'Январь 2016'!D140</f>
        <v>3582.53</v>
      </c>
      <c r="F141" s="53">
        <f>'СВОД 2016'!E141+$E$1*1-'Февраль 2016'!D140</f>
        <v>1.7600000000002183</v>
      </c>
      <c r="G141" s="53">
        <f>'СВОД 2016'!F141+$E$1*1-'Март 2016'!D140</f>
        <v>1791.9900000000002</v>
      </c>
      <c r="H141" s="60">
        <f>'СВОД 2016'!G141+$E$1*1-'Апрель 2016'!D140</f>
        <v>-1788.7799999999997</v>
      </c>
      <c r="I141" s="53">
        <f>'СВОД 2016'!H141+$E$1*1-'Май 2016'!D140</f>
        <v>1.4500000000002728</v>
      </c>
      <c r="J141" s="53">
        <f>'СВОД 2016'!I141+$E$1*1-'Июнь 2016'!D140</f>
        <v>1791.6800000000003</v>
      </c>
      <c r="K141" s="60">
        <f>'СВОД 2016'!J141+$F$1*1-'Июль 2016'!D140</f>
        <v>-2408.3199999999997</v>
      </c>
      <c r="L141" s="60">
        <f>'СВОД 2016'!K141+$F$1*1-'Август 2016'!D140</f>
        <v>-308.31999999999971</v>
      </c>
      <c r="M141" s="53">
        <f>'СВОД 2016'!L141+$F$1*1-'Сентябрь 2016'!D140</f>
        <v>1791.6800000000003</v>
      </c>
      <c r="N141" s="60">
        <f>'СВОД 2016'!M141+$F$1*1-'Октябрь 2016'!D140</f>
        <v>-2828.3199999999997</v>
      </c>
      <c r="O141" s="60">
        <f>'СВОД 2016'!N141+$F$1*1-'Ноябрь 2016'!D140</f>
        <v>-728.31999999999971</v>
      </c>
      <c r="P141" s="60">
        <f>'СВОД 2016'!O141+$F$1*1-'Декабрь 2016'!D140</f>
        <v>1371.6800000000003</v>
      </c>
      <c r="Q141" s="14">
        <f t="shared" si="6"/>
        <v>23341.38</v>
      </c>
      <c r="R141" s="14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4">
        <f t="shared" si="7"/>
        <v>1371.6800000000003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60">
        <f>'СВОД 2015'!P140</f>
        <v>-4.5474735088646412E-13</v>
      </c>
      <c r="E142" s="53">
        <f>'СВОД 2016'!D142+$E$1*1-'Январь 2016'!D141</f>
        <v>1790.2299999999996</v>
      </c>
      <c r="F142" s="53">
        <f>'СВОД 2016'!E142+$E$1*1-'Февраль 2016'!D141</f>
        <v>3580.4599999999996</v>
      </c>
      <c r="G142" s="53">
        <f>'СВОД 2016'!F142+$E$1*1-'Март 2016'!D141</f>
        <v>5370.69</v>
      </c>
      <c r="H142" s="60">
        <f>'СВОД 2016'!G142+$E$1*1-'Апрель 2016'!D141</f>
        <v>-3580.4599999999991</v>
      </c>
      <c r="I142" s="60">
        <f>'СВОД 2016'!H142+$E$1*1-'Май 2016'!D141</f>
        <v>-1790.2299999999991</v>
      </c>
      <c r="J142" s="53">
        <f>'СВОД 2016'!I142+$E$1*1-'Июнь 2016'!D141</f>
        <v>9.0949470177292824E-13</v>
      </c>
      <c r="K142" s="53">
        <f>'СВОД 2016'!J142+$F$1*1-'Июль 2016'!D141</f>
        <v>2100.0000000000009</v>
      </c>
      <c r="L142" s="60">
        <f>'СВОД 2016'!K142+$F$1*1-'Август 2016'!D141</f>
        <v>-2099.9999999999991</v>
      </c>
      <c r="M142" s="53">
        <f>'СВОД 2016'!L142+$F$1*1-'Сентябрь 2016'!D141</f>
        <v>9.0949470177292824E-13</v>
      </c>
      <c r="N142" s="53">
        <f>'СВОД 2016'!M142+$F$1*1-'Октябрь 2016'!D141</f>
        <v>2100.0000000000009</v>
      </c>
      <c r="O142" s="60">
        <f>'СВОД 2016'!N142+$F$1*1-'Ноябрь 2016'!D141</f>
        <v>-2099.9999999999991</v>
      </c>
      <c r="P142" s="60">
        <f>'СВОД 2016'!O142+$F$1*1-'Декабрь 2016'!D141</f>
        <v>9.0949470177292824E-13</v>
      </c>
      <c r="Q142" s="14">
        <f t="shared" si="6"/>
        <v>23341.38</v>
      </c>
      <c r="R142" s="14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60">
        <f>'СВОД 2015'!P141</f>
        <v>-4975.8600000000006</v>
      </c>
      <c r="E143" s="60">
        <f>'СВОД 2016'!D143+$E$1*1-'Январь 2016'!D142</f>
        <v>-3185.6300000000006</v>
      </c>
      <c r="F143" s="60">
        <f>'СВОД 2016'!E143+$E$1*1-'Февраль 2016'!D142</f>
        <v>-1395.4000000000005</v>
      </c>
      <c r="G143" s="53">
        <f>'СВОД 2016'!F143+$E$1*1-'Март 2016'!D142</f>
        <v>394.82999999999947</v>
      </c>
      <c r="H143" s="60">
        <f>'СВОД 2016'!G143+$E$1*1-'Апрель 2016'!D142</f>
        <v>-7814.9400000000005</v>
      </c>
      <c r="I143" s="60">
        <f>'СВОД 2016'!H143+$E$1*1-'Май 2016'!D142</f>
        <v>-6024.7100000000009</v>
      </c>
      <c r="J143" s="60">
        <f>'СВОД 2016'!I143+$E$1*1-'Июнь 2016'!D142</f>
        <v>-4234.4800000000014</v>
      </c>
      <c r="K143" s="60">
        <f>'СВОД 2016'!J143+$F$1*1-'Июль 2016'!D142</f>
        <v>-2134.4800000000014</v>
      </c>
      <c r="L143" s="60">
        <f>'СВОД 2016'!K143+$F$1*1-'Август 2016'!D142</f>
        <v>-34.480000000001382</v>
      </c>
      <c r="M143" s="60">
        <f>'СВОД 2016'!L143+$F$1*1-'Сентябрь 2016'!D142</f>
        <v>2065.5199999999986</v>
      </c>
      <c r="N143" s="60">
        <f>'СВОД 2016'!M143+$F$1*1-'Октябрь 2016'!D142</f>
        <v>4165.5199999999986</v>
      </c>
      <c r="O143" s="60">
        <f>'СВОД 2016'!N143+$F$1*1-'Ноябрь 2016'!D142</f>
        <v>6265.5199999999986</v>
      </c>
      <c r="P143" s="60">
        <f>'СВОД 2016'!O143+$F$1*1-'Декабрь 2016'!D142</f>
        <v>8365.5199999999986</v>
      </c>
      <c r="Q143" s="14">
        <f t="shared" si="6"/>
        <v>23341.38</v>
      </c>
      <c r="R143" s="14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4">
        <f t="shared" si="7"/>
        <v>8365.52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2015'!P142</f>
        <v>0.23000000000001819</v>
      </c>
      <c r="E144" s="53">
        <f>'СВОД 2016'!D144+$E$1*1-'Январь 2016'!D143</f>
        <v>0.23000000000001819</v>
      </c>
      <c r="F144" s="53">
        <f>'СВОД 2016'!E144+$E$1*1-'Февраль 2016'!D143</f>
        <v>1790.46</v>
      </c>
      <c r="G144" s="53">
        <f>'СВОД 2016'!F144+$E$1*1-'Март 2016'!D143</f>
        <v>0.23000000000001819</v>
      </c>
      <c r="H144" s="53">
        <f>'СВОД 2016'!G144+$E$1*1-'Апрель 2016'!D143</f>
        <v>0.23000000000001819</v>
      </c>
      <c r="I144" s="53">
        <f>'СВОД 2016'!H144+$E$1*1-'Май 2016'!D143</f>
        <v>0.23000000000001819</v>
      </c>
      <c r="J144" s="53">
        <f>'СВОД 2016'!I144+$E$1*1-'Июнь 2016'!D143</f>
        <v>0.23000000000001819</v>
      </c>
      <c r="K144" s="53">
        <f>'СВОД 2016'!J144+$F$1*1-'Июль 2016'!D143</f>
        <v>0.23000000000001819</v>
      </c>
      <c r="L144" s="53">
        <f>'СВОД 2016'!K144+$F$1*1-'Август 2016'!D143</f>
        <v>0.23000000000001819</v>
      </c>
      <c r="M144" s="53">
        <f>'СВОД 2016'!L144+$F$1*1-'Сентябрь 2016'!D143</f>
        <v>0.23000000000001819</v>
      </c>
      <c r="N144" s="53">
        <f>'СВОД 2016'!M144+$F$1*1-'Октябрь 2016'!D143</f>
        <v>0.23000000000001819</v>
      </c>
      <c r="O144" s="53">
        <f>'СВОД 2016'!N144+$F$1*1-'Ноябрь 2016'!D143</f>
        <v>0.23000000000001819</v>
      </c>
      <c r="P144" s="60">
        <f>'СВОД 2016'!O144+$F$1*1-'Декабрь 2016'!D143</f>
        <v>0.23000000000001819</v>
      </c>
      <c r="Q144" s="14">
        <f t="shared" si="6"/>
        <v>23341.38</v>
      </c>
      <c r="R144" s="14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4">
        <f t="shared" si="7"/>
        <v>0.23000000000320142</v>
      </c>
      <c r="T144" s="37">
        <f t="shared" si="8"/>
        <v>3.1832314562052488E-12</v>
      </c>
    </row>
    <row r="145" spans="1:20" ht="15.95" customHeight="1" x14ac:dyDescent="0.25">
      <c r="A145" s="20" t="s">
        <v>160</v>
      </c>
      <c r="B145" s="2">
        <v>116</v>
      </c>
      <c r="C145" s="9"/>
      <c r="D145" s="60">
        <f>'СВОД 2015'!P143</f>
        <v>0</v>
      </c>
      <c r="E145" s="60">
        <f>'СВОД 2016'!D145+$E$1*1-'Январь 2016'!D144</f>
        <v>0</v>
      </c>
      <c r="F145" s="60">
        <f>'СВОД 2016'!E145+$E$1*1-'Февраль 2016'!D144</f>
        <v>0</v>
      </c>
      <c r="G145" s="60">
        <f>'СВОД 2016'!F145+$E$1*1-'Март 2016'!D144</f>
        <v>0</v>
      </c>
      <c r="H145" s="60">
        <f>'СВОД 2016'!G145+$E$1*1-'Апрель 2016'!D144</f>
        <v>0</v>
      </c>
      <c r="I145" s="60">
        <f>'СВОД 2016'!H145+$E$1*1-'Май 2016'!D144</f>
        <v>0</v>
      </c>
      <c r="J145" s="60">
        <f>'СВОД 2016'!I145+$E$1*1-'Июнь 2016'!D144</f>
        <v>0</v>
      </c>
      <c r="K145" s="53">
        <f>'СВОД 2016'!J145+$F$1*1-'Июль 2016'!D144</f>
        <v>2100</v>
      </c>
      <c r="L145" s="60">
        <f>'СВОД 2016'!K145+$F$1*1-'Август 2016'!D144</f>
        <v>0</v>
      </c>
      <c r="M145" s="60">
        <f>'СВОД 2016'!L145+$F$1*1-'Сентябрь 2016'!D144</f>
        <v>0</v>
      </c>
      <c r="N145" s="60">
        <f>'СВОД 2016'!M145+$F$1*1-'Октябрь 2016'!D144</f>
        <v>0</v>
      </c>
      <c r="O145" s="60">
        <f>'СВОД 2016'!N145+$F$1*1-'Ноябрь 2016'!D144</f>
        <v>0</v>
      </c>
      <c r="P145" s="60">
        <f>'СВОД 2016'!O145+$F$1*1-'Декабрь 2016'!D144</f>
        <v>0</v>
      </c>
      <c r="Q145" s="14">
        <f t="shared" si="6"/>
        <v>23341.38</v>
      </c>
      <c r="R145" s="14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2015'!P144</f>
        <v>1753.1399999999999</v>
      </c>
      <c r="E146" s="60">
        <f>'СВОД 2016'!D146+$E$1*1-'Январь 2016'!D145</f>
        <v>-1.6300000000001091</v>
      </c>
      <c r="F146" s="60">
        <f>'СВОД 2016'!E146+$E$1*1-'Февраль 2016'!D145</f>
        <v>-1.4000000000000909</v>
      </c>
      <c r="G146" s="60">
        <f>'СВОД 2016'!F146+$E$1*1-'Март 2016'!D145</f>
        <v>-1.1700000000000728</v>
      </c>
      <c r="H146" s="60">
        <f>'СВОД 2016'!G146+$E$1*1-'Апрель 2016'!D145</f>
        <v>-0.94000000000005457</v>
      </c>
      <c r="I146" s="60">
        <f>'СВОД 2016'!H146+$E$1*1-'Май 2016'!D145</f>
        <v>-0.71000000000003638</v>
      </c>
      <c r="J146" s="60">
        <f>'СВОД 2016'!I146+$E$1*1-'Июнь 2016'!D145</f>
        <v>-0.48000000000001819</v>
      </c>
      <c r="K146" s="60">
        <f>'СВОД 2016'!J146+$F$1*1-'Июль 2016'!D145</f>
        <v>-0.48000000000001819</v>
      </c>
      <c r="L146" s="53">
        <f>'СВОД 2016'!K146+$F$1*1-'Август 2016'!D145</f>
        <v>2099.52</v>
      </c>
      <c r="M146" s="60">
        <f>'СВОД 2016'!L146+$F$1*1-'Сентябрь 2016'!D145</f>
        <v>-0.47999999999956344</v>
      </c>
      <c r="N146" s="60">
        <f>'СВОД 2016'!M146+$F$1*1-'Октябрь 2016'!D145</f>
        <v>-0.47999999999956344</v>
      </c>
      <c r="O146" s="60">
        <f>'СВОД 2016'!N146+$F$1*1-'Ноябрь 2016'!D145</f>
        <v>-0.47999999999956344</v>
      </c>
      <c r="P146" s="60">
        <f>'СВОД 2016'!O146+$F$1*1-'Декабрь 2016'!D145</f>
        <v>2099.5200000000004</v>
      </c>
      <c r="Q146" s="14">
        <f t="shared" si="6"/>
        <v>23341.38</v>
      </c>
      <c r="R146" s="14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4">
        <f t="shared" si="7"/>
        <v>2099.5200000000004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2015'!P145</f>
        <v>5990.4699999999993</v>
      </c>
      <c r="E147" s="53">
        <f>'СВОД 2016'!D147+$E$1*1-'Январь 2016'!D146</f>
        <v>7780.6999999999989</v>
      </c>
      <c r="F147" s="53">
        <f>'СВОД 2016'!E147+$E$1*1-'Февраль 2016'!D146</f>
        <v>9570.9299999999985</v>
      </c>
      <c r="G147" s="53">
        <f>'СВОД 2016'!F147+$E$1*1-'Март 2016'!D146</f>
        <v>9570.9299999999985</v>
      </c>
      <c r="H147" s="53">
        <f>'СВОД 2016'!G147+$E$1*1-'Апрель 2016'!D146</f>
        <v>9570.9299999999985</v>
      </c>
      <c r="I147" s="53">
        <f>'СВОД 2016'!H147+$E$1*1-'Май 2016'!D146</f>
        <v>9570.9299999999985</v>
      </c>
      <c r="J147" s="53">
        <f>'СВОД 2016'!I147+$E$1*1-'Июнь 2016'!D146</f>
        <v>0.92999999999847205</v>
      </c>
      <c r="K147" s="53">
        <f>'СВОД 2016'!J147+$F$1*1-'Июль 2016'!D146</f>
        <v>0.92999999999847205</v>
      </c>
      <c r="L147" s="53">
        <f>'СВОД 2016'!K147+$F$1*1-'Август 2016'!D146</f>
        <v>0.92999999999847205</v>
      </c>
      <c r="M147" s="60">
        <f>'СВОД 2016'!L147+$F$1*1-'Сентябрь 2016'!D146</f>
        <v>-2099.0700000000015</v>
      </c>
      <c r="N147" s="60">
        <f>'СВОД 2016'!M147+$F$1*1-'Октябрь 2016'!D146</f>
        <v>-2099.0700000000015</v>
      </c>
      <c r="O147" s="60">
        <f>'СВОД 2016'!N147+$F$1*1-'Ноябрь 2016'!D146</f>
        <v>-2099.0700000000015</v>
      </c>
      <c r="P147" s="60">
        <f>'СВОД 2016'!O147+$F$1*1-'Декабрь 2016'!D146</f>
        <v>-2099.0700000000015</v>
      </c>
      <c r="Q147" s="14">
        <f t="shared" si="6"/>
        <v>23341.38</v>
      </c>
      <c r="R147" s="14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4">
        <f t="shared" si="7"/>
        <v>-2099.0699999999997</v>
      </c>
      <c r="T147" s="37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9"/>
      <c r="D148" s="60">
        <f>'СВОД 2015'!P146</f>
        <v>-10741.38</v>
      </c>
      <c r="E148" s="60">
        <f>'СВОД 2016'!D148+$E$1*1-'Январь 2016'!D147</f>
        <v>-8951.15</v>
      </c>
      <c r="F148" s="60">
        <f>'СВОД 2016'!E148+$E$1*1-'Февраль 2016'!D147</f>
        <v>-7160.92</v>
      </c>
      <c r="G148" s="60">
        <f>'СВОД 2016'!F148+$E$1*1-'Март 2016'!D147</f>
        <v>-5370.6900000000005</v>
      </c>
      <c r="H148" s="60">
        <f>'СВОД 2016'!G148+$E$1*1-'Апрель 2016'!D147</f>
        <v>-3580.4600000000005</v>
      </c>
      <c r="I148" s="60">
        <f>'СВОД 2016'!H148+$E$1*1-'Май 2016'!D147</f>
        <v>-1790.2300000000005</v>
      </c>
      <c r="J148" s="60">
        <f>'СВОД 2016'!I148+$E$1*1-'Июнь 2016'!D147</f>
        <v>-13440</v>
      </c>
      <c r="K148" s="60">
        <f>'СВОД 2016'!J148+$F$1*1-'Июль 2016'!D147</f>
        <v>-11340</v>
      </c>
      <c r="L148" s="60">
        <f>'СВОД 2016'!K148+$F$1*1-'Август 2016'!D147</f>
        <v>-9240</v>
      </c>
      <c r="M148" s="60">
        <f>'СВОД 2016'!L148+$F$1*1-'Сентябрь 2016'!D147</f>
        <v>-7140</v>
      </c>
      <c r="N148" s="60">
        <f>'СВОД 2016'!M148+$F$1*1-'Октябрь 2016'!D147</f>
        <v>-5040</v>
      </c>
      <c r="O148" s="60">
        <f>'СВОД 2016'!N148+$F$1*1-'Ноябрь 2016'!D147</f>
        <v>-2940</v>
      </c>
      <c r="P148" s="60">
        <f>'СВОД 2016'!O148+$F$1*1-'Декабрь 2016'!D147</f>
        <v>-25200</v>
      </c>
      <c r="Q148" s="14">
        <f t="shared" si="6"/>
        <v>23341.38</v>
      </c>
      <c r="R148" s="14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4">
        <f t="shared" si="7"/>
        <v>-25200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53">
        <f>'СВОД 2015'!P147</f>
        <v>6697.1299999999992</v>
      </c>
      <c r="E149" s="53">
        <f>'СВОД 2016'!D149+$E$1*1-'Январь 2016'!D148</f>
        <v>8487.3599999999988</v>
      </c>
      <c r="F149" s="53">
        <f>'СВОД 2016'!E149+$E$1*1-'Февраль 2016'!D148</f>
        <v>10277.589999999998</v>
      </c>
      <c r="G149" s="53">
        <f>'СВОД 2016'!F149+$E$1*1-'Март 2016'!D148</f>
        <v>2067.8199999999979</v>
      </c>
      <c r="H149" s="60">
        <f>'СВОД 2016'!G149+$E$1*1-'Апрель 2016'!D148</f>
        <v>-2141.9500000000021</v>
      </c>
      <c r="I149" s="60">
        <f>'СВОД 2016'!H149+$E$1*1-'Май 2016'!D148</f>
        <v>-351.72000000000207</v>
      </c>
      <c r="J149" s="53">
        <f>'СВОД 2016'!I149+$E$1*1-'Июнь 2016'!D148</f>
        <v>1438.5099999999979</v>
      </c>
      <c r="K149" s="53">
        <f>'СВОД 2016'!J149+$F$1*1-'Июль 2016'!D148</f>
        <v>538.50999999999794</v>
      </c>
      <c r="L149" s="53">
        <f>'СВОД 2016'!K149+$F$1*1-'Август 2016'!D148</f>
        <v>2638.5099999999979</v>
      </c>
      <c r="M149" s="53">
        <f>'СВОД 2016'!L149+$F$1*1-'Сентябрь 2016'!D148</f>
        <v>4738.5099999999984</v>
      </c>
      <c r="N149" s="53">
        <f>'СВОД 2016'!M149+$F$1*1-'Октябрь 2016'!D148</f>
        <v>838.5099999999984</v>
      </c>
      <c r="O149" s="53">
        <f>'СВОД 2016'!N149+$F$1*1-'Ноябрь 2016'!D148</f>
        <v>2938.5099999999984</v>
      </c>
      <c r="P149" s="60">
        <f>'СВОД 2016'!O149+$F$1*1-'Декабрь 2016'!D148</f>
        <v>-961.4900000000016</v>
      </c>
      <c r="Q149" s="14">
        <f t="shared" si="6"/>
        <v>23341.38</v>
      </c>
      <c r="R149" s="14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4">
        <f t="shared" si="7"/>
        <v>-961.48999999999796</v>
      </c>
      <c r="T149" s="37">
        <f t="shared" si="8"/>
        <v>3.637978807091713E-12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2015'!P148</f>
        <v>1873.2199999999984</v>
      </c>
      <c r="E150" s="53">
        <f>'СВОД 2016'!D150+$E$1*1-'Январь 2016'!D149</f>
        <v>3663.4499999999985</v>
      </c>
      <c r="F150" s="53">
        <f>'СВОД 2016'!E150+$E$1*1-'Февраль 2016'!D149</f>
        <v>3653.6799999999985</v>
      </c>
      <c r="G150" s="53">
        <f>'СВОД 2016'!F150+$E$1*1-'Март 2016'!D149</f>
        <v>5443.909999999998</v>
      </c>
      <c r="H150" s="60">
        <f>'СВОД 2016'!G150+$E$1*1-'Апрель 2016'!D149</f>
        <v>-1746.3200000000015</v>
      </c>
      <c r="I150" s="53">
        <f>'СВОД 2016'!H150+$E$1*1-'Май 2016'!D149</f>
        <v>43.90999999999849</v>
      </c>
      <c r="J150" s="53">
        <f>'СВОД 2016'!I150+$E$1*1-'Июнь 2016'!D149</f>
        <v>1834.1399999999985</v>
      </c>
      <c r="K150" s="53">
        <f>'СВОД 2016'!J150+$F$1*1-'Июль 2016'!D149</f>
        <v>353.67999999999847</v>
      </c>
      <c r="L150" s="53">
        <f>'СВОД 2016'!K150+$F$1*1-'Август 2016'!D149</f>
        <v>2453.6799999999985</v>
      </c>
      <c r="M150" s="53">
        <f>'СВОД 2016'!L150+$F$1*1-'Сентябрь 2016'!D149</f>
        <v>973.21999999999844</v>
      </c>
      <c r="N150" s="60">
        <f>'СВОД 2016'!M150+$F$1*1-'Октябрь 2016'!D149</f>
        <v>1293.2199999999984</v>
      </c>
      <c r="O150" s="60">
        <f>'СВОД 2016'!N150+$F$1*1-'Ноябрь 2016'!D149</f>
        <v>3393.2199999999984</v>
      </c>
      <c r="P150" s="60">
        <f>'СВОД 2016'!O150+$F$1*1-'Декабрь 2016'!D149</f>
        <v>5493.2199999999984</v>
      </c>
      <c r="Q150" s="14">
        <f t="shared" si="6"/>
        <v>23341.38</v>
      </c>
      <c r="R150" s="14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4">
        <f t="shared" si="7"/>
        <v>5493.2200000000012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60">
        <f>'СВОД 2015'!P149</f>
        <v>0</v>
      </c>
      <c r="E151" s="53">
        <f>'СВОД 2016'!D151+$E$1*1-'Январь 2016'!D150</f>
        <v>1790.23</v>
      </c>
      <c r="F151" s="53">
        <f>'СВОД 2016'!E151+$E$1*1-'Февраль 2016'!D150</f>
        <v>1790.23</v>
      </c>
      <c r="G151" s="53">
        <f>'СВОД 2016'!F151+$E$1*1-'Март 2016'!D150</f>
        <v>3580.46</v>
      </c>
      <c r="H151" s="53">
        <f>'СВОД 2016'!G151+$E$1*1-'Апрель 2016'!D150</f>
        <v>1790.2300000000005</v>
      </c>
      <c r="I151" s="60">
        <f>'СВОД 2016'!H151+$E$1*1-'Май 2016'!D150</f>
        <v>0</v>
      </c>
      <c r="J151" s="60">
        <f>'СВОД 2016'!I151+$E$1*1-'Июнь 2016'!D150</f>
        <v>-309.77</v>
      </c>
      <c r="K151" s="60">
        <f>'СВОД 2016'!J151+$F$1*1-'Июль 2016'!D150</f>
        <v>-2409.77</v>
      </c>
      <c r="L151" s="60">
        <f>'СВОД 2016'!K151+$F$1*1-'Август 2016'!D150</f>
        <v>-2709.77</v>
      </c>
      <c r="M151" s="60">
        <f>'СВОД 2016'!L151+$F$1*1-'Сентябрь 2016'!D150</f>
        <v>-3009.77</v>
      </c>
      <c r="N151" s="60">
        <f>'СВОД 2016'!M151+$F$1*1-'Октябрь 2016'!D150</f>
        <v>-909.77</v>
      </c>
      <c r="O151" s="60">
        <f>'СВОД 2016'!N151+$F$1*1-'Ноябрь 2016'!D150</f>
        <v>-2100</v>
      </c>
      <c r="P151" s="60">
        <f>'СВОД 2016'!O151+$F$1*1-'Декабрь 2016'!D150</f>
        <v>0</v>
      </c>
      <c r="Q151" s="14">
        <f t="shared" si="6"/>
        <v>23341.38</v>
      </c>
      <c r="R151" s="14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4">
        <f t="shared" si="7"/>
        <v>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60">
        <f>'СВОД 2015'!P150</f>
        <v>-21621.250000000004</v>
      </c>
      <c r="E152" s="60">
        <f>'СВОД 2016'!D152+$E$1*1-'Январь 2016'!D151</f>
        <v>-19831.020000000004</v>
      </c>
      <c r="F152" s="60">
        <f>'СВОД 2016'!E152+$E$1*1-'Февраль 2016'!D151</f>
        <v>-18040.790000000005</v>
      </c>
      <c r="G152" s="60">
        <f>'СВОД 2016'!F152+$E$1*1-'Март 2016'!D151</f>
        <v>-16250.560000000005</v>
      </c>
      <c r="H152" s="60">
        <f>'СВОД 2016'!G152+$E$1*1-'Апрель 2016'!D151</f>
        <v>-14460.330000000005</v>
      </c>
      <c r="I152" s="60">
        <f>'СВОД 2016'!H152+$E$1*1-'Май 2016'!D151</f>
        <v>-12670.100000000006</v>
      </c>
      <c r="J152" s="60">
        <f>'СВОД 2016'!I152+$E$1*1-'Июнь 2016'!D151</f>
        <v>-10879.870000000006</v>
      </c>
      <c r="K152" s="60">
        <f>'СВОД 2016'!J152+$F$1*1-'Июль 2016'!D151</f>
        <v>-10639.870000000006</v>
      </c>
      <c r="L152" s="60">
        <f>'СВОД 2016'!K152+$F$1*1-'Август 2016'!D151</f>
        <v>-8539.8700000000063</v>
      </c>
      <c r="M152" s="60">
        <f>'СВОД 2016'!L152+$F$1*1-'Сентябрь 2016'!D151</f>
        <v>-6439.8700000000063</v>
      </c>
      <c r="N152" s="60">
        <f>'СВОД 2016'!M152+$F$1*1-'Октябрь 2016'!D151</f>
        <v>-4339.8700000000063</v>
      </c>
      <c r="O152" s="60">
        <f>'СВОД 2016'!N152+$F$1*1-'Ноябрь 2016'!D151</f>
        <v>-2239.8700000000063</v>
      </c>
      <c r="P152" s="60">
        <f>'СВОД 2016'!O152+$F$1*1-'Декабрь 2016'!D151</f>
        <v>-139.87000000000626</v>
      </c>
      <c r="Q152" s="14">
        <f t="shared" si="6"/>
        <v>23341.38</v>
      </c>
      <c r="R152" s="14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4">
        <f t="shared" si="7"/>
        <v>-139.87000000000262</v>
      </c>
      <c r="T152" s="37">
        <f t="shared" si="8"/>
        <v>3.637978807091713E-12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2015'!P151</f>
        <v>5824.5199999999968</v>
      </c>
      <c r="E153" s="53">
        <f>'СВОД 2016'!D153+$E$1*1-'Январь 2016'!D152</f>
        <v>7614.7499999999964</v>
      </c>
      <c r="F153" s="53">
        <f>'СВОД 2016'!E153+$E$1*1-'Февраль 2016'!D152</f>
        <v>9404.9799999999959</v>
      </c>
      <c r="G153" s="53">
        <f>'СВОД 2016'!F153+$E$1*1-'Март 2016'!D152</f>
        <v>5345.2099999999955</v>
      </c>
      <c r="H153" s="53">
        <f>'СВОД 2016'!G153+$E$1*1-'Апрель 2016'!D152</f>
        <v>2135.4399999999951</v>
      </c>
      <c r="I153" s="60">
        <f>'СВОД 2016'!H153+$E$1*1-'Май 2016'!D152</f>
        <v>-1074.3300000000049</v>
      </c>
      <c r="J153" s="53">
        <f>'СВОД 2016'!I153+$E$1*1-'Июнь 2016'!D152</f>
        <v>715.89999999999509</v>
      </c>
      <c r="K153" s="53">
        <f>'СВОД 2016'!J153+$F$1*1-'Июль 2016'!D152</f>
        <v>2815.8999999999951</v>
      </c>
      <c r="L153" s="53">
        <f>'СВОД 2016'!K153+$F$1*1-'Август 2016'!D152</f>
        <v>4915.8999999999951</v>
      </c>
      <c r="M153" s="53">
        <f>'СВОД 2016'!L153+$F$1*1-'Сентябрь 2016'!D152</f>
        <v>7015.8999999999951</v>
      </c>
      <c r="N153" s="60">
        <f>'СВОД 2016'!M153+$F$1*1-'Октябрь 2016'!D152</f>
        <v>2099.9999999999945</v>
      </c>
      <c r="O153" s="60">
        <f>'СВОД 2016'!N153+$F$1*1-'Ноябрь 2016'!D152</f>
        <v>4199.9999999999945</v>
      </c>
      <c r="P153" s="60">
        <f>'СВОД 2016'!O153+$F$1*1-'Декабрь 2016'!D152</f>
        <v>6299.9999999999945</v>
      </c>
      <c r="Q153" s="14">
        <f t="shared" si="6"/>
        <v>23341.38</v>
      </c>
      <c r="R153" s="14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4">
        <f t="shared" si="7"/>
        <v>6299.9999999999964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60">
        <f>'СВОД 2015'!P152</f>
        <v>-58.619999999999436</v>
      </c>
      <c r="E154" s="53">
        <f>'СВОД 2016'!D154+$E$1*1-'Январь 2016'!D153</f>
        <v>1731.6100000000006</v>
      </c>
      <c r="F154" s="53">
        <f>'СВОД 2016'!E154+$E$1*1-'Февраль 2016'!D153</f>
        <v>3521.8400000000006</v>
      </c>
      <c r="G154" s="60">
        <f>'СВОД 2016'!F154+$E$1*1-'Март 2016'!D153</f>
        <v>-109.92999999999938</v>
      </c>
      <c r="H154" s="53">
        <f>'СВОД 2016'!G154+$E$1*1-'Апрель 2016'!D153</f>
        <v>1680.3000000000006</v>
      </c>
      <c r="I154" s="60">
        <f>'СВОД 2016'!H154+$E$1*1-'Май 2016'!D153</f>
        <v>-29.469999999999345</v>
      </c>
      <c r="J154" s="53">
        <f>'СВОД 2016'!I154+$E$1*1-'Июнь 2016'!D153</f>
        <v>1760.7600000000007</v>
      </c>
      <c r="K154" s="60">
        <f>'СВОД 2016'!J154+$F$1*1-'Июль 2016'!D153</f>
        <v>-1139.2399999999993</v>
      </c>
      <c r="L154" s="53">
        <f>'СВОД 2016'!K154+$F$1*1-'Август 2016'!D153</f>
        <v>960.76000000000067</v>
      </c>
      <c r="M154" s="53">
        <f>'СВОД 2016'!L154+$F$1*1-'Сентябрь 2016'!D153</f>
        <v>60.760000000000673</v>
      </c>
      <c r="N154" s="53">
        <f>'СВОД 2016'!M154+$F$1*1-'Октябрь 2016'!D153</f>
        <v>2160.7600000000007</v>
      </c>
      <c r="O154" s="60">
        <f>'СВОД 2016'!N154+$F$1*1-'Ноябрь 2016'!D153</f>
        <v>-489.23999999999978</v>
      </c>
      <c r="P154" s="60">
        <f>'СВОД 2016'!O154+$F$1*1-'Декабрь 2016'!D153</f>
        <v>1610.7600000000002</v>
      </c>
      <c r="Q154" s="14">
        <f t="shared" si="6"/>
        <v>23341.38</v>
      </c>
      <c r="R154" s="14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4">
        <f t="shared" si="7"/>
        <v>1610.760000000002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60">
        <f>'СВОД 2015'!P153</f>
        <v>0</v>
      </c>
      <c r="E155" s="60">
        <f>'СВОД 2016'!D155+$E$1*1-'Январь 2016'!D154</f>
        <v>0</v>
      </c>
      <c r="F155" s="60">
        <f>'СВОД 2016'!E155+$E$1*1-'Февраль 2016'!D154</f>
        <v>0</v>
      </c>
      <c r="G155" s="60">
        <f>'СВОД 2016'!F155+$E$1*1-'Март 2016'!D154</f>
        <v>0</v>
      </c>
      <c r="H155" s="60">
        <f>'СВОД 2016'!G155+$E$1*1-'Апрель 2016'!D154</f>
        <v>0</v>
      </c>
      <c r="I155" s="60">
        <f>'СВОД 2016'!H155+$E$1*1-'Май 2016'!D154</f>
        <v>-1790.23</v>
      </c>
      <c r="J155" s="60">
        <f>'СВОД 2016'!I155+$E$1*1-'Июнь 2016'!D154</f>
        <v>0</v>
      </c>
      <c r="K155" s="60">
        <f>'СВОД 2016'!J155+$F$1*1-'Июль 2016'!D154</f>
        <v>-2100</v>
      </c>
      <c r="L155" s="60">
        <f>'СВОД 2016'!K155+$F$1*1-'Август 2016'!D154</f>
        <v>0</v>
      </c>
      <c r="M155" s="60">
        <f>'СВОД 2016'!L155+$F$1*1-'Сентябрь 2016'!D154</f>
        <v>-2100</v>
      </c>
      <c r="N155" s="60">
        <f>'СВОД 2016'!M155+$F$1*1-'Октябрь 2016'!D154</f>
        <v>0</v>
      </c>
      <c r="O155" s="60">
        <f>'СВОД 2016'!N155+$F$1*1-'Ноябрь 2016'!D154</f>
        <v>-2100</v>
      </c>
      <c r="P155" s="60">
        <f>'СВОД 2016'!O155+$F$1*1-'Декабрь 2016'!D154</f>
        <v>0</v>
      </c>
      <c r="Q155" s="14">
        <f t="shared" si="6"/>
        <v>23341.38</v>
      </c>
      <c r="R155" s="14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60">
        <f>'СВОД 2015'!P154</f>
        <v>0</v>
      </c>
      <c r="E156" s="60">
        <f>'СВОД 2016'!D156+$E$1*1-'Январь 2016'!D155</f>
        <v>0</v>
      </c>
      <c r="F156" s="60">
        <f>'СВОД 2016'!E156+$E$1*1-'Февраль 2016'!D155</f>
        <v>0</v>
      </c>
      <c r="G156" s="60">
        <f>'СВОД 2016'!F156+$E$1*1-'Март 2016'!D155</f>
        <v>-1790.23</v>
      </c>
      <c r="H156" s="60">
        <f>'СВОД 2016'!G156+$E$1*1-'Апрель 2016'!D155</f>
        <v>-1790.23</v>
      </c>
      <c r="I156" s="60">
        <f>'СВОД 2016'!H156+$E$1*1-'Май 2016'!D155</f>
        <v>0</v>
      </c>
      <c r="J156" s="60">
        <f>'СВОД 2016'!I156+$E$1*1-'Июнь 2016'!D155</f>
        <v>0</v>
      </c>
      <c r="K156" s="60">
        <f>'СВОД 2016'!J156+$F$1*1-'Июль 2016'!D155</f>
        <v>-2500</v>
      </c>
      <c r="L156" s="60">
        <f>'СВОД 2016'!K156+$F$1*1-'Август 2016'!D155</f>
        <v>-400</v>
      </c>
      <c r="M156" s="60">
        <f>'СВОД 2016'!L156+$F$1*1-'Сентябрь 2016'!D155</f>
        <v>0</v>
      </c>
      <c r="N156" s="60">
        <f>'СВОД 2016'!M156+$F$1*1-'Октябрь 2016'!D155</f>
        <v>-2100</v>
      </c>
      <c r="O156" s="60">
        <f>'СВОД 2016'!N156+$F$1*1-'Ноябрь 2016'!D155</f>
        <v>-2100</v>
      </c>
      <c r="P156" s="60">
        <f>'СВОД 2016'!O156+$F$1*1-'Декабрь 2016'!D155</f>
        <v>-1100</v>
      </c>
      <c r="Q156" s="14">
        <f t="shared" si="6"/>
        <v>23341.38</v>
      </c>
      <c r="R156" s="14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4">
        <f t="shared" si="7"/>
        <v>-1099.9999999999964</v>
      </c>
      <c r="T156" s="37">
        <f t="shared" si="8"/>
        <v>3.637978807091713E-12</v>
      </c>
    </row>
    <row r="157" spans="1:20" ht="15.95" customHeight="1" x14ac:dyDescent="0.25">
      <c r="A157" s="20" t="s">
        <v>172</v>
      </c>
      <c r="B157" s="2">
        <v>126</v>
      </c>
      <c r="C157" s="9"/>
      <c r="D157" s="60">
        <f>'СВОД 2015'!P155</f>
        <v>-7656.3200000000015</v>
      </c>
      <c r="E157" s="60">
        <f>'СВОД 2016'!D157+$E$1*1-'Январь 2016'!D156</f>
        <v>-5866.090000000002</v>
      </c>
      <c r="F157" s="60">
        <f>'СВОД 2016'!E157+$E$1*1-'Февраль 2016'!D156</f>
        <v>-5875.8600000000024</v>
      </c>
      <c r="G157" s="60">
        <f>'СВОД 2016'!F157+$E$1*1-'Март 2016'!D156</f>
        <v>-4085.6300000000024</v>
      </c>
      <c r="H157" s="60">
        <f>'СВОД 2016'!G157+$E$1*1-'Апрель 2016'!D156</f>
        <v>-5895.4000000000024</v>
      </c>
      <c r="I157" s="60">
        <f>'СВОД 2016'!H157+$E$1*1-'Май 2016'!D156</f>
        <v>-7705.1700000000019</v>
      </c>
      <c r="J157" s="60">
        <f>'СВОД 2016'!I157+$E$1*1-'Июнь 2016'!D156</f>
        <v>-7714.9400000000023</v>
      </c>
      <c r="K157" s="60">
        <f>'СВОД 2016'!J157+$F$1*1-'Июль 2016'!D156</f>
        <v>-8014.9400000000023</v>
      </c>
      <c r="L157" s="60">
        <f>'СВОД 2016'!K157+$F$1*1-'Август 2016'!D156</f>
        <v>-8014.9400000000023</v>
      </c>
      <c r="M157" s="60">
        <f>'СВОД 2016'!L157+$F$1*1-'Сентябрь 2016'!D156</f>
        <v>-8014.9400000000023</v>
      </c>
      <c r="N157" s="60">
        <f>'СВОД 2016'!M157+$F$1*1-'Октябрь 2016'!D156</f>
        <v>-5914.9400000000023</v>
      </c>
      <c r="O157" s="60">
        <f>'СВОД 2016'!N157+$F$1*1-'Ноябрь 2016'!D156</f>
        <v>-3814.9400000000023</v>
      </c>
      <c r="P157" s="60">
        <f>'СВОД 2016'!O157+$F$1*1-'Декабрь 2016'!D156</f>
        <v>-1714.9400000000023</v>
      </c>
      <c r="Q157" s="14">
        <f t="shared" si="6"/>
        <v>23341.38</v>
      </c>
      <c r="R157" s="14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4">
        <f t="shared" si="7"/>
        <v>-1714.9400000000005</v>
      </c>
      <c r="T157" s="37">
        <f t="shared" si="8"/>
        <v>1.8189894035458565E-12</v>
      </c>
    </row>
    <row r="158" spans="1:20" ht="15.95" customHeight="1" x14ac:dyDescent="0.25">
      <c r="A158" s="20" t="s">
        <v>173</v>
      </c>
      <c r="B158" s="2">
        <v>127</v>
      </c>
      <c r="C158" s="9"/>
      <c r="D158" s="60">
        <f>'СВОД 2015'!P156</f>
        <v>-4.5474735088646412E-13</v>
      </c>
      <c r="E158" s="60">
        <f>'СВОД 2016'!D158+$E$1*1-'Январь 2016'!D157</f>
        <v>1790.2299999999996</v>
      </c>
      <c r="F158" s="60">
        <f>'СВОД 2016'!E158+$E$1*1-'Февраль 2016'!D157</f>
        <v>3580.4599999999996</v>
      </c>
      <c r="G158" s="60">
        <f>'СВОД 2016'!F158+$E$1*1-'Март 2016'!D157</f>
        <v>5370.69</v>
      </c>
      <c r="H158" s="60">
        <f>'СВОД 2016'!G158+$E$1*1-'Апрель 2016'!D157</f>
        <v>7160.92</v>
      </c>
      <c r="I158" s="60">
        <f>'СВОД 2016'!H158+$E$1*1-'Май 2016'!D157</f>
        <v>8951.15</v>
      </c>
      <c r="J158" s="60">
        <f>'СВОД 2016'!I158+$E$1*1-'Июнь 2016'!D157</f>
        <v>10741.38</v>
      </c>
      <c r="K158" s="60">
        <f>'СВОД 2016'!J158+$F$1*1-'Июль 2016'!D157</f>
        <v>12841.38</v>
      </c>
      <c r="L158" s="60">
        <f>'СВОД 2016'!K158+$F$1*1-'Август 2016'!D157</f>
        <v>14941.38</v>
      </c>
      <c r="M158" s="60">
        <f>'СВОД 2016'!L158+$F$1*1-'Сентябрь 2016'!D157</f>
        <v>17041.379999999997</v>
      </c>
      <c r="N158" s="60">
        <f>'СВОД 2016'!M158+$F$1*1-'Октябрь 2016'!D157</f>
        <v>19141.379999999997</v>
      </c>
      <c r="O158" s="60">
        <f>'СВОД 2016'!N158+$F$1*1-'Ноябрь 2016'!D157</f>
        <v>21241.379999999997</v>
      </c>
      <c r="P158" s="60">
        <f>'СВОД 2016'!O158+$F$1*1-'Декабрь 2016'!D157</f>
        <v>23341.379999999997</v>
      </c>
      <c r="Q158" s="14">
        <f t="shared" si="6"/>
        <v>23341.38</v>
      </c>
      <c r="R158" s="14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4">
        <f t="shared" si="7"/>
        <v>23341.38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2015'!P157</f>
        <v>9424.139999999994</v>
      </c>
      <c r="E159" s="53">
        <f>'СВОД 2016'!D159+$E$1*1-'Январь 2016'!D158</f>
        <v>11214.369999999994</v>
      </c>
      <c r="F159" s="53">
        <f>'СВОД 2016'!E159+$E$1*1-'Февраль 2016'!D158</f>
        <v>13004.599999999993</v>
      </c>
      <c r="G159" s="53">
        <f>'СВОД 2016'!F159+$E$1*1-'Март 2016'!D158</f>
        <v>14794.829999999993</v>
      </c>
      <c r="H159" s="60">
        <f>'СВОД 2016'!G159+$E$1*1-'Апрель 2016'!D158</f>
        <v>16585.059999999994</v>
      </c>
      <c r="I159" s="60">
        <f>'СВОД 2016'!H159+$E$1*1-'Май 2016'!D158</f>
        <v>3175.2899999999936</v>
      </c>
      <c r="J159" s="60">
        <f>'СВОД 2016'!I159+$E$1*1-'Июнь 2016'!D158</f>
        <v>4965.5199999999932</v>
      </c>
      <c r="K159" s="60">
        <f>'СВОД 2016'!J159+$F$1*1-'Июль 2016'!D158</f>
        <v>7065.5199999999932</v>
      </c>
      <c r="L159" s="60">
        <f>'СВОД 2016'!K159+$F$1*1-'Август 2016'!D158</f>
        <v>9165.5199999999932</v>
      </c>
      <c r="M159" s="60">
        <f>'СВОД 2016'!L159+$F$1*1-'Сентябрь 2016'!D158</f>
        <v>11265.519999999993</v>
      </c>
      <c r="N159" s="60">
        <f>'СВОД 2016'!M159+$F$1*1-'Октябрь 2016'!D158</f>
        <v>13365.519999999993</v>
      </c>
      <c r="O159" s="60">
        <f>'СВОД 2016'!N159+$F$1*1-'Ноябрь 2016'!D158</f>
        <v>15465.519999999993</v>
      </c>
      <c r="P159" s="60">
        <f>'СВОД 2016'!O159+$F$1*1-'Декабрь 2016'!D158</f>
        <v>17565.519999999993</v>
      </c>
      <c r="Q159" s="14">
        <f t="shared" si="6"/>
        <v>23341.38</v>
      </c>
      <c r="R159" s="14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4">
        <f t="shared" si="7"/>
        <v>17565.519999999997</v>
      </c>
      <c r="T159" s="37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2015'!P158</f>
        <v>3580.1299999999983</v>
      </c>
      <c r="E160" s="53">
        <f>'СВОД 2016'!D160+$E$1*1-'Январь 2016'!D159</f>
        <v>5370.3599999999988</v>
      </c>
      <c r="F160" s="60">
        <f>'СВОД 2016'!E160+$E$1*1-'Февраль 2016'!D159</f>
        <v>-0.41000000000167347</v>
      </c>
      <c r="G160" s="53">
        <f>'СВОД 2016'!F160+$E$1*1-'Март 2016'!D159</f>
        <v>1789.8199999999983</v>
      </c>
      <c r="H160" s="60">
        <f>'СВОД 2016'!G160+$E$1*1-'Апрель 2016'!D159</f>
        <v>-3580.9500000000016</v>
      </c>
      <c r="I160" s="60">
        <f>'СВОД 2016'!H160+$E$1*1-'Май 2016'!D159</f>
        <v>-1790.7200000000016</v>
      </c>
      <c r="J160" s="60">
        <f>'СВОД 2016'!I160+$E$1*1-'Июнь 2016'!D159</f>
        <v>-10500.490000000002</v>
      </c>
      <c r="K160" s="60">
        <f>'СВОД 2016'!J160+$F$1*1-'Июль 2016'!D159</f>
        <v>-8400.4900000000016</v>
      </c>
      <c r="L160" s="60">
        <f>'СВОД 2016'!K160+$F$1*1-'Август 2016'!D159</f>
        <v>-6300.4900000000016</v>
      </c>
      <c r="M160" s="60">
        <f>'СВОД 2016'!L160+$F$1*1-'Сентябрь 2016'!D159</f>
        <v>-4200.4900000000016</v>
      </c>
      <c r="N160" s="60">
        <f>'СВОД 2016'!M160+$F$1*1-'Октябрь 2016'!D159</f>
        <v>-2100.4900000000016</v>
      </c>
      <c r="O160" s="60">
        <f>'СВОД 2016'!N160+$F$1*1-'Ноябрь 2016'!D159</f>
        <v>-10500.490000000002</v>
      </c>
      <c r="P160" s="60">
        <f>'СВОД 2016'!O160+$F$1*1-'Декабрь 2016'!D159</f>
        <v>-8400.4900000000016</v>
      </c>
      <c r="Q160" s="14">
        <f t="shared" si="6"/>
        <v>23341.38</v>
      </c>
      <c r="R160" s="14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4">
        <f t="shared" si="7"/>
        <v>-8400.4900000000016</v>
      </c>
      <c r="T160" s="37">
        <f t="shared" si="8"/>
        <v>0</v>
      </c>
    </row>
    <row r="161" spans="1:20" ht="15.95" customHeight="1" x14ac:dyDescent="0.25">
      <c r="A161" s="20" t="s">
        <v>243</v>
      </c>
      <c r="B161" s="2">
        <v>130</v>
      </c>
      <c r="C161" s="9"/>
      <c r="D161" s="60">
        <f>'СВОД 2015'!P159</f>
        <v>-3562.1700000000033</v>
      </c>
      <c r="E161" s="60">
        <f>'СВОД 2016'!D161+$E$1*1-'Январь 2016'!D160</f>
        <v>-1771.9400000000032</v>
      </c>
      <c r="F161" s="60">
        <f>'СВОД 2016'!E161+$E$1*1-'Февраль 2016'!D160</f>
        <v>-7142.7100000000028</v>
      </c>
      <c r="G161" s="60">
        <f>'СВОД 2016'!F161+$E$1*1-'Март 2016'!D160</f>
        <v>-5352.4800000000032</v>
      </c>
      <c r="H161" s="60">
        <f>'СВОД 2016'!G161+$E$1*1-'Апрель 2016'!D160</f>
        <v>-3562.2500000000032</v>
      </c>
      <c r="I161" s="60">
        <f>'СВОД 2016'!H161+$E$1*1-'Май 2016'!D160</f>
        <v>-1772.0200000000032</v>
      </c>
      <c r="J161" s="60">
        <f>'СВОД 2016'!I161+$E$1*1-'Июнь 2016'!D160</f>
        <v>-10481.790000000003</v>
      </c>
      <c r="K161" s="60">
        <f>'СВОД 2016'!J161+$F$1*1-'Июль 2016'!D160</f>
        <v>-8381.7900000000027</v>
      </c>
      <c r="L161" s="60">
        <f>'СВОД 2016'!K161+$F$1*1-'Август 2016'!D160</f>
        <v>-6281.7900000000027</v>
      </c>
      <c r="M161" s="60">
        <f>'СВОД 2016'!L161+$F$1*1-'Сентябрь 2016'!D160</f>
        <v>-4181.7900000000027</v>
      </c>
      <c r="N161" s="60">
        <f>'СВОД 2016'!M161+$F$1*1-'Октябрь 2016'!D160</f>
        <v>-2081.7900000000027</v>
      </c>
      <c r="O161" s="60">
        <f>'СВОД 2016'!N161+$F$1*1-'Ноябрь 2016'!D160</f>
        <v>-10481.790000000003</v>
      </c>
      <c r="P161" s="60">
        <f>'СВОД 2016'!O161+$F$1*1-'Декабрь 2016'!D160</f>
        <v>-8381.7900000000027</v>
      </c>
      <c r="Q161" s="14">
        <f t="shared" si="6"/>
        <v>23341.38</v>
      </c>
      <c r="R161" s="14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4">
        <f t="shared" si="7"/>
        <v>-8381.7900000000009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60">
        <f>'СВОД 2015'!P160</f>
        <v>-1790.2299999999977</v>
      </c>
      <c r="E162" s="53">
        <f>'СВОД 2016'!D162+$E$1*1-'Январь 2016'!D161</f>
        <v>-1790.2299999999977</v>
      </c>
      <c r="F162" s="53">
        <f>'СВОД 2016'!E162+$E$1*1-'Февраль 2016'!D161</f>
        <v>2.2737367544323206E-12</v>
      </c>
      <c r="G162" s="60">
        <f>'СВОД 2016'!F162+$E$1*1-'Март 2016'!D161</f>
        <v>-1790.2299999999977</v>
      </c>
      <c r="H162" s="53">
        <f>'СВОД 2016'!G162+$E$1*1-'Апрель 2016'!D161</f>
        <v>2.2737367544323206E-12</v>
      </c>
      <c r="I162" s="53">
        <f>'СВОД 2016'!H162+$E$1*1-'Май 2016'!D161</f>
        <v>1790.2300000000023</v>
      </c>
      <c r="J162" s="60">
        <f>'СВОД 2016'!I162+$E$1*1-'Июнь 2016'!D161</f>
        <v>0</v>
      </c>
      <c r="K162" s="53">
        <f>'СВОД 2016'!J162+$F$1*1-'Июль 2016'!D161</f>
        <v>2100</v>
      </c>
      <c r="L162" s="53">
        <f>'СВОД 2016'!K162+$F$1*1-'Август 2016'!D161</f>
        <v>2100</v>
      </c>
      <c r="M162" s="60">
        <f>'СВОД 2016'!L162+$F$1*1-'Сентябрь 2016'!D161</f>
        <v>0</v>
      </c>
      <c r="N162" s="53">
        <f>'СВОД 2016'!M162+$F$1*1-'Октябрь 2016'!D161</f>
        <v>2100</v>
      </c>
      <c r="O162" s="60">
        <f>'СВОД 2016'!N162+$F$1*1-'Ноябрь 2016'!D161</f>
        <v>0</v>
      </c>
      <c r="P162" s="60">
        <f>'СВОД 2016'!O162+$F$1*1-'Декабрь 2016'!D161</f>
        <v>-2100</v>
      </c>
      <c r="Q162" s="14">
        <f t="shared" si="6"/>
        <v>23341.38</v>
      </c>
      <c r="R162" s="14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4">
        <f t="shared" si="7"/>
        <v>-2100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2015'!P161</f>
        <v>9.0949470177292824E-13</v>
      </c>
      <c r="E163" s="60">
        <f>'СВОД 2016'!D163+$E$1*1-'Январь 2016'!D162</f>
        <v>-8951.1499999999978</v>
      </c>
      <c r="F163" s="60">
        <f>'СВОД 2016'!E163+$E$1*1-'Февраль 2016'!D162</f>
        <v>-7160.9199999999983</v>
      </c>
      <c r="G163" s="60">
        <f>'СВОД 2016'!F163+$E$1*1-'Март 2016'!D162</f>
        <v>-5370.6899999999987</v>
      </c>
      <c r="H163" s="60">
        <f>'СВОД 2016'!G163+$E$1*1-'Апрель 2016'!D162</f>
        <v>-3580.4599999999987</v>
      </c>
      <c r="I163" s="60">
        <f>'СВОД 2016'!H163+$E$1*1-'Май 2016'!D162</f>
        <v>-1790.2299999999987</v>
      </c>
      <c r="J163" s="53">
        <f>'СВОД 2016'!I163+$E$1*1-'Июнь 2016'!D162</f>
        <v>1.3642420526593924E-12</v>
      </c>
      <c r="K163" s="60">
        <f>'СВОД 2016'!J163+$F$1*1-'Июль 2016'!D162</f>
        <v>-10499.999999999998</v>
      </c>
      <c r="L163" s="60">
        <f>'СВОД 2016'!K163+$F$1*1-'Август 2016'!D162</f>
        <v>-8399.9999999999982</v>
      </c>
      <c r="M163" s="60">
        <f>'СВОД 2016'!L163+$F$1*1-'Сентябрь 2016'!D162</f>
        <v>-6299.9999999999982</v>
      </c>
      <c r="N163" s="60">
        <f>'СВОД 2016'!M163+$F$1*1-'Октябрь 2016'!D162</f>
        <v>-4199.9999999999982</v>
      </c>
      <c r="O163" s="60">
        <f>'СВОД 2016'!N163+$F$1*1-'Ноябрь 2016'!D162</f>
        <v>-2099.9999999999982</v>
      </c>
      <c r="P163" s="53">
        <f>'СВОД 2016'!O163+$F$1*1-'Декабрь 2016'!D162</f>
        <v>1.8189894035458565E-12</v>
      </c>
      <c r="Q163" s="14">
        <f t="shared" si="6"/>
        <v>23341.38</v>
      </c>
      <c r="R163" s="14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4">
        <f t="shared" si="7"/>
        <v>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2015'!P162</f>
        <v>-1790.23</v>
      </c>
      <c r="E164" s="60">
        <f>'СВОД 2016'!D164+$E$1*1-'Январь 2016'!D163</f>
        <v>0</v>
      </c>
      <c r="F164" s="60">
        <f>'СВОД 2016'!E164+$E$1*1-'Февраль 2016'!D163</f>
        <v>0</v>
      </c>
      <c r="G164" s="53">
        <f>'СВОД 2016'!F164+$E$1*1-'Март 2016'!D163</f>
        <v>1790.23</v>
      </c>
      <c r="H164" s="60">
        <f>'СВОД 2016'!G164+$E$1*1-'Апрель 2016'!D163</f>
        <v>0</v>
      </c>
      <c r="I164" s="60">
        <f>'СВОД 2016'!H164+$E$1*1-'Май 2016'!D163</f>
        <v>-1790.23</v>
      </c>
      <c r="J164" s="60">
        <f>'СВОД 2016'!I164+$E$1*1-'Июнь 2016'!D163</f>
        <v>-1790.23</v>
      </c>
      <c r="K164" s="60">
        <f>'СВОД 2016'!J164+$F$1*1-'Июль 2016'!D163</f>
        <v>-1790.23</v>
      </c>
      <c r="L164" s="60">
        <f>'СВОД 2016'!K164+$F$1*1-'Август 2016'!D163</f>
        <v>-1790.23</v>
      </c>
      <c r="M164" s="60">
        <f>'СВОД 2016'!L164+$F$1*1-'Сентябрь 2016'!D163</f>
        <v>-1790.23</v>
      </c>
      <c r="N164" s="60">
        <f>'СВОД 2016'!M164+$F$1*1-'Октябрь 2016'!D163</f>
        <v>-1790.23</v>
      </c>
      <c r="O164" s="60">
        <f>'СВОД 2016'!N164+$F$1*1-'Ноябрь 2016'!D163</f>
        <v>-1790.23</v>
      </c>
      <c r="P164" s="60">
        <f>'СВОД 2016'!O164+$F$1*1-'Декабрь 2016'!D163</f>
        <v>-1790.23</v>
      </c>
      <c r="Q164" s="14">
        <f t="shared" si="6"/>
        <v>23341.38</v>
      </c>
      <c r="R164" s="14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4">
        <f t="shared" si="7"/>
        <v>-1790.2299999999996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60">
        <f>'СВОД 2015'!P163</f>
        <v>-1790.2300000000005</v>
      </c>
      <c r="E165" s="60">
        <f>'СВОД 2016'!D165+$E$1*1-'Январь 2016'!D164</f>
        <v>-8951.15</v>
      </c>
      <c r="F165" s="60">
        <f>'СВОД 2016'!E165+$E$1*1-'Февраль 2016'!D164</f>
        <v>-7160.92</v>
      </c>
      <c r="G165" s="60">
        <f>'СВОД 2016'!F165+$E$1*1-'Март 2016'!D164</f>
        <v>-5370.6900000000005</v>
      </c>
      <c r="H165" s="60">
        <f>'СВОД 2016'!G165+$E$1*1-'Апрель 2016'!D164</f>
        <v>-3580.4600000000005</v>
      </c>
      <c r="I165" s="60">
        <f>'СВОД 2016'!H165+$E$1*1-'Май 2016'!D164</f>
        <v>-1790.2300000000005</v>
      </c>
      <c r="J165" s="60">
        <f>'СВОД 2016'!I165+$E$1*1-'Июнь 2016'!D164</f>
        <v>-4.5474735088646412E-13</v>
      </c>
      <c r="K165" s="60">
        <f>'СВОД 2016'!J165+$F$1*1-'Июль 2016'!D164</f>
        <v>-6860</v>
      </c>
      <c r="L165" s="60">
        <f>'СВОД 2016'!K165+$F$1*1-'Август 2016'!D164</f>
        <v>-4760</v>
      </c>
      <c r="M165" s="60">
        <f>'СВОД 2016'!L165+$F$1*1-'Сентябрь 2016'!D164</f>
        <v>-2660</v>
      </c>
      <c r="N165" s="60">
        <f>'СВОД 2016'!M165+$F$1*1-'Октябрь 2016'!D164</f>
        <v>-10500</v>
      </c>
      <c r="O165" s="60">
        <f>'СВОД 2016'!N165+$F$1*1-'Ноябрь 2016'!D164</f>
        <v>-8400</v>
      </c>
      <c r="P165" s="60">
        <f>'СВОД 2016'!O165+$F$1*1-'Декабрь 2016'!D164</f>
        <v>-6300</v>
      </c>
      <c r="Q165" s="14">
        <f t="shared" si="6"/>
        <v>23341.38</v>
      </c>
      <c r="R165" s="14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4">
        <f t="shared" si="7"/>
        <v>-6300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2015'!P164</f>
        <v>3580.46</v>
      </c>
      <c r="E166" s="60">
        <f>'СВОД 2016'!D166+$E$1*1-'Январь 2016'!D165</f>
        <v>0</v>
      </c>
      <c r="F166" s="53">
        <f>'СВОД 2016'!E166+$E$1*1-'Февраль 2016'!D165</f>
        <v>1790.23</v>
      </c>
      <c r="G166" s="53">
        <f>'СВОД 2016'!F166+$E$1*1-'Март 2016'!D165</f>
        <v>3580.46</v>
      </c>
      <c r="H166" s="60">
        <f>'СВОД 2016'!G166+$E$1*1-'Апрель 2016'!D165</f>
        <v>-1425.8599999999988</v>
      </c>
      <c r="I166" s="53">
        <f>'СВОД 2016'!H166+$E$1*1-'Май 2016'!D165</f>
        <v>364.37000000000126</v>
      </c>
      <c r="J166" s="53">
        <f>'СВОД 2016'!I166+$E$1*1-'Июнь 2016'!D165</f>
        <v>2154.6000000000013</v>
      </c>
      <c r="K166" s="53">
        <f>'СВОД 2016'!J166+$F$1*1-'Июль 2016'!D165</f>
        <v>2100.0000000000014</v>
      </c>
      <c r="L166" s="53">
        <f>'СВОД 2016'!K166+$F$1*1-'Август 2016'!D165</f>
        <v>4200.0000000000018</v>
      </c>
      <c r="M166" s="60">
        <f>'СВОД 2016'!L166+$F$1*1-'Сентябрь 2016'!D165</f>
        <v>2100.0000000000018</v>
      </c>
      <c r="N166" s="60">
        <f>'СВОД 2016'!M166+$F$1*1-'Октябрь 2016'!D165</f>
        <v>4200.0000000000018</v>
      </c>
      <c r="O166" s="60">
        <f>'СВОД 2016'!N166+$F$1*1-'Ноябрь 2016'!D165</f>
        <v>6300.0000000000018</v>
      </c>
      <c r="P166" s="60">
        <f>'СВОД 2016'!O166+$F$1*1-'Декабрь 2016'!D165</f>
        <v>8400.0000000000018</v>
      </c>
      <c r="Q166" s="14">
        <f t="shared" si="6"/>
        <v>23341.38</v>
      </c>
      <c r="R166" s="14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4">
        <f t="shared" si="7"/>
        <v>8400.0000000000036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2015'!P165</f>
        <v>5288.2199999999984</v>
      </c>
      <c r="E167" s="53">
        <f>'СВОД 2016'!D167+$E$1*1-'Январь 2016'!D166</f>
        <v>7078.4499999999989</v>
      </c>
      <c r="F167" s="53">
        <f>'СВОД 2016'!E167+$E$1*1-'Февраль 2016'!D166</f>
        <v>8868.6799999999985</v>
      </c>
      <c r="G167" s="53">
        <f>'СВОД 2016'!F167+$E$1*1-'Март 2016'!D166</f>
        <v>10658.909999999998</v>
      </c>
      <c r="H167" s="60">
        <f>'СВОД 2016'!G167+$E$1*1-'Апрель 2016'!D166</f>
        <v>-2550.8600000000024</v>
      </c>
      <c r="I167" s="60">
        <f>'СВОД 2016'!H167+$E$1*1-'Май 2016'!D166</f>
        <v>-760.63000000000238</v>
      </c>
      <c r="J167" s="53">
        <f>'СВОД 2016'!I167+$E$1*1-'Июнь 2016'!D166</f>
        <v>1029.5999999999976</v>
      </c>
      <c r="K167" s="60">
        <f>'СВОД 2016'!J167+$F$1*1-'Июль 2016'!D166</f>
        <v>-11870.400000000001</v>
      </c>
      <c r="L167" s="60">
        <f>'СВОД 2016'!K167+$F$1*1-'Август 2016'!D166</f>
        <v>-9770.4000000000015</v>
      </c>
      <c r="M167" s="60">
        <f>'СВОД 2016'!L167+$F$1*1-'Сентябрь 2016'!D166</f>
        <v>-7670.4000000000015</v>
      </c>
      <c r="N167" s="60">
        <f>'СВОД 2016'!M167+$F$1*1-'Октябрь 2016'!D166</f>
        <v>-5570.4000000000015</v>
      </c>
      <c r="O167" s="60">
        <f>'СВОД 2016'!N167+$F$1*1-'Ноябрь 2016'!D166</f>
        <v>-3470.4000000000015</v>
      </c>
      <c r="P167" s="60">
        <f>'СВОД 2016'!O167+$F$1*1-'Декабрь 2016'!D166</f>
        <v>-1370.4000000000015</v>
      </c>
      <c r="Q167" s="14">
        <f t="shared" si="6"/>
        <v>23341.38</v>
      </c>
      <c r="R167" s="14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4">
        <f t="shared" si="7"/>
        <v>-1370.4000000000015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60">
        <f>'СВОД 2015'!P166</f>
        <v>0</v>
      </c>
      <c r="E168" s="53">
        <f>'СВОД 2016'!D168+$E$1*1-'Январь 2016'!D167</f>
        <v>1790.23</v>
      </c>
      <c r="F168" s="60">
        <f>'СВОД 2016'!E168+$E$1*1-'Февраль 2016'!D167</f>
        <v>-1790.2300000000005</v>
      </c>
      <c r="G168" s="60">
        <f>'СВОД 2016'!F168+$E$1*1-'Март 2016'!D167</f>
        <v>-1790.2300000000005</v>
      </c>
      <c r="H168" s="60">
        <f>'СВОД 2016'!G168+$E$1*1-'Апрель 2016'!D167</f>
        <v>-8951.15</v>
      </c>
      <c r="I168" s="60">
        <f>'СВОД 2016'!H168+$E$1*1-'Май 2016'!D167</f>
        <v>-7160.92</v>
      </c>
      <c r="J168" s="60">
        <f>'СВОД 2016'!I168+$E$1*1-'Июнь 2016'!D167</f>
        <v>-5370.6900000000005</v>
      </c>
      <c r="K168" s="60">
        <f>'СВОД 2016'!J168+$F$1*1-'Июль 2016'!D167</f>
        <v>-3270.6900000000005</v>
      </c>
      <c r="L168" s="60">
        <f>'СВОД 2016'!K168+$F$1*1-'Август 2016'!D167</f>
        <v>-1170.6900000000005</v>
      </c>
      <c r="M168" s="60">
        <f>'СВОД 2016'!L168+$F$1*1-'Сентябрь 2016'!D167</f>
        <v>-2100.6900000000005</v>
      </c>
      <c r="N168" s="60">
        <f>'СВОД 2016'!M168+$F$1*1-'Октябрь 2016'!D167</f>
        <v>-0.69000000000050932</v>
      </c>
      <c r="O168" s="60">
        <f>'СВОД 2016'!N168+$F$1*1-'Ноябрь 2016'!D167</f>
        <v>-0.69000000000050932</v>
      </c>
      <c r="P168" s="60">
        <f>'СВОД 2016'!O168+$F$1*1-'Декабрь 2016'!D167</f>
        <v>-0.69000000000050932</v>
      </c>
      <c r="Q168" s="14">
        <f t="shared" si="6"/>
        <v>23341.38</v>
      </c>
      <c r="R168" s="14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4">
        <f t="shared" si="7"/>
        <v>-0.68999999999869033</v>
      </c>
      <c r="T168" s="37">
        <f t="shared" si="8"/>
        <v>1.8189894035458565E-12</v>
      </c>
    </row>
    <row r="169" spans="1:20" ht="15.95" customHeight="1" x14ac:dyDescent="0.25">
      <c r="A169" s="20" t="s">
        <v>184</v>
      </c>
      <c r="B169" s="2">
        <v>139</v>
      </c>
      <c r="C169" s="9"/>
      <c r="D169" s="60">
        <f>'СВОД 2015'!P167</f>
        <v>0</v>
      </c>
      <c r="E169" s="60">
        <f>'СВОД 2016'!D169+$E$1*1-'Январь 2016'!D168</f>
        <v>0</v>
      </c>
      <c r="F169" s="53">
        <f>'СВОД 2016'!E169+$E$1*1-'Февраль 2016'!D168</f>
        <v>1790.23</v>
      </c>
      <c r="G169" s="53">
        <f>'СВОД 2016'!F169+$E$1*1-'Март 2016'!D168</f>
        <v>1790.23</v>
      </c>
      <c r="H169" s="53">
        <f>'СВОД 2016'!G169+$E$1*1-'Апрель 2016'!D168</f>
        <v>1790.23</v>
      </c>
      <c r="I169" s="53">
        <f>'СВОД 2016'!H169+$E$1*1-'Май 2016'!D168</f>
        <v>1790.23</v>
      </c>
      <c r="J169" s="53">
        <f>'СВОД 2016'!I169+$E$1*1-'Июнь 2016'!D168</f>
        <v>1790.23</v>
      </c>
      <c r="K169" s="53">
        <f>'СВОД 2016'!J169+$F$1*1-'Июль 2016'!D168</f>
        <v>1790.23</v>
      </c>
      <c r="L169" s="53">
        <f>'СВОД 2016'!K169+$F$1*1-'Август 2016'!D168</f>
        <v>1790.23</v>
      </c>
      <c r="M169" s="53">
        <f>'СВОД 2016'!L169+$F$1*1-'Сентябрь 2016'!D168</f>
        <v>1790.23</v>
      </c>
      <c r="N169" s="53">
        <f>'СВОД 2016'!M169+$F$1*1-'Октябрь 2016'!D168</f>
        <v>1790.23</v>
      </c>
      <c r="O169" s="53">
        <f>'СВОД 2016'!N169+$F$1*1-'Ноябрь 2016'!D168</f>
        <v>1790.23</v>
      </c>
      <c r="P169" s="60">
        <f>'СВОД 2016'!O169+$F$1*1-'Декабрь 2016'!D168</f>
        <v>1790.23</v>
      </c>
      <c r="Q169" s="14">
        <f t="shared" si="6"/>
        <v>23341.38</v>
      </c>
      <c r="R169" s="14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4">
        <f t="shared" si="7"/>
        <v>1790.2299999999996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60">
        <f>'СВОД 2015'!P168</f>
        <v>-21482.760000000002</v>
      </c>
      <c r="E170" s="60">
        <f>'СВОД 2016'!D170+$E$1*1-'Январь 2016'!D169</f>
        <v>-19692.530000000002</v>
      </c>
      <c r="F170" s="60">
        <f>'СВОД 2016'!E170+$E$1*1-'Февраль 2016'!D169</f>
        <v>-17902.300000000003</v>
      </c>
      <c r="G170" s="60">
        <f>'СВОД 2016'!F170+$E$1*1-'Март 2016'!D169</f>
        <v>-16112.070000000003</v>
      </c>
      <c r="H170" s="60">
        <f>'СВОД 2016'!G170+$E$1*1-'Апрель 2016'!D169</f>
        <v>-14321.840000000004</v>
      </c>
      <c r="I170" s="60">
        <f>'СВОД 2016'!H170+$E$1*1-'Май 2016'!D169</f>
        <v>-12531.610000000004</v>
      </c>
      <c r="J170" s="60">
        <f>'СВОД 2016'!I170+$E$1*1-'Июнь 2016'!D169</f>
        <v>-12600.000000000004</v>
      </c>
      <c r="K170" s="60">
        <f>'СВОД 2016'!J170+$F$1*1-'Июль 2016'!D169</f>
        <v>-10500.000000000004</v>
      </c>
      <c r="L170" s="60">
        <f>'СВОД 2016'!K170+$F$1*1-'Август 2016'!D169</f>
        <v>-8400.0000000000036</v>
      </c>
      <c r="M170" s="60">
        <f>'СВОД 2016'!L170+$F$1*1-'Сентябрь 2016'!D169</f>
        <v>-6300.0000000000036</v>
      </c>
      <c r="N170" s="60">
        <f>'СВОД 2016'!M170+$F$1*1-'Октябрь 2016'!D169</f>
        <v>-4200.0000000000036</v>
      </c>
      <c r="O170" s="60">
        <f>'СВОД 2016'!N170+$F$1*1-'Ноябрь 2016'!D169</f>
        <v>-2100.0000000000036</v>
      </c>
      <c r="P170" s="60">
        <f>'СВОД 2016'!O170+$F$1*1-'Декабрь 2016'!D169</f>
        <v>-3.637978807091713E-12</v>
      </c>
      <c r="Q170" s="14">
        <f t="shared" si="6"/>
        <v>23341.38</v>
      </c>
      <c r="R170" s="14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60">
        <f>'СВОД 2015'!P169</f>
        <v>-3580.4600000000023</v>
      </c>
      <c r="E171" s="60">
        <f>'СВОД 2016'!D171+$E$1*1-'Январь 2016'!D170</f>
        <v>-3580.4600000000023</v>
      </c>
      <c r="F171" s="60">
        <f>'СВОД 2016'!E171+$E$1*1-'Февраль 2016'!D170</f>
        <v>-3580.4600000000023</v>
      </c>
      <c r="G171" s="60">
        <f>'СВОД 2016'!F171+$E$1*1-'Март 2016'!D170</f>
        <v>-1790.2300000000023</v>
      </c>
      <c r="H171" s="60">
        <f>'СВОД 2016'!G171+$E$1*1-'Апрель 2016'!D170</f>
        <v>-1790.2300000000023</v>
      </c>
      <c r="I171" s="60">
        <f>'СВОД 2016'!H171+$E$1*1-'Май 2016'!D170</f>
        <v>-1790.2300000000023</v>
      </c>
      <c r="J171" s="60">
        <f>'СВОД 2016'!I171+$E$1*1-'Июнь 2016'!D170</f>
        <v>-1790.2300000000023</v>
      </c>
      <c r="K171" s="53">
        <f>'СВОД 2016'!J171+$F$1*1-'Июль 2016'!D170</f>
        <v>309.76999999999771</v>
      </c>
      <c r="L171" s="53">
        <f>'СВОД 2016'!K171+$F$1*1-'Август 2016'!D170</f>
        <v>619.53999999999769</v>
      </c>
      <c r="M171" s="53">
        <f>'СВОД 2016'!L171+$F$1*1-'Сентябрь 2016'!D170</f>
        <v>929.30999999999767</v>
      </c>
      <c r="N171" s="53">
        <f>'СВОД 2016'!M171+$F$1*1-'Октябрь 2016'!D170</f>
        <v>1239.0799999999977</v>
      </c>
      <c r="O171" s="60">
        <f>'СВОД 2016'!N171+$F$1*1-'Ноябрь 2016'!D170</f>
        <v>-1760.9200000000023</v>
      </c>
      <c r="P171" s="60">
        <f>'СВОД 2016'!O171+$F$1*1-'Декабрь 2016'!D170</f>
        <v>-1760.9200000000023</v>
      </c>
      <c r="Q171" s="14">
        <f t="shared" si="6"/>
        <v>23341.38</v>
      </c>
      <c r="R171" s="14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4">
        <f t="shared" si="7"/>
        <v>-1760.9199999999983</v>
      </c>
      <c r="T171" s="37">
        <f t="shared" si="8"/>
        <v>4.0927261579781771E-12</v>
      </c>
    </row>
    <row r="172" spans="1:20" ht="15.95" customHeight="1" x14ac:dyDescent="0.25">
      <c r="A172" s="20" t="s">
        <v>187</v>
      </c>
      <c r="B172" s="2">
        <v>141</v>
      </c>
      <c r="C172" s="9"/>
      <c r="D172" s="60">
        <f>'СВОД 2015'!P170</f>
        <v>0</v>
      </c>
      <c r="E172" s="53">
        <f>'СВОД 2016'!D172+$E$1*1-'Январь 2016'!D171</f>
        <v>1790.23</v>
      </c>
      <c r="F172" s="60">
        <f>'СВОД 2016'!E172+$E$1*1-'Февраль 2016'!D171</f>
        <v>-8951.1500000000015</v>
      </c>
      <c r="G172" s="60">
        <f>'СВОД 2016'!F172+$E$1*1-'Март 2016'!D171</f>
        <v>-7160.9200000000019</v>
      </c>
      <c r="H172" s="60">
        <f>'СВОД 2016'!G172+$E$1*1-'Апрель 2016'!D171</f>
        <v>-5370.6900000000023</v>
      </c>
      <c r="I172" s="60">
        <f>'СВОД 2016'!H172+$E$1*1-'Май 2016'!D171</f>
        <v>-3580.4600000000023</v>
      </c>
      <c r="J172" s="60">
        <f>'СВОД 2016'!I172+$E$1*1-'Июнь 2016'!D171</f>
        <v>-1790.2300000000023</v>
      </c>
      <c r="K172" s="53">
        <f>'СВОД 2016'!J172+$F$1*1-'Июль 2016'!D171</f>
        <v>309.76999999999771</v>
      </c>
      <c r="L172" s="53">
        <f>'СВОД 2016'!K172+$F$1*1-'Август 2016'!D171</f>
        <v>309.76999999999771</v>
      </c>
      <c r="M172" s="53">
        <f>'СВОД 2016'!L172+$F$1*1-'Сентябрь 2016'!D171</f>
        <v>309.76999999999771</v>
      </c>
      <c r="N172" s="60">
        <f>'СВОД 2016'!M172+$F$1*1-'Октябрь 2016'!D171</f>
        <v>-1790.2300000000023</v>
      </c>
      <c r="O172" s="53">
        <f>'СВОД 2016'!N172+$F$1*1-'Ноябрь 2016'!D171</f>
        <v>309.76999999999771</v>
      </c>
      <c r="P172" s="60">
        <f>'СВОД 2016'!O172+$F$1*1-'Декабрь 2016'!D171</f>
        <v>0</v>
      </c>
      <c r="Q172" s="14">
        <f t="shared" si="6"/>
        <v>23341.38</v>
      </c>
      <c r="R172" s="14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4">
        <f t="shared" si="7"/>
        <v>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60">
        <f>'СВОД 2015'!P171</f>
        <v>-1317.6999999999998</v>
      </c>
      <c r="E173" s="53">
        <f>'СВОД 2016'!D173+$E$1*1-'Январь 2016'!D172</f>
        <v>472.5300000000002</v>
      </c>
      <c r="F173" s="53">
        <f>'СВОД 2016'!E173+$E$1*1-'Февраль 2016'!D172</f>
        <v>512.76000000000022</v>
      </c>
      <c r="G173" s="53">
        <f>'СВОД 2016'!F173+$E$1*1-'Март 2016'!D172</f>
        <v>2302.9900000000002</v>
      </c>
      <c r="H173" s="53">
        <f>'СВОД 2016'!G173+$E$1*1-'Апрель 2016'!D172</f>
        <v>4093.2200000000003</v>
      </c>
      <c r="I173" s="60">
        <f>'СВОД 2016'!H173+$E$1*1-'Май 2016'!D172</f>
        <v>-266.54999999999927</v>
      </c>
      <c r="J173" s="60">
        <f>'СВОД 2016'!I173+$E$1*1-'Июнь 2016'!D172</f>
        <v>-2056.7799999999993</v>
      </c>
      <c r="K173" s="53">
        <f>'СВОД 2016'!J173+$F$1*1-'Июль 2016'!D172</f>
        <v>43.220000000000709</v>
      </c>
      <c r="L173" s="53">
        <f>'СВОД 2016'!K173+$F$1*1-'Август 2016'!D172</f>
        <v>43.220000000000709</v>
      </c>
      <c r="M173" s="53">
        <f>'СВОД 2016'!L173+$F$1*1-'Сентябрь 2016'!D172</f>
        <v>2143.2200000000007</v>
      </c>
      <c r="N173" s="53">
        <f>'СВОД 2016'!M173+$F$1*1-'Октябрь 2016'!D172</f>
        <v>1743.2200000000012</v>
      </c>
      <c r="O173" s="60">
        <f>'СВОД 2016'!N173+$F$1*1-'Ноябрь 2016'!D172</f>
        <v>-356.77999999999884</v>
      </c>
      <c r="P173" s="60">
        <f>'СВОД 2016'!O173+$F$1*1-'Декабрь 2016'!D172</f>
        <v>-6.7799999999988358</v>
      </c>
      <c r="Q173" s="14">
        <f t="shared" si="6"/>
        <v>23341.38</v>
      </c>
      <c r="R173" s="14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4">
        <f t="shared" si="7"/>
        <v>-6.7799999999988358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60">
        <f>'СВОД 2015'!P172</f>
        <v>-4633.1600000000035</v>
      </c>
      <c r="E174" s="53">
        <f>'СВОД 2016'!D174+$E$1*1-'Январь 2016'!D173</f>
        <v>-2842.9300000000035</v>
      </c>
      <c r="F174" s="53">
        <f>'СВОД 2016'!E174+$E$1*1-'Февраль 2016'!D173</f>
        <v>-6452.7000000000035</v>
      </c>
      <c r="G174" s="53">
        <f>'СВОД 2016'!F174+$E$1*1-'Март 2016'!D173</f>
        <v>-4662.470000000003</v>
      </c>
      <c r="H174" s="53">
        <f>'СВОД 2016'!G174+$E$1*1-'Апрель 2016'!D173</f>
        <v>-2872.240000000003</v>
      </c>
      <c r="I174" s="60">
        <f>'СВОД 2016'!H174+$E$1*1-'Май 2016'!D173</f>
        <v>-11082.010000000002</v>
      </c>
      <c r="J174" s="60">
        <f>'СВОД 2016'!I174+$E$1*1-'Июнь 2016'!D173</f>
        <v>-9291.7800000000025</v>
      </c>
      <c r="K174" s="53">
        <f>'СВОД 2016'!J174+$F$1*1-'Июль 2016'!D173</f>
        <v>-7191.7800000000025</v>
      </c>
      <c r="L174" s="53">
        <f>'СВОД 2016'!K174+$F$1*1-'Август 2016'!D173</f>
        <v>-5091.7800000000025</v>
      </c>
      <c r="M174" s="53">
        <f>'СВОД 2016'!L174+$F$1*1-'Сентябрь 2016'!D173</f>
        <v>-2991.7800000000025</v>
      </c>
      <c r="N174" s="60">
        <f>'СВОД 2016'!M174+$F$1*1-'Октябрь 2016'!D173</f>
        <v>-8891.7800000000025</v>
      </c>
      <c r="O174" s="60">
        <f>'СВОД 2016'!N174+$F$1*1-'Ноябрь 2016'!D173</f>
        <v>-6791.7800000000025</v>
      </c>
      <c r="P174" s="60">
        <f>'СВОД 2016'!O174+$F$1*1-'Декабрь 2016'!D173</f>
        <v>-4691.7800000000025</v>
      </c>
      <c r="Q174" s="14">
        <f t="shared" si="6"/>
        <v>23341.38</v>
      </c>
      <c r="R174" s="14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4">
        <f t="shared" si="7"/>
        <v>-4691.7800000000025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2015'!P173</f>
        <v>3526.4499999999975</v>
      </c>
      <c r="E175" s="53">
        <f>'СВОД 2016'!D175+$E$1*1-'Январь 2016'!D174</f>
        <v>5316.6799999999976</v>
      </c>
      <c r="F175" s="53">
        <f>'СВОД 2016'!E175+$E$1*1-'Февраль 2016'!D174</f>
        <v>3506.909999999998</v>
      </c>
      <c r="G175" s="53">
        <f>'СВОД 2016'!F175+$E$1*1-'Март 2016'!D174</f>
        <v>5297.1399999999976</v>
      </c>
      <c r="H175" s="60">
        <f>'СВОД 2016'!G175+$E$1*1-'Апрель 2016'!D174</f>
        <v>-912.63000000000284</v>
      </c>
      <c r="I175" s="60">
        <f>'СВОД 2016'!H175+$E$1*1-'Май 2016'!D174</f>
        <v>-2722.4000000000028</v>
      </c>
      <c r="J175" s="60">
        <f>'СВОД 2016'!I175+$E$1*1-'Июнь 2016'!D174</f>
        <v>-2732.1700000000028</v>
      </c>
      <c r="K175" s="60">
        <f>'СВОД 2016'!J175+$F$1*1-'Июль 2016'!D174</f>
        <v>-3382.1700000000028</v>
      </c>
      <c r="L175" s="60">
        <f>'СВОД 2016'!K175+$F$1*1-'Август 2016'!D174</f>
        <v>-3532.1700000000028</v>
      </c>
      <c r="M175" s="60">
        <f>'СВОД 2016'!L175+$F$1*1-'Сентябрь 2016'!D174</f>
        <v>-3682.1700000000028</v>
      </c>
      <c r="N175" s="60">
        <f>'СВОД 2016'!M175+$F$1*1-'Октябрь 2016'!D174</f>
        <v>-3832.1700000000028</v>
      </c>
      <c r="O175" s="60">
        <f>'СВОД 2016'!N175+$F$1*1-'Ноябрь 2016'!D174</f>
        <v>-3982.1700000000028</v>
      </c>
      <c r="P175" s="60">
        <f>'СВОД 2016'!O175+$F$1*1-'Декабрь 2016'!D174</f>
        <v>-4132.1700000000028</v>
      </c>
      <c r="Q175" s="14">
        <f t="shared" si="6"/>
        <v>23341.38</v>
      </c>
      <c r="R175" s="14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4">
        <f t="shared" si="7"/>
        <v>-4132.1700000000019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2015'!P174</f>
        <v>1.8189894035458565E-12</v>
      </c>
      <c r="E176" s="53">
        <f>'СВОД 2016'!D176+$E$1*1-'Январь 2016'!D175</f>
        <v>1790.2300000000018</v>
      </c>
      <c r="F176" s="60">
        <f>'СВОД 2016'!E176+$E$1*1-'Февраль 2016'!D175</f>
        <v>-1790.2299999999977</v>
      </c>
      <c r="G176" s="53">
        <f>'СВОД 2016'!F176+$E$1*1-'Март 2016'!D175</f>
        <v>2.2737367544323206E-12</v>
      </c>
      <c r="H176" s="60">
        <f>'СВОД 2016'!G176+$E$1*1-'Апрель 2016'!D175</f>
        <v>-3580.4599999999973</v>
      </c>
      <c r="I176" s="60">
        <f>'СВОД 2016'!H176+$E$1*1-'Май 2016'!D175</f>
        <v>-1790.2299999999973</v>
      </c>
      <c r="J176" s="53">
        <f>'СВОД 2016'!I176+$E$1*1-'Июнь 2016'!D175</f>
        <v>2.7284841053187847E-12</v>
      </c>
      <c r="K176" s="60">
        <f>'СВОД 2016'!J176+$F$1*1-'Июль 2016'!D175</f>
        <v>0</v>
      </c>
      <c r="L176" s="60">
        <f>'СВОД 2016'!K176+$F$1*1-'Август 2016'!D175</f>
        <v>0</v>
      </c>
      <c r="M176" s="60">
        <f>'СВОД 2016'!L176+$F$1*1-'Сентябрь 2016'!D175</f>
        <v>0</v>
      </c>
      <c r="N176" s="60">
        <f>'СВОД 2016'!M176+$F$1*1-'Октябрь 2016'!D175</f>
        <v>0</v>
      </c>
      <c r="O176" s="60">
        <f>'СВОД 2016'!N176+$F$1*1-'Ноябрь 2016'!D175</f>
        <v>-2100</v>
      </c>
      <c r="P176" s="60">
        <f>'СВОД 2016'!O176+$F$1*1-'Декабрь 2016'!D175</f>
        <v>0</v>
      </c>
      <c r="Q176" s="14">
        <f t="shared" si="6"/>
        <v>23341.38</v>
      </c>
      <c r="R176" s="14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60">
        <f>'СВОД 2015'!P175</f>
        <v>-1.8189894035458565E-12</v>
      </c>
      <c r="E177" s="53">
        <f>'СВОД 2016'!D177+$E$1*1-'Январь 2016'!D176</f>
        <v>1790.2299999999982</v>
      </c>
      <c r="F177" s="60">
        <f>'СВОД 2016'!E177+$E$1*1-'Февраль 2016'!D176</f>
        <v>-1790.2300000000014</v>
      </c>
      <c r="G177" s="60">
        <f>'СВОД 2016'!F177+$E$1*1-'Март 2016'!D176</f>
        <v>-5370.6900000000005</v>
      </c>
      <c r="H177" s="60">
        <f>'СВОД 2016'!G177+$E$1*1-'Апрель 2016'!D176</f>
        <v>-3580.4600000000005</v>
      </c>
      <c r="I177" s="60">
        <f>'СВОД 2016'!H177+$E$1*1-'Май 2016'!D176</f>
        <v>-1790.2300000000005</v>
      </c>
      <c r="J177" s="60">
        <f>'СВОД 2016'!I177+$E$1*1-'Июнь 2016'!D176</f>
        <v>-4.5474735088646412E-13</v>
      </c>
      <c r="K177" s="60">
        <f>'СВОД 2016'!J177+$F$1*1-'Июль 2016'!D176</f>
        <v>-4200</v>
      </c>
      <c r="L177" s="60">
        <f>'СВОД 2016'!K177+$F$1*1-'Август 2016'!D176</f>
        <v>-2100</v>
      </c>
      <c r="M177" s="60">
        <f>'СВОД 2016'!L177+$F$1*1-'Сентябрь 2016'!D176</f>
        <v>0</v>
      </c>
      <c r="N177" s="60">
        <f>'СВОД 2016'!M177+$F$1*1-'Октябрь 2016'!D176</f>
        <v>-4200</v>
      </c>
      <c r="O177" s="60">
        <f>'СВОД 2016'!N177+$F$1*1-'Ноябрь 2016'!D176</f>
        <v>-2100</v>
      </c>
      <c r="P177" s="60">
        <f>'СВОД 2016'!O177+$F$1*1-'Декабрь 2016'!D176</f>
        <v>0</v>
      </c>
      <c r="Q177" s="14">
        <f t="shared" si="6"/>
        <v>23341.38</v>
      </c>
      <c r="R177" s="14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4">
        <f t="shared" si="7"/>
        <v>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60">
        <f>'СВОД 2015'!P176</f>
        <v>0</v>
      </c>
      <c r="E178" s="60">
        <f>'СВОД 2016'!D178+$E$1*1-'Январь 2016'!D177</f>
        <v>-1794.2599999999998</v>
      </c>
      <c r="F178" s="60">
        <f>'СВОД 2016'!E178+$E$1*1-'Февраль 2016'!D177</f>
        <v>-4.0299999999997453</v>
      </c>
      <c r="G178" s="53">
        <f>'СВОД 2016'!F178+$E$1*1-'Март 2016'!D177</f>
        <v>1786.2000000000003</v>
      </c>
      <c r="H178" s="53">
        <f>'СВОД 2016'!G178+$E$1*1-'Апрель 2016'!D177</f>
        <v>9.0000000000004547</v>
      </c>
      <c r="I178" s="53">
        <f>'СВОД 2016'!H178+$E$1*1-'Май 2016'!D177</f>
        <v>7.0000000000004547</v>
      </c>
      <c r="J178" s="53">
        <f>'СВОД 2016'!I178+$E$1*1-'Июнь 2016'!D177</f>
        <v>1797.2300000000005</v>
      </c>
      <c r="K178" s="60">
        <f>'СВОД 2016'!J178+$F$1*1-'Июль 2016'!D177</f>
        <v>0</v>
      </c>
      <c r="L178" s="53">
        <f>'СВОД 2016'!K178+$F$1*1-'Август 2016'!D177</f>
        <v>2100</v>
      </c>
      <c r="M178" s="60">
        <f>'СВОД 2016'!L178+$F$1*1-'Сентябрь 2016'!D177</f>
        <v>0</v>
      </c>
      <c r="N178" s="53">
        <f>'СВОД 2016'!M178+$F$1*1-'Октябрь 2016'!D177</f>
        <v>2100</v>
      </c>
      <c r="O178" s="60">
        <f>'СВОД 2016'!N178+$F$1*1-'Ноябрь 2016'!D177</f>
        <v>0</v>
      </c>
      <c r="P178" s="60">
        <f>'СВОД 2016'!O178+$F$1*1-'Декабрь 2016'!D177</f>
        <v>2100</v>
      </c>
      <c r="Q178" s="14">
        <f t="shared" si="6"/>
        <v>23341.38</v>
      </c>
      <c r="R178" s="14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4">
        <f t="shared" si="7"/>
        <v>2100.0000000000036</v>
      </c>
      <c r="T178" s="37">
        <f t="shared" si="8"/>
        <v>3.637978807091713E-12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2015'!P177</f>
        <v>3571.1499999999983</v>
      </c>
      <c r="E179" s="53">
        <f>'СВОД 2016'!D179+$E$1*1-'Январь 2016'!D178</f>
        <v>1780.9199999999983</v>
      </c>
      <c r="F179" s="53">
        <f>'СВОД 2016'!E179+$E$1*1-'Февраль 2016'!D178</f>
        <v>3571.1499999999983</v>
      </c>
      <c r="G179" s="53">
        <f>'СВОД 2016'!F179+$E$1*1-'Март 2016'!D178</f>
        <v>5361.3799999999983</v>
      </c>
      <c r="H179" s="53">
        <f>'СВОД 2016'!G179+$E$1*1-'Апрель 2016'!D178</f>
        <v>1780.9199999999983</v>
      </c>
      <c r="I179" s="53">
        <f>'СВОД 2016'!H179+$E$1*1-'Май 2016'!D178</f>
        <v>1781.1499999999983</v>
      </c>
      <c r="J179" s="53">
        <f>'СВОД 2016'!I179+$E$1*1-'Июнь 2016'!D178</f>
        <v>1781.3799999999983</v>
      </c>
      <c r="K179" s="53">
        <f>'СВОД 2016'!J179+$F$1*1-'Июль 2016'!D178</f>
        <v>3881.3799999999983</v>
      </c>
      <c r="L179" s="53">
        <f>'СВОД 2016'!K179+$F$1*1-'Август 2016'!D178</f>
        <v>2091.3799999999983</v>
      </c>
      <c r="M179" s="53">
        <f>'СВОД 2016'!L179+$F$1*1-'Сентябрь 2016'!D178</f>
        <v>2091.3799999999983</v>
      </c>
      <c r="N179" s="53">
        <f>'СВОД 2016'!M179+$F$1*1-'Октябрь 2016'!D178</f>
        <v>2091.3799999999983</v>
      </c>
      <c r="O179" s="53">
        <f>'СВОД 2016'!N179+$F$1*1-'Ноябрь 2016'!D178</f>
        <v>2091.3799999999983</v>
      </c>
      <c r="P179" s="60">
        <f>'СВОД 2016'!O179+$F$1*1-'Декабрь 2016'!D178</f>
        <v>2091.3799999999983</v>
      </c>
      <c r="Q179" s="14">
        <f t="shared" si="6"/>
        <v>23341.38</v>
      </c>
      <c r="R179" s="14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4">
        <f t="shared" si="7"/>
        <v>2091.3799999999974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60">
        <f>'СВОД 2015'!P178</f>
        <v>-34.480000000005475</v>
      </c>
      <c r="E180" s="53">
        <f>'СВОД 2016'!D180+$E$1*1-'Январь 2016'!D179</f>
        <v>1755.7499999999945</v>
      </c>
      <c r="F180" s="53">
        <f>'СВОД 2016'!E180+$E$1*1-'Февраль 2016'!D179</f>
        <v>3545.9799999999946</v>
      </c>
      <c r="G180" s="60">
        <f>'СВОД 2016'!F180+$E$1*1-'Март 2016'!D179</f>
        <v>-16163.790000000005</v>
      </c>
      <c r="H180" s="60">
        <f>'СВОД 2016'!G180+$E$1*1-'Апрель 2016'!D179</f>
        <v>-14373.560000000005</v>
      </c>
      <c r="I180" s="60">
        <f>'СВОД 2016'!H180+$E$1*1-'Май 2016'!D179</f>
        <v>-12583.330000000005</v>
      </c>
      <c r="J180" s="60">
        <f>'СВОД 2016'!I180+$E$1*1-'Июнь 2016'!D179</f>
        <v>-10793.100000000006</v>
      </c>
      <c r="K180" s="60">
        <f>'СВОД 2016'!J180+$F$1*1-'Июль 2016'!D179</f>
        <v>-8693.1000000000058</v>
      </c>
      <c r="L180" s="60">
        <f>'СВОД 2016'!K180+$F$1*1-'Август 2016'!D179</f>
        <v>-6593.1000000000058</v>
      </c>
      <c r="M180" s="60">
        <f>'СВОД 2016'!L180+$F$1*1-'Сентябрь 2016'!D179</f>
        <v>-4493.1000000000058</v>
      </c>
      <c r="N180" s="60">
        <f>'СВОД 2016'!M180+$F$1*1-'Октябрь 2016'!D179</f>
        <v>-3393.1000000000058</v>
      </c>
      <c r="O180" s="60">
        <f>'СВОД 2016'!N180+$F$1*1-'Ноябрь 2016'!D179</f>
        <v>-1293.1000000000058</v>
      </c>
      <c r="P180" s="60">
        <f>'СВОД 2016'!O180+$F$1*1-'Декабрь 2016'!D179</f>
        <v>-9193.1000000000058</v>
      </c>
      <c r="Q180" s="14">
        <f t="shared" si="6"/>
        <v>23341.38</v>
      </c>
      <c r="R180" s="14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4">
        <f t="shared" si="7"/>
        <v>-9193.1000000000058</v>
      </c>
      <c r="T180" s="37">
        <f t="shared" si="8"/>
        <v>0</v>
      </c>
    </row>
    <row r="181" spans="1:20" ht="15.95" customHeight="1" x14ac:dyDescent="0.25">
      <c r="A181" s="20" t="s">
        <v>244</v>
      </c>
      <c r="B181" s="2">
        <v>149</v>
      </c>
      <c r="C181" s="9"/>
      <c r="D181" s="60">
        <f>'СВОД 2015'!P179</f>
        <v>-4.0927261579781771E-12</v>
      </c>
      <c r="E181" s="53">
        <f>'СВОД 2016'!D181+$E$1*1-'Январь 2016'!D180</f>
        <v>1790.2299999999959</v>
      </c>
      <c r="F181" s="53">
        <f>'СВОД 2016'!E181+$E$1*1-'Февраль 2016'!D180</f>
        <v>1790.2299999999959</v>
      </c>
      <c r="G181" s="53">
        <f>'СВОД 2016'!F181+$E$1*1-'Март 2016'!D180</f>
        <v>1790.2299999999959</v>
      </c>
      <c r="H181" s="60">
        <f>'СВОД 2016'!G181+$E$1*1-'Апрель 2016'!D180</f>
        <v>-4.0927261579781771E-12</v>
      </c>
      <c r="I181" s="60">
        <f>'СВОД 2016'!H181+$E$1*1-'Май 2016'!D180</f>
        <v>-4.0927261579781771E-12</v>
      </c>
      <c r="J181" s="60">
        <f>'СВОД 2016'!I181+$E$1*1-'Июнь 2016'!D180</f>
        <v>-2240.0000000000041</v>
      </c>
      <c r="K181" s="60">
        <f>'СВОД 2016'!J181+$F$1*1-'Июль 2016'!D180</f>
        <v>-140.00000000000409</v>
      </c>
      <c r="L181" s="60">
        <f>'СВОД 2016'!K181+$F$1*1-'Август 2016'!D180</f>
        <v>-4.0927261579781771E-12</v>
      </c>
      <c r="M181" s="60">
        <f>'СВОД 2016'!L181+$F$1*1-'Сентябрь 2016'!D180</f>
        <v>-4.0927261579781771E-12</v>
      </c>
      <c r="N181" s="60">
        <f>'СВОД 2016'!M181+$F$1*1-'Октябрь 2016'!D180</f>
        <v>-4.0927261579781771E-12</v>
      </c>
      <c r="O181" s="60">
        <f>'СВОД 2016'!N181+$F$1*1-'Ноябрь 2016'!D180</f>
        <v>-515.00000000000409</v>
      </c>
      <c r="P181" s="60">
        <f>'СВОД 2016'!O181+$F$1*1-'Декабрь 2016'!D180</f>
        <v>-4.0927261579781771E-12</v>
      </c>
      <c r="Q181" s="14">
        <f t="shared" si="6"/>
        <v>23341.38</v>
      </c>
      <c r="R181" s="14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4">
        <f t="shared" si="7"/>
        <v>0</v>
      </c>
      <c r="T181" s="37">
        <f t="shared" si="8"/>
        <v>4.0927261579781771E-12</v>
      </c>
    </row>
    <row r="182" spans="1:20" ht="15.95" customHeight="1" x14ac:dyDescent="0.25">
      <c r="A182" s="20" t="s">
        <v>197</v>
      </c>
      <c r="B182" s="2">
        <v>151</v>
      </c>
      <c r="C182" s="9"/>
      <c r="D182" s="53">
        <f>'СВОД 2015'!P180</f>
        <v>3191.38</v>
      </c>
      <c r="E182" s="53">
        <f>'СВОД 2016'!D182+$E$1*1-'Январь 2016'!D181</f>
        <v>2981.6100000000006</v>
      </c>
      <c r="F182" s="53">
        <f>'СВОД 2016'!E182+$E$1*1-'Февраль 2016'!D181</f>
        <v>4771.84</v>
      </c>
      <c r="G182" s="53">
        <f>'СВОД 2016'!F182+$E$1*1-'Март 2016'!D181</f>
        <v>6562.07</v>
      </c>
      <c r="H182" s="53">
        <f>'СВОД 2016'!G182+$E$1*1-'Апрель 2016'!D181</f>
        <v>1352.2999999999993</v>
      </c>
      <c r="I182" s="53">
        <f>'СВОД 2016'!H182+$E$1*1-'Май 2016'!D181</f>
        <v>3142.5299999999993</v>
      </c>
      <c r="J182" s="53">
        <f>'СВОД 2016'!I182+$E$1*1-'Июнь 2016'!D181</f>
        <v>2332.7599999999993</v>
      </c>
      <c r="K182" s="53">
        <f>'СВОД 2016'!J182+$F$1*1-'Июль 2016'!D181</f>
        <v>2482.7599999999993</v>
      </c>
      <c r="L182" s="60">
        <f>'СВОД 2016'!K182+$F$1*1-'Август 2016'!D181</f>
        <v>2732.7599999999993</v>
      </c>
      <c r="M182" s="60">
        <f>'СВОД 2016'!L182+$F$1*1-'Сентябрь 2016'!D181</f>
        <v>2732.7599999999993</v>
      </c>
      <c r="N182" s="60">
        <f>'СВОД 2016'!M182+$F$1*1-'Октябрь 2016'!D181</f>
        <v>4832.7599999999993</v>
      </c>
      <c r="O182" s="60">
        <f>'СВОД 2016'!N182+$F$1*1-'Ноябрь 2016'!D181</f>
        <v>6932.7599999999993</v>
      </c>
      <c r="P182" s="60">
        <f>'СВОД 2016'!O182+$F$1*1-'Декабрь 2016'!D181</f>
        <v>9032.7599999999984</v>
      </c>
      <c r="Q182" s="14">
        <f t="shared" si="6"/>
        <v>23341.38</v>
      </c>
      <c r="R182" s="14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4">
        <f t="shared" si="7"/>
        <v>9032.760000000002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2015'!P181</f>
        <v>732.36999999999671</v>
      </c>
      <c r="E183" s="53">
        <f>'СВОД 2016'!D183+$E$1*1-'Январь 2016'!D182</f>
        <v>2522.5999999999967</v>
      </c>
      <c r="F183" s="53">
        <f>'СВОД 2016'!E183+$E$1*1-'Февраль 2016'!D182</f>
        <v>4312.8299999999963</v>
      </c>
      <c r="G183" s="53">
        <f>'СВОД 2016'!F183+$E$1*1-'Март 2016'!D182</f>
        <v>6103.0599999999959</v>
      </c>
      <c r="H183" s="53">
        <f>'СВОД 2016'!G183+$E$1*1-'Апрель 2016'!D182</f>
        <v>7893.2899999999954</v>
      </c>
      <c r="I183" s="60">
        <f>'СВОД 2016'!H183+$E$1*1-'Май 2016'!D182</f>
        <v>-10316.480000000005</v>
      </c>
      <c r="J183" s="60">
        <f>'СВОД 2016'!I183+$E$1*1-'Июнь 2016'!D182</f>
        <v>-8526.2500000000055</v>
      </c>
      <c r="K183" s="60">
        <f>'СВОД 2016'!J183+$F$1*1-'Июль 2016'!D182</f>
        <v>-6426.2500000000055</v>
      </c>
      <c r="L183" s="60">
        <f>'СВОД 2016'!K183+$F$1*1-'Август 2016'!D182</f>
        <v>-4326.2500000000055</v>
      </c>
      <c r="M183" s="60">
        <f>'СВОД 2016'!L183+$F$1*1-'Сентябрь 2016'!D182</f>
        <v>-2226.2500000000055</v>
      </c>
      <c r="N183" s="60">
        <f>'СВОД 2016'!M183+$F$1*1-'Октябрь 2016'!D182</f>
        <v>-126.25000000000546</v>
      </c>
      <c r="O183" s="60">
        <f>'СВОД 2016'!N183+$F$1*1-'Ноябрь 2016'!D182</f>
        <v>1973.7499999999945</v>
      </c>
      <c r="P183" s="60">
        <f>'СВОД 2016'!O183+$F$1*1-'Декабрь 2016'!D182</f>
        <v>4073.7499999999945</v>
      </c>
      <c r="Q183" s="14">
        <f t="shared" si="6"/>
        <v>23341.38</v>
      </c>
      <c r="R183" s="14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4">
        <f t="shared" si="7"/>
        <v>4073.7499999999964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2015'!P182</f>
        <v>0.23000000000001819</v>
      </c>
      <c r="E184" s="53">
        <f>'СВОД 2016'!D184+$E$1*1-'Январь 2016'!D183</f>
        <v>0.23000000000001819</v>
      </c>
      <c r="F184" s="53">
        <f>'СВОД 2016'!E184+$E$1*1-'Февраль 2016'!D183</f>
        <v>0.23000000000001819</v>
      </c>
      <c r="G184" s="53">
        <f>'СВОД 2016'!F184+$E$1*1-'Март 2016'!D183</f>
        <v>0.23000000000001819</v>
      </c>
      <c r="H184" s="53">
        <f>'СВОД 2016'!G184+$E$1*1-'Апрель 2016'!D183</f>
        <v>0.23000000000001819</v>
      </c>
      <c r="I184" s="53">
        <f>'СВОД 2016'!H184+$E$1*1-'Май 2016'!D183</f>
        <v>0.23000000000001819</v>
      </c>
      <c r="J184" s="60">
        <f>'СВОД 2016'!I184+$E$1*1-'Июнь 2016'!D183</f>
        <v>-309.77</v>
      </c>
      <c r="K184" s="60">
        <f>'СВОД 2016'!J184+$F$1*1-'Июль 2016'!D183</f>
        <v>-309.77</v>
      </c>
      <c r="L184" s="60">
        <f>'СВОД 2016'!K184+$F$1*1-'Август 2016'!D183</f>
        <v>-309.77</v>
      </c>
      <c r="M184" s="60">
        <f>'СВОД 2016'!L184+$F$1*1-'Сентябрь 2016'!D183</f>
        <v>-309.77</v>
      </c>
      <c r="N184" s="60">
        <f>'СВОД 2016'!M184+$F$1*1-'Октябрь 2016'!D183</f>
        <v>-309.77</v>
      </c>
      <c r="O184" s="60">
        <f>'СВОД 2016'!N184+$F$1*1-'Ноябрь 2016'!D183</f>
        <v>-309.77</v>
      </c>
      <c r="P184" s="60">
        <f>'СВОД 2016'!O184+$F$1*1-'Декабрь 2016'!D183</f>
        <v>-309.77</v>
      </c>
      <c r="Q184" s="14">
        <f t="shared" si="6"/>
        <v>23341.38</v>
      </c>
      <c r="R184" s="14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4">
        <f t="shared" si="7"/>
        <v>-309.7699999999968</v>
      </c>
      <c r="T184" s="37">
        <f t="shared" si="8"/>
        <v>3.1832314562052488E-12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53">
        <f>'СВОД 2015'!P183</f>
        <v>8965.5199999999986</v>
      </c>
      <c r="E185" s="53">
        <f>'СВОД 2016'!D185+$E$1*1-'Январь 2016'!D184</f>
        <v>10755.749999999998</v>
      </c>
      <c r="F185" s="53">
        <f>'СВОД 2016'!E185+$E$1*1-'Февраль 2016'!D184</f>
        <v>12545.979999999998</v>
      </c>
      <c r="G185" s="53">
        <f>'СВОД 2016'!F185+$E$1*1-'Март 2016'!D184</f>
        <v>14336.209999999997</v>
      </c>
      <c r="H185" s="53">
        <f>'СВОД 2016'!G185+$E$1*1-'Апрель 2016'!D184</f>
        <v>16126.439999999997</v>
      </c>
      <c r="I185" s="60">
        <f>'СВОД 2016'!H185+$E$1*1-'Май 2016'!D184</f>
        <v>-3583.3300000000017</v>
      </c>
      <c r="J185" s="60">
        <f>'СВОД 2016'!I185+$E$1*1-'Июнь 2016'!D184</f>
        <v>-1793.1000000000017</v>
      </c>
      <c r="K185" s="53">
        <f>'СВОД 2016'!J185+$F$1*1-'Июль 2016'!D184</f>
        <v>306.89999999999827</v>
      </c>
      <c r="L185" s="60">
        <f>'СВОД 2016'!K185+$F$1*1-'Август 2016'!D184</f>
        <v>-2100.0000000000014</v>
      </c>
      <c r="M185" s="60">
        <f>'СВОД 2016'!L185+$F$1*1-'Сентябрь 2016'!D184</f>
        <v>-1.3642420526593924E-12</v>
      </c>
      <c r="N185" s="53">
        <f>'СВОД 2016'!M185+$F$1*1-'Октябрь 2016'!D184</f>
        <v>2099.9999999999986</v>
      </c>
      <c r="O185" s="53">
        <f>'СВОД 2016'!N185+$F$1*1-'Ноябрь 2016'!D184</f>
        <v>4199.9999999999982</v>
      </c>
      <c r="P185" s="60">
        <f>'СВОД 2016'!O185+$F$1*1-'Декабрь 2016'!D184</f>
        <v>0</v>
      </c>
      <c r="Q185" s="14">
        <f t="shared" si="6"/>
        <v>23341.38</v>
      </c>
      <c r="R185" s="14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4">
        <f t="shared" si="7"/>
        <v>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60">
        <f>'СВОД 2015'!P184</f>
        <v>-2018.7899999999991</v>
      </c>
      <c r="E186" s="60">
        <f>'СВОД 2016'!D186+$E$1*1-'Январь 2016'!D185</f>
        <v>-2128.559999999999</v>
      </c>
      <c r="F186" s="60">
        <f>'СВОД 2016'!E186+$E$1*1-'Февраль 2016'!D185</f>
        <v>-2233.329999999999</v>
      </c>
      <c r="G186" s="60">
        <f>'СВОД 2016'!F186+$E$1*1-'Март 2016'!D185</f>
        <v>-2333.099999999999</v>
      </c>
      <c r="H186" s="60">
        <f>'СВОД 2016'!G186+$E$1*1-'Апрель 2016'!D185</f>
        <v>-2442.869999999999</v>
      </c>
      <c r="I186" s="60">
        <f>'СВОД 2016'!H186+$E$1*1-'Май 2016'!D185</f>
        <v>-2542.639999999999</v>
      </c>
      <c r="J186" s="60">
        <f>'СВОД 2016'!I186+$E$1*1-'Июнь 2016'!D185</f>
        <v>-752.40999999999894</v>
      </c>
      <c r="K186" s="53">
        <f>'СВОД 2016'!J186+$F$1*1-'Июль 2016'!D185</f>
        <v>1347.5900000000011</v>
      </c>
      <c r="L186" s="60">
        <f>'СВОД 2016'!K186+$F$1*1-'Август 2016'!D185</f>
        <v>-1302.4099999999989</v>
      </c>
      <c r="M186" s="60">
        <f>'СВОД 2016'!L186+$F$1*1-'Сентябрь 2016'!D185</f>
        <v>-2147.4099999999989</v>
      </c>
      <c r="N186" s="60">
        <f>'СВОД 2016'!M186+$F$1*1-'Октябрь 2016'!D185</f>
        <v>-2147.4099999999989</v>
      </c>
      <c r="O186" s="60">
        <f>'СВОД 2016'!N186+$F$1*1-'Ноябрь 2016'!D185</f>
        <v>-47.409999999998945</v>
      </c>
      <c r="P186" s="60">
        <f>'СВОД 2016'!O186+$F$1*1-'Декабрь 2016'!D185</f>
        <v>-47.409999999998945</v>
      </c>
      <c r="Q186" s="14">
        <f t="shared" si="6"/>
        <v>23341.38</v>
      </c>
      <c r="R186" s="14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4">
        <f t="shared" si="7"/>
        <v>-47.409999999996217</v>
      </c>
      <c r="T186" s="37">
        <f t="shared" si="8"/>
        <v>2.7284841053187847E-12</v>
      </c>
    </row>
    <row r="187" spans="1:20" ht="15.95" customHeight="1" x14ac:dyDescent="0.25">
      <c r="A187" s="20" t="s">
        <v>202</v>
      </c>
      <c r="B187" s="2">
        <v>155</v>
      </c>
      <c r="C187" s="9"/>
      <c r="D187" s="60">
        <f>'СВОД 2015'!P185</f>
        <v>-3999.9999999999991</v>
      </c>
      <c r="E187" s="60">
        <f>'СВОД 2016'!D187+$E$1*1-'Январь 2016'!D186</f>
        <v>-2209.7699999999991</v>
      </c>
      <c r="F187" s="60">
        <f>'СВОД 2016'!E187+$E$1*1-'Февраль 2016'!D186</f>
        <v>-2209.7699999999991</v>
      </c>
      <c r="G187" s="60">
        <f>'СВОД 2016'!F187+$E$1*1-'Март 2016'!D186</f>
        <v>-2209.7699999999991</v>
      </c>
      <c r="H187" s="60">
        <f>'СВОД 2016'!G187+$E$1*1-'Апрель 2016'!D186</f>
        <v>-2209.7699999999991</v>
      </c>
      <c r="I187" s="60">
        <f>'СВОД 2016'!H187+$E$1*1-'Май 2016'!D186</f>
        <v>-2209.7699999999991</v>
      </c>
      <c r="J187" s="60">
        <f>'СВОД 2016'!I187+$E$1*1-'Июнь 2016'!D186</f>
        <v>-2209.7699999999991</v>
      </c>
      <c r="K187" s="60">
        <f>'СВОД 2016'!J187+$F$1*1-'Июль 2016'!D186</f>
        <v>-1899.9999999999991</v>
      </c>
      <c r="L187" s="60">
        <f>'СВОД 2016'!K187+$F$1*1-'Август 2016'!D186</f>
        <v>-1899.9999999999991</v>
      </c>
      <c r="M187" s="60">
        <f>'СВОД 2016'!L187+$F$1*1-'Сентябрь 2016'!D186</f>
        <v>-1899.9999999999991</v>
      </c>
      <c r="N187" s="53">
        <f>'СВОД 2016'!M187+$F$1*1-'Октябрь 2016'!D186</f>
        <v>200.00000000000091</v>
      </c>
      <c r="O187" s="53">
        <f>'СВОД 2016'!N187+$F$1*1-'Ноябрь 2016'!D186</f>
        <v>200.00000000000091</v>
      </c>
      <c r="P187" s="60">
        <f>'СВОД 2016'!O187+$F$1*1-'Декабрь 2016'!D186</f>
        <v>-199.99999999999909</v>
      </c>
      <c r="Q187" s="14">
        <f t="shared" si="6"/>
        <v>23341.38</v>
      </c>
      <c r="R187" s="14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4">
        <f t="shared" si="7"/>
        <v>-199.99999999999636</v>
      </c>
      <c r="T187" s="37">
        <f t="shared" si="8"/>
        <v>2.7284841053187847E-12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2015'!P186</f>
        <v>7161.380000000001</v>
      </c>
      <c r="E188" s="53">
        <f>'СВОД 2016'!D188+$E$1*1-'Январь 2016'!D187</f>
        <v>8951.61</v>
      </c>
      <c r="F188" s="60">
        <f>'СВОД 2016'!E188+$E$1*1-'Февраль 2016'!D187</f>
        <v>-7160.4599999999991</v>
      </c>
      <c r="G188" s="53">
        <f>'СВОД 2016'!F188+$E$1*1-'Март 2016'!D187</f>
        <v>-5370.23</v>
      </c>
      <c r="H188" s="53">
        <f>'СВОД 2016'!G188+$E$1*1-'Апрель 2016'!D187</f>
        <v>-3579.9999999999995</v>
      </c>
      <c r="I188" s="53">
        <f>'СВОД 2016'!H188+$E$1*1-'Май 2016'!D187</f>
        <v>-1789.7699999999995</v>
      </c>
      <c r="J188" s="53">
        <f>'СВОД 2016'!I188+$E$1*1-'Июнь 2016'!D187</f>
        <v>0.46000000000049113</v>
      </c>
      <c r="K188" s="53">
        <f>'СВОД 2016'!J188+$F$1*1-'Июль 2016'!D187</f>
        <v>2100.4600000000005</v>
      </c>
      <c r="L188" s="53">
        <f>'СВОД 2016'!K188+$F$1*1-'Август 2016'!D187</f>
        <v>4200.4600000000009</v>
      </c>
      <c r="M188" s="53">
        <f>'СВОД 2016'!L188+$F$1*1-'Сентябрь 2016'!D187</f>
        <v>0.46000000000094587</v>
      </c>
      <c r="N188" s="60">
        <f>'СВОД 2016'!M188+$F$1*1-'Октябрь 2016'!D187</f>
        <v>-4199.5399999999991</v>
      </c>
      <c r="O188" s="60">
        <f>'СВОД 2016'!N188+$F$1*1-'Ноябрь 2016'!D187</f>
        <v>-2099.5399999999991</v>
      </c>
      <c r="P188" s="60">
        <f>'СВОД 2016'!O188+$F$1*1-'Декабрь 2016'!D187</f>
        <v>0.46000000000094587</v>
      </c>
      <c r="Q188" s="14">
        <f t="shared" si="6"/>
        <v>23341.38</v>
      </c>
      <c r="R188" s="14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4">
        <f t="shared" si="7"/>
        <v>0.46000000000276486</v>
      </c>
      <c r="T188" s="37">
        <f t="shared" si="8"/>
        <v>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2015'!P187</f>
        <v>797.12999999999738</v>
      </c>
      <c r="E189" s="53">
        <f>'СВОД 2016'!D189+$E$1*1-'Январь 2016'!D188</f>
        <v>2587.3599999999974</v>
      </c>
      <c r="F189" s="53">
        <f>'СВОД 2016'!E189+$E$1*1-'Февраль 2016'!D188</f>
        <v>4377.5899999999974</v>
      </c>
      <c r="G189" s="53">
        <f>'СВОД 2016'!F189+$E$1*1-'Март 2016'!D188</f>
        <v>0.81999999999788997</v>
      </c>
      <c r="H189" s="53">
        <f>'СВОД 2016'!G189+$E$1*1-'Апрель 2016'!D188</f>
        <v>1791.0499999999979</v>
      </c>
      <c r="I189" s="53">
        <f>'СВОД 2016'!H189+$E$1*1-'Май 2016'!D188</f>
        <v>1781.2799999999979</v>
      </c>
      <c r="J189" s="53">
        <f>'СВОД 2016'!I189+$E$1*1-'Июнь 2016'!D188</f>
        <v>3571.5099999999979</v>
      </c>
      <c r="K189" s="53">
        <f>'СВОД 2016'!J189+$F$1*1-'Июль 2016'!D188</f>
        <v>5671.5099999999984</v>
      </c>
      <c r="L189" s="53">
        <f>'СВОД 2016'!K189+$F$1*1-'Август 2016'!D188</f>
        <v>1071.5099999999984</v>
      </c>
      <c r="M189" s="53">
        <f>'СВОД 2016'!L189+$F$1*1-'Сентябрь 2016'!D188</f>
        <v>1171.5099999999984</v>
      </c>
      <c r="N189" s="53">
        <f>'СВОД 2016'!M189+$F$1*1-'Октябрь 2016'!D188</f>
        <v>1171.5099999999984</v>
      </c>
      <c r="O189" s="60">
        <f>'СВОД 2016'!N189+$F$1*1-'Ноябрь 2016'!D188</f>
        <v>3271.5099999999984</v>
      </c>
      <c r="P189" s="60">
        <f>'СВОД 2016'!O189+$F$1*1-'Декабрь 2016'!D188</f>
        <v>3371.5099999999984</v>
      </c>
      <c r="Q189" s="14">
        <f t="shared" si="6"/>
        <v>23341.38</v>
      </c>
      <c r="R189" s="14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4">
        <f t="shared" si="7"/>
        <v>3371.5099999999984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60">
        <f>'СВОД 2015'!P188</f>
        <v>-1790.23</v>
      </c>
      <c r="E190" s="60">
        <f>'СВОД 2016'!D190+$E$1*1-'Январь 2016'!D189</f>
        <v>-1790.23</v>
      </c>
      <c r="F190" s="60">
        <f>'СВОД 2016'!E190+$E$1*1-'Февраль 2016'!D189</f>
        <v>-1790.23</v>
      </c>
      <c r="G190" s="60">
        <f>'СВОД 2016'!F190+$E$1*1-'Март 2016'!D189</f>
        <v>-1790.23</v>
      </c>
      <c r="H190" s="60">
        <f>'СВОД 2016'!G190+$E$1*1-'Апрель 2016'!D189</f>
        <v>-1790.23</v>
      </c>
      <c r="I190" s="60">
        <f>'СВОД 2016'!H190+$E$1*1-'Май 2016'!D189</f>
        <v>-1790.23</v>
      </c>
      <c r="J190" s="60">
        <f>'СВОД 2016'!I190+$E$1*1-'Июнь 2016'!D189</f>
        <v>-4480</v>
      </c>
      <c r="K190" s="60">
        <f>'СВОД 2016'!J190+$F$1*1-'Июль 2016'!D189</f>
        <v>-4200</v>
      </c>
      <c r="L190" s="60">
        <f>'СВОД 2016'!K190+$F$1*1-'Август 2016'!D189</f>
        <v>-2100</v>
      </c>
      <c r="M190" s="60">
        <f>'СВОД 2016'!L190+$F$1*1-'Сентябрь 2016'!D189</f>
        <v>-2100</v>
      </c>
      <c r="N190" s="60">
        <f>'СВОД 2016'!M190+$F$1*1-'Октябрь 2016'!D189</f>
        <v>-2100</v>
      </c>
      <c r="O190" s="60">
        <f>'СВОД 2016'!N190+$F$1*1-'Ноябрь 2016'!D189</f>
        <v>-2100</v>
      </c>
      <c r="P190" s="60">
        <f>'СВОД 2016'!O190+$F$1*1-'Декабрь 2016'!D189</f>
        <v>-2100</v>
      </c>
      <c r="Q190" s="14">
        <f t="shared" si="6"/>
        <v>23341.38</v>
      </c>
      <c r="R190" s="14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4">
        <f t="shared" si="7"/>
        <v>-2100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60">
        <f>'СВОД 2015'!P189</f>
        <v>-1690.2300000000005</v>
      </c>
      <c r="E191" s="60">
        <f>'СВОД 2016'!D191+$E$1*1-'Январь 2016'!D190</f>
        <v>-3480.4600000000005</v>
      </c>
      <c r="F191" s="60">
        <f>'СВОД 2016'!E191+$E$1*1-'Февраль 2016'!D190</f>
        <v>-1690.2300000000005</v>
      </c>
      <c r="G191" s="60">
        <f>'СВОД 2016'!F191+$E$1*1-'Март 2016'!D190</f>
        <v>-3480.4600000000005</v>
      </c>
      <c r="H191" s="60">
        <f>'СВОД 2016'!G191+$E$1*1-'Апрель 2016'!D190</f>
        <v>-3480.4600000000005</v>
      </c>
      <c r="I191" s="60">
        <f>'СВОД 2016'!H191+$E$1*1-'Май 2016'!D190</f>
        <v>-3480.4600000000005</v>
      </c>
      <c r="J191" s="60">
        <f>'СВОД 2016'!I191+$E$1*1-'Июнь 2016'!D190</f>
        <v>-1690.2300000000005</v>
      </c>
      <c r="K191" s="60">
        <f>'СВОД 2016'!J191+$F$1*1-'Июль 2016'!D190</f>
        <v>-1990.2300000000005</v>
      </c>
      <c r="L191" s="53">
        <f>'СВОД 2016'!K191+$F$1*1-'Август 2016'!D190</f>
        <v>109.76999999999953</v>
      </c>
      <c r="M191" s="53">
        <f>'СВОД 2016'!L191+$F$1*1-'Сентябрь 2016'!D190</f>
        <v>2209.7699999999995</v>
      </c>
      <c r="N191" s="60">
        <f>'СВОД 2016'!M191+$F$1*1-'Октябрь 2016'!D190</f>
        <v>1909.7699999999995</v>
      </c>
      <c r="O191" s="60">
        <f>'СВОД 2016'!N191+$F$1*1-'Ноябрь 2016'!D190</f>
        <v>4009.7699999999995</v>
      </c>
      <c r="P191" s="60">
        <f>'СВОД 2016'!O191+$F$1*1-'Декабрь 2016'!D190</f>
        <v>6109.7699999999995</v>
      </c>
      <c r="Q191" s="14">
        <f t="shared" si="6"/>
        <v>23341.38</v>
      </c>
      <c r="R191" s="14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4">
        <f t="shared" si="7"/>
        <v>6109.7700000000023</v>
      </c>
      <c r="T191" s="37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2015'!P190</f>
        <v>1790.23</v>
      </c>
      <c r="E192" s="53">
        <f>'СВОД 2016'!D192+$E$1*1-'Январь 2016'!D191</f>
        <v>3580.46</v>
      </c>
      <c r="F192" s="53">
        <f>'СВОД 2016'!E192+$E$1*1-'Февраль 2016'!D191</f>
        <v>1790.2300000000005</v>
      </c>
      <c r="G192" s="53">
        <f>'СВОД 2016'!F192+$E$1*1-'Март 2016'!D191</f>
        <v>3580.4600000000005</v>
      </c>
      <c r="H192" s="60">
        <f>'СВОД 2016'!G192+$E$1*1-'Апрель 2016'!D191</f>
        <v>-3580.4599999999991</v>
      </c>
      <c r="I192" s="60">
        <f>'СВОД 2016'!H192+$E$1*1-'Май 2016'!D191</f>
        <v>-1790.2299999999991</v>
      </c>
      <c r="J192" s="53">
        <f>'СВОД 2016'!I192+$E$1*1-'Июнь 2016'!D191</f>
        <v>9.0949470177292824E-13</v>
      </c>
      <c r="K192" s="60">
        <f>'СВОД 2016'!J192+$F$1*1-'Июль 2016'!D191</f>
        <v>0</v>
      </c>
      <c r="L192" s="53">
        <f>'СВОД 2016'!K192+$F$1*1-'Август 2016'!D191</f>
        <v>2100</v>
      </c>
      <c r="M192" s="60">
        <f>'СВОД 2016'!L192+$F$1*1-'Сентябрь 2016'!D191</f>
        <v>0</v>
      </c>
      <c r="N192" s="53">
        <f>'СВОД 2016'!M192+$F$1*1-'Октябрь 2016'!D191</f>
        <v>2100</v>
      </c>
      <c r="O192" s="53">
        <f>'СВОД 2016'!N192+$F$1*1-'Ноябрь 2016'!D191</f>
        <v>4200</v>
      </c>
      <c r="P192" s="60">
        <f>'СВОД 2016'!O192+$F$1*1-'Декабрь 2016'!D191</f>
        <v>0</v>
      </c>
      <c r="Q192" s="14">
        <f t="shared" si="6"/>
        <v>23341.38</v>
      </c>
      <c r="R192" s="14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2015'!P191</f>
        <v>5370.0500000000011</v>
      </c>
      <c r="E193" s="53">
        <f>'СВОД 2016'!D193+$E$1*1-'Январь 2016'!D192</f>
        <v>7160.2800000000007</v>
      </c>
      <c r="F193" s="53">
        <f>'СВОД 2016'!E193+$E$1*1-'Февраль 2016'!D192</f>
        <v>8950.51</v>
      </c>
      <c r="G193" s="53">
        <f>'СВОД 2016'!F193+$E$1*1-'Март 2016'!D192</f>
        <v>10740.74</v>
      </c>
      <c r="H193" s="53">
        <f>'СВОД 2016'!G193+$E$1*1-'Апрель 2016'!D192</f>
        <v>12530.97</v>
      </c>
      <c r="I193" s="53">
        <f>'СВОД 2016'!H193+$E$1*1-'Май 2016'!D192</f>
        <v>1749.9999999999982</v>
      </c>
      <c r="J193" s="53">
        <f>'СВОД 2016'!I193+$E$1*1-'Июнь 2016'!D192</f>
        <v>1749.9999999999982</v>
      </c>
      <c r="K193" s="53">
        <f>'СВОД 2016'!J193+$F$1*1-'Июль 2016'!D192</f>
        <v>3849.9999999999982</v>
      </c>
      <c r="L193" s="60">
        <f>'СВОД 2016'!K193+$F$1*1-'Август 2016'!D192</f>
        <v>3849.9999999999982</v>
      </c>
      <c r="M193" s="60">
        <f>'СВОД 2016'!L193+$F$1*1-'Сентябрь 2016'!D192</f>
        <v>5949.9999999999982</v>
      </c>
      <c r="N193" s="60">
        <f>'СВОД 2016'!M193+$F$1*1-'Октябрь 2016'!D192</f>
        <v>5949.9999999999982</v>
      </c>
      <c r="O193" s="60">
        <f>'СВОД 2016'!N193+$F$1*1-'Ноябрь 2016'!D192</f>
        <v>8049.9999999999982</v>
      </c>
      <c r="P193" s="60">
        <f>'СВОД 2016'!O193+$F$1*1-'Декабрь 2016'!D192</f>
        <v>10149.999999999998</v>
      </c>
      <c r="Q193" s="14">
        <f t="shared" si="6"/>
        <v>23341.38</v>
      </c>
      <c r="R193" s="14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4">
        <f t="shared" si="7"/>
        <v>10150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2015'!P192</f>
        <v>53697.130000000034</v>
      </c>
      <c r="E194" s="60">
        <f>'СВОД 2016'!D194+$E$1*1-'Январь 2016'!D193</f>
        <v>55487.360000000037</v>
      </c>
      <c r="F194" s="60">
        <f>'СВОД 2016'!E194+$E$1*1-'Февраль 2016'!D193</f>
        <v>57277.59000000004</v>
      </c>
      <c r="G194" s="60">
        <f>'СВОД 2016'!F194+$E$1*1-'Март 2016'!D193</f>
        <v>59067.820000000043</v>
      </c>
      <c r="H194" s="60">
        <f>'СВОД 2016'!G194+$E$1*1-'Апрель 2016'!D193</f>
        <v>60858.050000000047</v>
      </c>
      <c r="I194" s="60">
        <f>'СВОД 2016'!H194+$E$1*1-'Май 2016'!D193</f>
        <v>62648.28000000005</v>
      </c>
      <c r="J194" s="60">
        <f>'СВОД 2016'!I194+$E$1*1-'Июнь 2016'!D193</f>
        <v>64438.510000000053</v>
      </c>
      <c r="K194" s="60">
        <f>'СВОД 2016'!J194+$F$1*1-'Июль 2016'!D193</f>
        <v>66538.510000000053</v>
      </c>
      <c r="L194" s="60">
        <f>'СВОД 2016'!K194+$F$1*1-'Август 2016'!D193</f>
        <v>68638.510000000053</v>
      </c>
      <c r="M194" s="60">
        <f>'СВОД 2016'!L194+$F$1*1-'Сентябрь 2016'!D193</f>
        <v>70738.510000000053</v>
      </c>
      <c r="N194" s="60">
        <f>'СВОД 2016'!M194+$F$1*1-'Октябрь 2016'!D193</f>
        <v>72838.510000000053</v>
      </c>
      <c r="O194" s="60">
        <f>'СВОД 2016'!N194+$F$1*1-'Ноябрь 2016'!D193</f>
        <v>74938.510000000053</v>
      </c>
      <c r="P194" s="60">
        <f>'СВОД 2016'!O194+$F$1*1-'Декабрь 2016'!D193</f>
        <v>77038.510000000053</v>
      </c>
      <c r="Q194" s="14">
        <f t="shared" si="6"/>
        <v>23341.38</v>
      </c>
      <c r="R194" s="14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4">
        <f t="shared" si="7"/>
        <v>77038.510000000038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2015'!P193</f>
        <v>1736.8999999999978</v>
      </c>
      <c r="E195" s="53">
        <f>'СВОД 2016'!D195+$E$1*1-'Январь 2016'!D194</f>
        <v>3527.1299999999978</v>
      </c>
      <c r="F195" s="53">
        <f>'СВОД 2016'!E195+$E$1*1-'Февраль 2016'!D194</f>
        <v>5317.3599999999979</v>
      </c>
      <c r="G195" s="53">
        <f>'СВОД 2016'!F195+$E$1*1-'Март 2016'!D194</f>
        <v>1107.5899999999983</v>
      </c>
      <c r="H195" s="53">
        <f>'СВОД 2016'!G195+$E$1*1-'Апрель 2016'!D194</f>
        <v>2897.8199999999983</v>
      </c>
      <c r="I195" s="53">
        <f>'СВОД 2016'!H195+$E$1*1-'Май 2016'!D194</f>
        <v>4688.0499999999984</v>
      </c>
      <c r="J195" s="53">
        <f>'СВОД 2016'!I195+$E$1*1-'Июнь 2016'!D194</f>
        <v>6478.2799999999988</v>
      </c>
      <c r="K195" s="53">
        <f>'СВОД 2016'!J195+$F$1*1-'Июль 2016'!D194</f>
        <v>5928.2799999999988</v>
      </c>
      <c r="L195" s="53">
        <f>'СВОД 2016'!K195+$F$1*1-'Август 2016'!D194</f>
        <v>3828.2799999999988</v>
      </c>
      <c r="M195" s="53">
        <f>'СВОД 2016'!L195+$F$1*1-'Сентябрь 2016'!D194</f>
        <v>3828.2799999999988</v>
      </c>
      <c r="N195" s="60">
        <f>'СВОД 2016'!M195+$F$1*1-'Октябрь 2016'!D194</f>
        <v>3828.2799999999988</v>
      </c>
      <c r="O195" s="60">
        <f>'СВОД 2016'!N195+$F$1*1-'Ноябрь 2016'!D194</f>
        <v>3828.2799999999988</v>
      </c>
      <c r="P195" s="60">
        <f>'СВОД 2016'!O195+$F$1*1-'Декабрь 2016'!D194</f>
        <v>5928.2799999999988</v>
      </c>
      <c r="Q195" s="14">
        <f t="shared" si="6"/>
        <v>23341.38</v>
      </c>
      <c r="R195" s="14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4">
        <f t="shared" si="7"/>
        <v>5928.2799999999988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60">
        <f>'СВОД 2015'!P194</f>
        <v>0</v>
      </c>
      <c r="E196" s="60">
        <f>'СВОД 2016'!D196+$E$1*1-'Январь 2016'!D195</f>
        <v>0</v>
      </c>
      <c r="F196" s="60">
        <f>'СВОД 2016'!E196+$E$1*1-'Февраль 2016'!D195</f>
        <v>0</v>
      </c>
      <c r="G196" s="60">
        <f>'СВОД 2016'!F196+$E$1*1-'Март 2016'!D195</f>
        <v>0</v>
      </c>
      <c r="H196" s="60">
        <f>'СВОД 2016'!G196+$E$1*1-'Апрель 2016'!D195</f>
        <v>0</v>
      </c>
      <c r="I196" s="60">
        <f>'СВОД 2016'!H196+$E$1*1-'Май 2016'!D195</f>
        <v>0</v>
      </c>
      <c r="J196" s="60">
        <f>'СВОД 2016'!I196+$E$1*1-'Июнь 2016'!D195</f>
        <v>0</v>
      </c>
      <c r="K196" s="60">
        <f>'СВОД 2016'!J196+$F$1*1-'Июль 2016'!D195</f>
        <v>0</v>
      </c>
      <c r="L196" s="60">
        <f>'СВОД 2016'!K196+$F$1*1-'Август 2016'!D195</f>
        <v>0</v>
      </c>
      <c r="M196" s="60">
        <f>'СВОД 2016'!L196+$F$1*1-'Сентябрь 2016'!D195</f>
        <v>0</v>
      </c>
      <c r="N196" s="60">
        <f>'СВОД 2016'!M196+$F$1*1-'Октябрь 2016'!D195</f>
        <v>0</v>
      </c>
      <c r="O196" s="60">
        <f>'СВОД 2016'!N196+$F$1*1-'Ноябрь 2016'!D195</f>
        <v>0</v>
      </c>
      <c r="P196" s="60">
        <f>'СВОД 2016'!O196+$F$1*1-'Декабрь 2016'!D195</f>
        <v>-2100</v>
      </c>
      <c r="Q196" s="14">
        <f t="shared" ref="Q196:Q215" si="9">1790.23*6+2100*6</f>
        <v>23341.38</v>
      </c>
      <c r="R196" s="14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4">
        <f t="shared" si="7"/>
        <v>-2099.9999999999964</v>
      </c>
      <c r="T196" s="37">
        <f t="shared" si="8"/>
        <v>3.637978807091713E-12</v>
      </c>
    </row>
    <row r="197" spans="1:20" ht="15.95" customHeight="1" x14ac:dyDescent="0.25">
      <c r="A197" s="20" t="s">
        <v>211</v>
      </c>
      <c r="B197" s="2">
        <v>165</v>
      </c>
      <c r="C197" s="9"/>
      <c r="D197" s="60">
        <f>'СВОД 2015'!P195</f>
        <v>-6934.4800000000059</v>
      </c>
      <c r="E197" s="60">
        <f>'СВОД 2016'!D197+$E$1*1-'Январь 2016'!D196</f>
        <v>-5144.2500000000055</v>
      </c>
      <c r="F197" s="60">
        <f>'СВОД 2016'!E197+$E$1*1-'Февраль 2016'!D196</f>
        <v>-3354.0200000000054</v>
      </c>
      <c r="G197" s="60">
        <f>'СВОД 2016'!F197+$E$1*1-'Март 2016'!D196</f>
        <v>-1563.7900000000054</v>
      </c>
      <c r="H197" s="60">
        <f>'СВОД 2016'!G197+$E$1*1-'Апрель 2016'!D196</f>
        <v>-9773.5600000000049</v>
      </c>
      <c r="I197" s="60">
        <f>'СВОД 2016'!H197+$E$1*1-'Май 2016'!D196</f>
        <v>-7983.3300000000054</v>
      </c>
      <c r="J197" s="60">
        <f>'СВОД 2016'!I197+$E$1*1-'Июнь 2016'!D196</f>
        <v>-6193.1000000000058</v>
      </c>
      <c r="K197" s="60">
        <f>'СВОД 2016'!J197+$F$1*1-'Июль 2016'!D196</f>
        <v>-4093.1000000000058</v>
      </c>
      <c r="L197" s="60">
        <f>'СВОД 2016'!K197+$F$1*1-'Август 2016'!D196</f>
        <v>-1993.1000000000058</v>
      </c>
      <c r="M197" s="53">
        <f>'СВОД 2016'!L197+$F$1*1-'Сентябрь 2016'!D196</f>
        <v>106.89999999999418</v>
      </c>
      <c r="N197" s="60">
        <f>'СВОД 2016'!M197+$F$1*1-'Октябрь 2016'!D196</f>
        <v>-4793.1000000000058</v>
      </c>
      <c r="O197" s="60">
        <f>'СВОД 2016'!N197+$F$1*1-'Ноябрь 2016'!D196</f>
        <v>-2693.1000000000058</v>
      </c>
      <c r="P197" s="60">
        <f>'СВОД 2016'!O197+$F$1*1-'Декабрь 2016'!D196</f>
        <v>-593.10000000000582</v>
      </c>
      <c r="Q197" s="14">
        <f t="shared" si="9"/>
        <v>23341.38</v>
      </c>
      <c r="R197" s="14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4">
        <f t="shared" ref="S197:S215" si="10">Q197+D197-R197</f>
        <v>-593.10000000000582</v>
      </c>
      <c r="T197" s="37">
        <f t="shared" ref="T197:T215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60">
        <f>'СВОД 2015'!P196</f>
        <v>-323.48000000000184</v>
      </c>
      <c r="E198" s="60">
        <f>'СВОД 2016'!D198+$E$1*1-'Январь 2016'!D197</f>
        <v>-2533.2500000000018</v>
      </c>
      <c r="F198" s="60">
        <f>'СВОД 2016'!E198+$E$1*1-'Февраль 2016'!D197</f>
        <v>-743.0200000000018</v>
      </c>
      <c r="G198" s="53">
        <f>'СВОД 2016'!F198+$E$1*1-'Март 2016'!D197</f>
        <v>1047.2099999999982</v>
      </c>
      <c r="H198" s="60">
        <f>'СВОД 2016'!G198+$E$1*1-'Апрель 2016'!D197</f>
        <v>-4162.5600000000013</v>
      </c>
      <c r="I198" s="60">
        <f>'СВОД 2016'!H198+$E$1*1-'Май 2016'!D197</f>
        <v>-2372.3300000000013</v>
      </c>
      <c r="J198" s="60">
        <f>'СВОД 2016'!I198+$E$1*1-'Июнь 2016'!D197</f>
        <v>-2082.1000000000013</v>
      </c>
      <c r="K198" s="53">
        <f>'СВОД 2016'!J198+$F$1*1-'Июль 2016'!D197</f>
        <v>17.899999999998727</v>
      </c>
      <c r="L198" s="60">
        <f>'СВОД 2016'!K198+$F$1*1-'Август 2016'!D197</f>
        <v>-8382.1000000000022</v>
      </c>
      <c r="M198" s="60">
        <f>'СВОД 2016'!L198+$F$1*1-'Сентябрь 2016'!D197</f>
        <v>-6282.1000000000022</v>
      </c>
      <c r="N198" s="60">
        <f>'СВОД 2016'!M198+$F$1*1-'Октябрь 2016'!D197</f>
        <v>-4182.1000000000022</v>
      </c>
      <c r="O198" s="60">
        <f>'СВОД 2016'!N198+$F$1*1-'Ноябрь 2016'!D197</f>
        <v>-2082.1000000000022</v>
      </c>
      <c r="P198" s="60">
        <f>'СВОД 2016'!O198+$F$1*1-'Декабрь 2016'!D197</f>
        <v>17.899999999997817</v>
      </c>
      <c r="Q198" s="14">
        <f t="shared" si="9"/>
        <v>23341.38</v>
      </c>
      <c r="R198" s="14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4">
        <f t="shared" si="10"/>
        <v>17.899999999997817</v>
      </c>
      <c r="T198" s="37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9"/>
      <c r="D199" s="60">
        <f>'СВОД 2015'!P197</f>
        <v>-516.55000000000382</v>
      </c>
      <c r="E199" s="53">
        <f>'СВОД 2016'!D199+$E$1*1-'Январь 2016'!D198</f>
        <v>1273.6799999999962</v>
      </c>
      <c r="F199" s="53">
        <f>'СВОД 2016'!E199+$E$1*1-'Февраль 2016'!D198</f>
        <v>3063.9099999999962</v>
      </c>
      <c r="G199" s="53">
        <f>'СВОД 2016'!F199+$E$1*1-'Март 2016'!D198</f>
        <v>4854.1399999999958</v>
      </c>
      <c r="H199" s="60">
        <f>'СВОД 2016'!G199+$E$1*1-'Апрель 2016'!D198</f>
        <v>-8355.6300000000047</v>
      </c>
      <c r="I199" s="60">
        <f>'СВОД 2016'!H199+$E$1*1-'Май 2016'!D198</f>
        <v>-6565.4000000000051</v>
      </c>
      <c r="J199" s="60">
        <f>'СВОД 2016'!I199+$E$1*1-'Июнь 2016'!D198</f>
        <v>-4775.1700000000055</v>
      </c>
      <c r="K199" s="60">
        <f>'СВОД 2016'!J199+$F$1*1-'Июль 2016'!D198</f>
        <v>-2675.1700000000055</v>
      </c>
      <c r="L199" s="60">
        <f>'СВОД 2016'!K199+$F$1*1-'Август 2016'!D198</f>
        <v>-575.17000000000553</v>
      </c>
      <c r="M199" s="53">
        <f>'СВОД 2016'!L199+$F$1*1-'Сентябрь 2016'!D198</f>
        <v>1524.8299999999945</v>
      </c>
      <c r="N199" s="60">
        <f>'СВОД 2016'!M199+$F$1*1-'Октябрь 2016'!D198</f>
        <v>-6375.1700000000055</v>
      </c>
      <c r="O199" s="60">
        <f>'СВОД 2016'!N199+$F$1*1-'Ноябрь 2016'!D198</f>
        <v>-4275.1700000000055</v>
      </c>
      <c r="P199" s="60">
        <f>'СВОД 2016'!O199+$F$1*1-'Декабрь 2016'!D198</f>
        <v>-2175.1700000000055</v>
      </c>
      <c r="Q199" s="14">
        <f t="shared" si="9"/>
        <v>23341.38</v>
      </c>
      <c r="R199" s="14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4">
        <f t="shared" si="10"/>
        <v>-2175.1700000000019</v>
      </c>
      <c r="T199" s="37">
        <f t="shared" si="11"/>
        <v>3.637978807091713E-12</v>
      </c>
    </row>
    <row r="200" spans="1:20" ht="15.95" customHeight="1" x14ac:dyDescent="0.25">
      <c r="A200" s="20" t="s">
        <v>214</v>
      </c>
      <c r="B200" s="2">
        <v>168</v>
      </c>
      <c r="C200" s="9"/>
      <c r="D200" s="60">
        <f>'СВОД 2015'!P198</f>
        <v>-1734.9400000000005</v>
      </c>
      <c r="E200" s="53">
        <f>'СВОД 2016'!D200+$E$1*1-'Январь 2016'!D199</f>
        <v>55.289999999999509</v>
      </c>
      <c r="F200" s="53">
        <f>'СВОД 2016'!E200+$E$1*1-'Февраль 2016'!D199</f>
        <v>1745.5199999999995</v>
      </c>
      <c r="G200" s="60">
        <f>'СВОД 2016'!F200+$E$1*1-'Март 2016'!D199</f>
        <v>-64.250000000000455</v>
      </c>
      <c r="H200" s="60">
        <f>'СВОД 2016'!G200+$E$1*1-'Апрель 2016'!D199</f>
        <v>-274.02000000000044</v>
      </c>
      <c r="I200" s="60">
        <f>'СВОД 2016'!H200+$E$1*1-'Май 2016'!D199</f>
        <v>0</v>
      </c>
      <c r="J200" s="53">
        <f>'СВОД 2016'!I200+$E$1*1-'Июнь 2016'!D199</f>
        <v>1790.23</v>
      </c>
      <c r="K200" s="60">
        <f>'СВОД 2016'!J200+$F$1*1-'Июль 2016'!D199</f>
        <v>0</v>
      </c>
      <c r="L200" s="60">
        <f>'СВОД 2016'!K200+$F$1*1-'Август 2016'!D199</f>
        <v>0</v>
      </c>
      <c r="M200" s="60">
        <f>'СВОД 2016'!L200+$F$1*1-'Сентябрь 2016'!D199</f>
        <v>0</v>
      </c>
      <c r="N200" s="60">
        <f>'СВОД 2016'!M200+$F$1*1-'Октябрь 2016'!D199</f>
        <v>0</v>
      </c>
      <c r="O200" s="60">
        <f>'СВОД 2016'!N200+$F$1*1-'Ноябрь 2016'!D199</f>
        <v>0</v>
      </c>
      <c r="P200" s="60">
        <f>'СВОД 2016'!O200+$F$1*1-'Декабрь 2016'!D199</f>
        <v>0</v>
      </c>
      <c r="Q200" s="14">
        <f t="shared" si="9"/>
        <v>23341.38</v>
      </c>
      <c r="R200" s="14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4">
        <f t="shared" si="10"/>
        <v>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60">
        <f>'СВОД 2015'!P199</f>
        <v>-1.1368683772161603E-12</v>
      </c>
      <c r="E201" s="53">
        <f>'СВОД 2016'!D201+$E$1*1-'Январь 2016'!D200</f>
        <v>1790.2299999999989</v>
      </c>
      <c r="F201" s="60">
        <f>'СВОД 2016'!E201+$E$1*1-'Февраль 2016'!D200</f>
        <v>-19.540000000000873</v>
      </c>
      <c r="G201" s="60">
        <f>'СВОД 2016'!F201+$E$1*1-'Март 2016'!D200</f>
        <v>-1829.3100000000009</v>
      </c>
      <c r="H201" s="60">
        <f>'СВОД 2016'!G201+$E$1*1-'Апрель 2016'!D200</f>
        <v>-3639.0800000000008</v>
      </c>
      <c r="I201" s="60">
        <f>'СВОД 2016'!H201+$E$1*1-'Май 2016'!D200</f>
        <v>-1848.8500000000008</v>
      </c>
      <c r="J201" s="60">
        <f>'СВОД 2016'!I201+$E$1*1-'Июнь 2016'!D200</f>
        <v>-58.6200000000008</v>
      </c>
      <c r="K201" s="60">
        <f>'СВОД 2016'!J201+$F$1*1-'Июль 2016'!D200</f>
        <v>-58.6200000000008</v>
      </c>
      <c r="L201" s="60">
        <f>'СВОД 2016'!K201+$F$1*1-'Август 2016'!D200</f>
        <v>-58.6200000000008</v>
      </c>
      <c r="M201" s="60">
        <f>'СВОД 2016'!L201+$F$1*1-'Сентябрь 2016'!D200</f>
        <v>-58.6200000000008</v>
      </c>
      <c r="N201" s="60">
        <f>'СВОД 2016'!M201+$F$1*1-'Октябрь 2016'!D200</f>
        <v>-58.6200000000008</v>
      </c>
      <c r="O201" s="60">
        <f>'СВОД 2016'!N201+$F$1*1-'Ноябрь 2016'!D200</f>
        <v>-58.6200000000008</v>
      </c>
      <c r="P201" s="60">
        <f>'СВОД 2016'!O201+$F$1*1-'Декабрь 2016'!D200</f>
        <v>-58.6200000000008</v>
      </c>
      <c r="Q201" s="14">
        <f t="shared" si="9"/>
        <v>23341.38</v>
      </c>
      <c r="R201" s="14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4">
        <f t="shared" si="10"/>
        <v>-58.619999999998981</v>
      </c>
      <c r="T201" s="37">
        <f t="shared" si="11"/>
        <v>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2015'!P200</f>
        <v>1790.2300000000005</v>
      </c>
      <c r="E202" s="60">
        <f>'СВОД 2016'!D202+$E$1*1-'Январь 2016'!D201</f>
        <v>-17902.3</v>
      </c>
      <c r="F202" s="60">
        <f>'СВОД 2016'!E202+$E$1*1-'Февраль 2016'!D201</f>
        <v>-16112.07</v>
      </c>
      <c r="G202" s="60">
        <f>'СВОД 2016'!F202+$E$1*1-'Март 2016'!D201</f>
        <v>-14321.84</v>
      </c>
      <c r="H202" s="60">
        <f>'СВОД 2016'!G202+$E$1*1-'Апрель 2016'!D201</f>
        <v>-12531.61</v>
      </c>
      <c r="I202" s="60">
        <f>'СВОД 2016'!H202+$E$1*1-'Май 2016'!D201</f>
        <v>-10741.380000000001</v>
      </c>
      <c r="J202" s="60">
        <f>'СВОД 2016'!I202+$E$1*1-'Июнь 2016'!D201</f>
        <v>-8951.1500000000015</v>
      </c>
      <c r="K202" s="60">
        <f>'СВОД 2016'!J202+$F$1*1-'Июль 2016'!D201</f>
        <v>-8709.77</v>
      </c>
      <c r="L202" s="60">
        <f>'СВОД 2016'!K202+$F$1*1-'Август 2016'!D201</f>
        <v>-6609.77</v>
      </c>
      <c r="M202" s="60">
        <f>'СВОД 2016'!L202+$F$1*1-'Сентябрь 2016'!D201</f>
        <v>-4509.7700000000004</v>
      </c>
      <c r="N202" s="60">
        <f>'СВОД 2016'!M202+$F$1*1-'Октябрь 2016'!D201</f>
        <v>-2409.7700000000004</v>
      </c>
      <c r="O202" s="60">
        <f>'СВОД 2016'!N202+$F$1*1-'Ноябрь 2016'!D201</f>
        <v>-309.77000000000044</v>
      </c>
      <c r="P202" s="60">
        <f>'СВОД 2016'!O202+$F$1*1-'Декабрь 2016'!D201</f>
        <v>1790.2299999999996</v>
      </c>
      <c r="Q202" s="14">
        <f t="shared" si="9"/>
        <v>23341.38</v>
      </c>
      <c r="R202" s="14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4">
        <f t="shared" si="10"/>
        <v>1790.2300000000032</v>
      </c>
      <c r="T202" s="37">
        <f t="shared" si="11"/>
        <v>3.637978807091713E-12</v>
      </c>
    </row>
    <row r="203" spans="1:20" ht="15.95" customHeight="1" x14ac:dyDescent="0.25">
      <c r="A203" s="20" t="s">
        <v>217</v>
      </c>
      <c r="B203" s="2">
        <v>171</v>
      </c>
      <c r="C203" s="9"/>
      <c r="D203" s="60">
        <f>'СВОД 2015'!P201</f>
        <v>0</v>
      </c>
      <c r="E203" s="60">
        <f>'СВОД 2016'!D203+$E$1*1-'Январь 2016'!D202</f>
        <v>0</v>
      </c>
      <c r="F203" s="60">
        <f>'СВОД 2016'!E203+$E$1*1-'Февраль 2016'!D202</f>
        <v>0</v>
      </c>
      <c r="G203" s="60">
        <f>'СВОД 2016'!F203+$E$1*1-'Март 2016'!D202</f>
        <v>0</v>
      </c>
      <c r="H203" s="60">
        <f>'СВОД 2016'!G203+$E$1*1-'Апрель 2016'!D202</f>
        <v>0</v>
      </c>
      <c r="I203" s="60">
        <f>'СВОД 2016'!H203+$E$1*1-'Май 2016'!D202</f>
        <v>0</v>
      </c>
      <c r="J203" s="60">
        <f>'СВОД 2016'!I203+$E$1*1-'Июнь 2016'!D202</f>
        <v>0</v>
      </c>
      <c r="K203" s="60">
        <f>'СВОД 2016'!J203+$F$1*1-'Июль 2016'!D202</f>
        <v>0</v>
      </c>
      <c r="L203" s="60">
        <f>'СВОД 2016'!K203+$F$1*1-'Август 2016'!D202</f>
        <v>0</v>
      </c>
      <c r="M203" s="60">
        <f>'СВОД 2016'!L203+$F$1*1-'Сентябрь 2016'!D202</f>
        <v>0</v>
      </c>
      <c r="N203" s="60">
        <f>'СВОД 2016'!M203+$F$1*1-'Октябрь 2016'!D202</f>
        <v>0</v>
      </c>
      <c r="O203" s="60">
        <f>'СВОД 2016'!N203+$F$1*1-'Ноябрь 2016'!D202</f>
        <v>0</v>
      </c>
      <c r="P203" s="60">
        <f>'СВОД 2016'!O203+$F$1*1-'Декабрь 2016'!D202</f>
        <v>0</v>
      </c>
      <c r="Q203" s="14">
        <f t="shared" si="9"/>
        <v>23341.38</v>
      </c>
      <c r="R203" s="14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60">
        <f>'СВОД 2015'!P202</f>
        <v>-930.63000000000147</v>
      </c>
      <c r="E204" s="53">
        <f>'СВОД 2016'!D204+$E$1*1-'Январь 2016'!D203</f>
        <v>859.59999999999854</v>
      </c>
      <c r="F204" s="53">
        <f>'СВОД 2016'!E204+$E$1*1-'Февраль 2016'!D203</f>
        <v>749.82999999999856</v>
      </c>
      <c r="G204" s="53">
        <f>'СВОД 2016'!F204+$E$1*1-'Март 2016'!D203</f>
        <v>2540.0599999999986</v>
      </c>
      <c r="H204" s="60">
        <f>'СВОД 2016'!G204+$E$1*1-'Апрель 2016'!D203</f>
        <v>-419.71000000000095</v>
      </c>
      <c r="I204" s="53">
        <f>'СВОД 2016'!H204+$E$1*1-'Май 2016'!D203</f>
        <v>1370.5199999999991</v>
      </c>
      <c r="J204" s="60">
        <f>'СВОД 2016'!I204+$E$1*1-'Июнь 2016'!D203</f>
        <v>-419.71000000000095</v>
      </c>
      <c r="K204" s="53">
        <f>'СВОД 2016'!J204+$F$1*1-'Июль 2016'!D203</f>
        <v>1680.2899999999991</v>
      </c>
      <c r="L204" s="53">
        <f>'СВОД 2016'!K204+$F$1*1-'Август 2016'!D203</f>
        <v>1890.2899999999991</v>
      </c>
      <c r="M204" s="53">
        <f>'СВОД 2016'!L204+$F$1*1-'Сентябрь 2016'!D203</f>
        <v>1190.2899999999991</v>
      </c>
      <c r="N204" s="60">
        <f>'СВОД 2016'!M204+$F$1*1-'Октябрь 2016'!D203</f>
        <v>1290.2899999999991</v>
      </c>
      <c r="O204" s="60">
        <f>'СВОД 2016'!N204+$F$1*1-'Ноябрь 2016'!D203</f>
        <v>3390.2899999999991</v>
      </c>
      <c r="P204" s="60">
        <f>'СВОД 2016'!O204+$F$1*1-'Декабрь 2016'!D203</f>
        <v>5490.2899999999991</v>
      </c>
      <c r="Q204" s="14">
        <f t="shared" si="9"/>
        <v>23341.38</v>
      </c>
      <c r="R204" s="14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4">
        <f t="shared" si="10"/>
        <v>5490.2900000000009</v>
      </c>
      <c r="T204" s="37">
        <f t="shared" si="11"/>
        <v>0</v>
      </c>
    </row>
    <row r="205" spans="1:20" ht="15.95" customHeight="1" x14ac:dyDescent="0.25">
      <c r="A205" s="20" t="s">
        <v>219</v>
      </c>
      <c r="B205" s="2">
        <v>173</v>
      </c>
      <c r="C205" s="9"/>
      <c r="D205" s="60">
        <f>'СВОД 2015'!P203</f>
        <v>-614.34999999999809</v>
      </c>
      <c r="E205" s="53">
        <f>'СВОД 2016'!D205+$E$1*1-'Январь 2016'!D204</f>
        <v>1175.8800000000019</v>
      </c>
      <c r="F205" s="60">
        <f>'СВОД 2016'!E205+$E$1*1-'Февраль 2016'!D204</f>
        <v>-1883.8899999999981</v>
      </c>
      <c r="G205" s="60">
        <f>'СВОД 2016'!F205+$E$1*1-'Март 2016'!D204</f>
        <v>-93.659999999998035</v>
      </c>
      <c r="H205" s="60">
        <f>'СВОД 2016'!G205+$E$1*1-'Апрель 2016'!D204</f>
        <v>-3053.429999999998</v>
      </c>
      <c r="I205" s="60">
        <f>'СВОД 2016'!H205+$E$1*1-'Май 2016'!D204</f>
        <v>-1263.199999999998</v>
      </c>
      <c r="J205" s="53">
        <f>'СВОД 2016'!I205+$E$1*1-'Июнь 2016'!D204</f>
        <v>527.03000000000202</v>
      </c>
      <c r="K205" s="53">
        <f>'СВОД 2016'!J205+$F$1*1-'Июль 2016'!D204</f>
        <v>2627.030000000002</v>
      </c>
      <c r="L205" s="53">
        <f>'СВОД 2016'!K205+$F$1*1-'Август 2016'!D204</f>
        <v>4727.0300000000025</v>
      </c>
      <c r="M205" s="53">
        <f>'СВОД 2016'!L205+$F$1*1-'Сентябрь 2016'!D204</f>
        <v>2719.5400000000027</v>
      </c>
      <c r="N205" s="53">
        <f>'СВОД 2016'!M205+$F$1*1-'Октябрь 2016'!D204</f>
        <v>4819.5400000000027</v>
      </c>
      <c r="O205" s="53">
        <f>'СВОД 2016'!N205+$F$1*1-'Ноябрь 2016'!D204</f>
        <v>3339.0800000000027</v>
      </c>
      <c r="P205" s="60">
        <f>'СВОД 2016'!O205+$F$1*1-'Декабрь 2016'!D204</f>
        <v>1858.6200000000026</v>
      </c>
      <c r="Q205" s="14">
        <f t="shared" si="9"/>
        <v>23341.38</v>
      </c>
      <c r="R205" s="14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4">
        <f t="shared" si="10"/>
        <v>1858.6200000000026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2015'!P204</f>
        <v>2435.9599999999996</v>
      </c>
      <c r="E206" s="60">
        <f>'СВОД 2016'!D206+$E$1*1-'Январь 2016'!D205</f>
        <v>-1144.5</v>
      </c>
      <c r="F206" s="60">
        <f>'СВОД 2016'!E206+$E$1*1-'Февраль 2016'!D205</f>
        <v>-1144.5</v>
      </c>
      <c r="G206" s="60">
        <f>'СВОД 2016'!F206+$E$1*1-'Март 2016'!D205</f>
        <v>-1144.5</v>
      </c>
      <c r="H206" s="53">
        <f>'СВОД 2016'!G206+$E$1*1-'Апрель 2016'!D205</f>
        <v>645.73</v>
      </c>
      <c r="I206" s="53">
        <f>'СВОД 2016'!H206+$E$1*1-'Май 2016'!D205</f>
        <v>645.73</v>
      </c>
      <c r="J206" s="60">
        <f>'СВОД 2016'!I206+$E$1*1-'Июнь 2016'!D205</f>
        <v>-1454.04</v>
      </c>
      <c r="K206" s="53">
        <f>'СВОД 2016'!J206+$F$1*1-'Июль 2016'!D205</f>
        <v>645.96</v>
      </c>
      <c r="L206" s="53">
        <f>'СВОД 2016'!K206+$F$1*1-'Август 2016'!D205</f>
        <v>955.73</v>
      </c>
      <c r="M206" s="53">
        <f>'СВОД 2016'!L206+$F$1*1-'Сентябрь 2016'!D205</f>
        <v>955.73</v>
      </c>
      <c r="N206" s="53">
        <f>'СВОД 2016'!M206+$F$1*1-'Октябрь 2016'!D205</f>
        <v>955.73</v>
      </c>
      <c r="O206" s="53">
        <f>'СВОД 2016'!N206+$F$1*1-'Ноябрь 2016'!D205</f>
        <v>955.73</v>
      </c>
      <c r="P206" s="60">
        <f>'СВОД 2016'!O206+$F$1*1-'Декабрь 2016'!D205</f>
        <v>955.73</v>
      </c>
      <c r="Q206" s="14">
        <f t="shared" si="9"/>
        <v>23341.38</v>
      </c>
      <c r="R206" s="14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4">
        <f t="shared" si="10"/>
        <v>955.72999999999956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2015'!P205</f>
        <v>5.749999999998181</v>
      </c>
      <c r="E207" s="53">
        <f>'СВОД 2016'!D207+$E$1*1-'Январь 2016'!D206</f>
        <v>5.9799999999981992</v>
      </c>
      <c r="F207" s="53">
        <f>'СВОД 2016'!E207+$E$1*1-'Февраль 2016'!D206</f>
        <v>6.2099999999982174</v>
      </c>
      <c r="G207" s="53">
        <f>'СВОД 2016'!F207+$E$1*1-'Март 2016'!D206</f>
        <v>6.4399999999982356</v>
      </c>
      <c r="H207" s="53">
        <f>'СВОД 2016'!G207+$E$1*1-'Апрель 2016'!D206</f>
        <v>6.6699999999982538</v>
      </c>
      <c r="I207" s="53">
        <f>'СВОД 2016'!H207+$E$1*1-'Май 2016'!D206</f>
        <v>6.899999999998272</v>
      </c>
      <c r="J207" s="53">
        <f>'СВОД 2016'!I207+$E$1*1-'Июнь 2016'!D206</f>
        <v>7.1299999999982901</v>
      </c>
      <c r="K207" s="53">
        <f>'СВОД 2016'!J207+$F$1*1-'Июль 2016'!D206</f>
        <v>7.1299999999982901</v>
      </c>
      <c r="L207" s="53">
        <f>'СВОД 2016'!K207+$F$1*1-'Август 2016'!D206</f>
        <v>7.1299999999982901</v>
      </c>
      <c r="M207" s="53">
        <f>'СВОД 2016'!L207+$F$1*1-'Сентябрь 2016'!D206</f>
        <v>7.1299999999982901</v>
      </c>
      <c r="N207" s="53">
        <f>'СВОД 2016'!M207+$F$1*1-'Октябрь 2016'!D206</f>
        <v>7.1299999999982901</v>
      </c>
      <c r="O207" s="53">
        <f>'СВОД 2016'!N207+$F$1*1-'Ноябрь 2016'!D206</f>
        <v>7.1299999999982901</v>
      </c>
      <c r="P207" s="60">
        <f>'СВОД 2016'!O207+$F$1*1-'Декабрь 2016'!D206</f>
        <v>7.1299999999982901</v>
      </c>
      <c r="Q207" s="14">
        <f t="shared" si="9"/>
        <v>23341.38</v>
      </c>
      <c r="R207" s="14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60">
        <f>'СВОД 2015'!P206</f>
        <v>-2.0000000005438778E-2</v>
      </c>
      <c r="E208" s="53">
        <f>'СВОД 2016'!D208+$E$1*1-'Январь 2016'!D207</f>
        <v>1790.2099999999946</v>
      </c>
      <c r="F208" s="60">
        <f>'СВОД 2016'!E208+$E$1*1-'Февраль 2016'!D207</f>
        <v>-1790.2600000000052</v>
      </c>
      <c r="G208" s="60">
        <f>'СВОД 2016'!F208+$E$1*1-'Март 2016'!D207</f>
        <v>-3.000000000520231E-2</v>
      </c>
      <c r="H208" s="60">
        <f>'СВОД 2016'!G208+$E$1*1-'Апрель 2016'!D207</f>
        <v>-3580.500000000005</v>
      </c>
      <c r="I208" s="60">
        <f>'СВОД 2016'!H208+$E$1*1-'Май 2016'!D207</f>
        <v>-1790.270000000005</v>
      </c>
      <c r="J208" s="60">
        <f>'СВОД 2016'!I208+$E$1*1-'Июнь 2016'!D207</f>
        <v>-4.0000000004965841E-2</v>
      </c>
      <c r="K208" s="60">
        <f>'СВОД 2016'!J208+$F$1*1-'Июль 2016'!D207</f>
        <v>-4200.0400000000045</v>
      </c>
      <c r="L208" s="60">
        <f>'СВОД 2016'!K208+$F$1*1-'Август 2016'!D207</f>
        <v>-2100.0400000000045</v>
      </c>
      <c r="M208" s="60">
        <f>'СВОД 2016'!L208+$F$1*1-'Сентябрь 2016'!D207</f>
        <v>-4.0000000004511094E-2</v>
      </c>
      <c r="N208" s="60">
        <f>'СВОД 2016'!M208+$F$1*1-'Октябрь 2016'!D207</f>
        <v>-4200.0400000000045</v>
      </c>
      <c r="O208" s="60">
        <f>'СВОД 2016'!N208+$F$1*1-'Ноябрь 2016'!D207</f>
        <v>-2100.0400000000045</v>
      </c>
      <c r="P208" s="60">
        <f>'СВОД 2016'!O208+$F$1*1-'Декабрь 2016'!D207</f>
        <v>-4.0000000004511094E-2</v>
      </c>
      <c r="Q208" s="14">
        <f t="shared" si="9"/>
        <v>23341.38</v>
      </c>
      <c r="R208" s="14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4">
        <f t="shared" si="10"/>
        <v>-4.0000000004511094E-2</v>
      </c>
      <c r="T208" s="37">
        <f t="shared" si="11"/>
        <v>0</v>
      </c>
    </row>
    <row r="209" spans="1:62" ht="15.95" customHeight="1" x14ac:dyDescent="0.25">
      <c r="A209" s="20" t="s">
        <v>223</v>
      </c>
      <c r="B209" s="2">
        <v>177</v>
      </c>
      <c r="C209" s="9"/>
      <c r="D209" s="53">
        <f>'СВОД 2015'!P207</f>
        <v>1.8189894035458565E-12</v>
      </c>
      <c r="E209" s="60">
        <f>'СВОД 2016'!D209+$E$1*1-'Январь 2016'!D208</f>
        <v>-3580.4599999999978</v>
      </c>
      <c r="F209" s="60">
        <f>'СВОД 2016'!E209+$E$1*1-'Февраль 2016'!D208</f>
        <v>-1790.2299999999977</v>
      </c>
      <c r="G209" s="53">
        <f>'СВОД 2016'!F209+$E$1*1-'Март 2016'!D208</f>
        <v>2.2737367544323206E-12</v>
      </c>
      <c r="H209" s="60">
        <f>'СВОД 2016'!G209+$E$1*1-'Апрель 2016'!D208</f>
        <v>-3580.4599999999973</v>
      </c>
      <c r="I209" s="60">
        <f>'СВОД 2016'!H209+$E$1*1-'Май 2016'!D208</f>
        <v>-1790.2299999999973</v>
      </c>
      <c r="J209" s="53">
        <f>'СВОД 2016'!I209+$E$1*1-'Июнь 2016'!D208</f>
        <v>2.7284841053187847E-12</v>
      </c>
      <c r="K209" s="60">
        <f>'СВОД 2016'!J209+$F$1*1-'Июль 2016'!D208</f>
        <v>0</v>
      </c>
      <c r="L209" s="60">
        <f>'СВОД 2016'!K209+$F$1*1-'Август 2016'!D208</f>
        <v>-2100</v>
      </c>
      <c r="M209" s="60">
        <f>'СВОД 2016'!L209+$F$1*1-'Сентябрь 2016'!D208</f>
        <v>0</v>
      </c>
      <c r="N209" s="60">
        <f>'СВОД 2016'!M209+$F$1*1-'Октябрь 2016'!D208</f>
        <v>-4200</v>
      </c>
      <c r="O209" s="60">
        <f>'СВОД 2016'!N209+$F$1*1-'Ноябрь 2016'!D208</f>
        <v>-2100</v>
      </c>
      <c r="P209" s="60">
        <f>'СВОД 2016'!O209+$F$1*1-'Декабрь 2016'!D208</f>
        <v>0</v>
      </c>
      <c r="Q209" s="14">
        <f t="shared" si="9"/>
        <v>23341.38</v>
      </c>
      <c r="R209" s="14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4">
        <f t="shared" si="10"/>
        <v>0</v>
      </c>
      <c r="T209" s="37">
        <f t="shared" si="11"/>
        <v>0</v>
      </c>
    </row>
    <row r="210" spans="1:62" ht="15.95" customHeight="1" x14ac:dyDescent="0.25">
      <c r="A210" s="20" t="s">
        <v>224</v>
      </c>
      <c r="B210" s="2">
        <v>178</v>
      </c>
      <c r="C210" s="9"/>
      <c r="D210" s="53">
        <f>'СВОД 2015'!P208</f>
        <v>1790.8299999999963</v>
      </c>
      <c r="E210" s="53">
        <f>'СВОД 2016'!D210+$E$1*1-'Январь 2016'!D209</f>
        <v>1791.0599999999963</v>
      </c>
      <c r="F210" s="60">
        <f>'СВОД 2016'!E210+$E$1*1-'Февраль 2016'!D209</f>
        <v>-18.710000000003674</v>
      </c>
      <c r="G210" s="53">
        <f>'СВОД 2016'!F210+$E$1*1-'Март 2016'!D209</f>
        <v>1771.5199999999963</v>
      </c>
      <c r="H210" s="60">
        <f>'СВОД 2016'!G210+$E$1*1-'Апрель 2016'!D209</f>
        <v>-1877.850000000004</v>
      </c>
      <c r="I210" s="60">
        <f>'СВОД 2016'!H210+$E$1*1-'Май 2016'!D209</f>
        <v>-2165.620000000004</v>
      </c>
      <c r="J210" s="60">
        <f>'СВОД 2016'!I210+$E$1*1-'Июнь 2016'!D209</f>
        <v>-375.39000000000397</v>
      </c>
      <c r="K210" s="60">
        <f>'СВОД 2016'!J210+$F$1*1-'Июль 2016'!D209</f>
        <v>-75.390000000003965</v>
      </c>
      <c r="L210" s="60">
        <f>'СВОД 2016'!K210+$F$1*1-'Август 2016'!D209</f>
        <v>-125.39000000000397</v>
      </c>
      <c r="M210" s="60">
        <f>'СВОД 2016'!L210+$F$1*1-'Сентябрь 2016'!D209</f>
        <v>-125.39000000000397</v>
      </c>
      <c r="N210" s="60">
        <f>'СВОД 2016'!M210+$F$1*1-'Октябрь 2016'!D209</f>
        <v>-15.390000000003965</v>
      </c>
      <c r="O210" s="60">
        <f>'СВОД 2016'!N210+$F$1*1-'Ноябрь 2016'!D209</f>
        <v>-15.390000000003965</v>
      </c>
      <c r="P210" s="60">
        <f>'СВОД 2016'!O210+$F$1*1-'Декабрь 2016'!D209</f>
        <v>2084.609999999996</v>
      </c>
      <c r="Q210" s="14">
        <f t="shared" si="9"/>
        <v>23341.38</v>
      </c>
      <c r="R210" s="14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4">
        <f t="shared" si="10"/>
        <v>2084.6100000000006</v>
      </c>
      <c r="T210" s="37">
        <f t="shared" si="11"/>
        <v>4.5474735088646412E-12</v>
      </c>
    </row>
    <row r="211" spans="1:62" ht="15.95" customHeight="1" x14ac:dyDescent="0.25">
      <c r="A211" s="20" t="s">
        <v>225</v>
      </c>
      <c r="B211" s="2">
        <v>178</v>
      </c>
      <c r="C211" s="2" t="s">
        <v>21</v>
      </c>
      <c r="D211" s="60">
        <f>'СВОД 2015'!P209</f>
        <v>-11.240000000000236</v>
      </c>
      <c r="E211" s="60">
        <f>'СВОД 2016'!D211+$E$1*1-'Январь 2016'!D210</f>
        <v>-11.240000000000236</v>
      </c>
      <c r="F211" s="60">
        <f>'СВОД 2016'!E211+$E$1*1-'Февраль 2016'!D210</f>
        <v>-1801.4700000000003</v>
      </c>
      <c r="G211" s="60">
        <f>'СВОД 2016'!F211+$E$1*1-'Март 2016'!D210</f>
        <v>-1801.4700000000003</v>
      </c>
      <c r="H211" s="60">
        <f>'СВОД 2016'!G211+$E$1*1-'Апрель 2016'!D210</f>
        <v>-11.240000000000236</v>
      </c>
      <c r="I211" s="53">
        <f>'СВОД 2016'!H211+$E$1*1-'Май 2016'!D210</f>
        <v>1778.9899999999998</v>
      </c>
      <c r="J211" s="60">
        <f>'СВОД 2016'!I211+$E$1*1-'Июнь 2016'!D210</f>
        <v>-11.240000000000236</v>
      </c>
      <c r="K211" s="60">
        <f>'СВОД 2016'!J211+$F$1*1-'Июль 2016'!D210</f>
        <v>-2100.0000000000005</v>
      </c>
      <c r="L211" s="60">
        <f>'СВОД 2016'!K211+$F$1*1-'Август 2016'!D210</f>
        <v>-4.5474735088646412E-13</v>
      </c>
      <c r="M211" s="53">
        <f>'СВОД 2016'!L211+$F$1*1-'Сентябрь 2016'!D210</f>
        <v>2099.9999999999995</v>
      </c>
      <c r="N211" s="60">
        <f>'СВОД 2016'!M211+$F$1*1-'Октябрь 2016'!D210</f>
        <v>0</v>
      </c>
      <c r="O211" s="53">
        <f>'СВОД 2016'!N211+$F$1*1-'Ноябрь 2016'!D210</f>
        <v>2100</v>
      </c>
      <c r="P211" s="60">
        <f>'СВОД 2016'!O211+$F$1*1-'Декабрь 2016'!D210</f>
        <v>441.38000000000011</v>
      </c>
      <c r="Q211" s="14">
        <f t="shared" si="9"/>
        <v>23341.38</v>
      </c>
      <c r="R211" s="14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4">
        <f t="shared" si="10"/>
        <v>441.38000000000102</v>
      </c>
      <c r="T211" s="37">
        <f t="shared" si="11"/>
        <v>9.0949470177292824E-13</v>
      </c>
    </row>
    <row r="212" spans="1:62" s="57" customFormat="1" ht="15.95" customHeight="1" x14ac:dyDescent="0.25">
      <c r="A212" s="46" t="s">
        <v>226</v>
      </c>
      <c r="B212" s="47">
        <v>178</v>
      </c>
      <c r="C212" s="47" t="s">
        <v>21</v>
      </c>
      <c r="D212" s="71">
        <f>'СВОД 2015'!P210</f>
        <v>441.38000000000102</v>
      </c>
      <c r="E212" s="71">
        <v>441.38</v>
      </c>
      <c r="F212" s="71">
        <v>441.38</v>
      </c>
      <c r="G212" s="71">
        <v>441.38</v>
      </c>
      <c r="H212" s="71">
        <v>441.38</v>
      </c>
      <c r="I212" s="71">
        <v>441.38</v>
      </c>
      <c r="J212" s="71">
        <v>441.38</v>
      </c>
      <c r="K212" s="71">
        <v>441.38</v>
      </c>
      <c r="L212" s="71">
        <v>441.38</v>
      </c>
      <c r="M212" s="71">
        <v>441.38</v>
      </c>
      <c r="N212" s="71">
        <v>441.38</v>
      </c>
      <c r="O212" s="71">
        <v>441.38</v>
      </c>
      <c r="P212" s="60">
        <f>'СВОД 2016'!O212-'Декабрь 2016'!D211</f>
        <v>0</v>
      </c>
      <c r="Q212" s="49">
        <v>0</v>
      </c>
      <c r="R212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49">
        <f t="shared" si="10"/>
        <v>441.38000000000102</v>
      </c>
      <c r="T212" s="44">
        <f t="shared" si="11"/>
        <v>441.38000000000102</v>
      </c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</row>
    <row r="213" spans="1:62" ht="15.95" customHeight="1" x14ac:dyDescent="0.25">
      <c r="A213" s="20" t="s">
        <v>227</v>
      </c>
      <c r="B213" s="2">
        <v>179</v>
      </c>
      <c r="C213" s="9"/>
      <c r="D213" s="53">
        <f>'СВОД 2015'!P211</f>
        <v>32224.139999999996</v>
      </c>
      <c r="E213" s="53">
        <f>'СВОД 2016'!D213+$E$1*1-'Январь 2016'!D212</f>
        <v>34014.369999999995</v>
      </c>
      <c r="F213" s="53">
        <f>'СВОД 2016'!E213+$E$1*1-'Февраль 2016'!D212</f>
        <v>35804.6</v>
      </c>
      <c r="G213" s="53">
        <f>'СВОД 2016'!F213+$E$1*1-'Март 2016'!D212</f>
        <v>37594.83</v>
      </c>
      <c r="H213" s="53">
        <f>'СВОД 2016'!G213+$E$1*1-'Апрель 2016'!D212</f>
        <v>39385.060000000005</v>
      </c>
      <c r="I213" s="53">
        <f>'СВОД 2016'!H213+$E$1*1-'Май 2016'!D212</f>
        <v>41175.290000000008</v>
      </c>
      <c r="J213" s="60">
        <f>'СВОД 2016'!I213+$E$1*1-'Июнь 2016'!D212</f>
        <v>0</v>
      </c>
      <c r="K213" s="60">
        <f>'СВОД 2016'!J213+$F$1*1-'Июль 2016'!D212</f>
        <v>2100</v>
      </c>
      <c r="L213" s="60">
        <f>'СВОД 2016'!K213+$F$1*1-'Август 2016'!D212</f>
        <v>4200</v>
      </c>
      <c r="M213" s="60">
        <f>'СВОД 2016'!L213+$F$1*1-'Сентябрь 2016'!D212</f>
        <v>6300</v>
      </c>
      <c r="N213" s="60">
        <f>'СВОД 2016'!M213+$F$1*1-'Октябрь 2016'!D212</f>
        <v>8400</v>
      </c>
      <c r="O213" s="60">
        <f>'СВОД 2016'!N213+$F$1*1-'Ноябрь 2016'!D212</f>
        <v>10500</v>
      </c>
      <c r="P213" s="60">
        <f>'СВОД 2016'!O213+$F$1*1-'Декабрь 2016'!D212</f>
        <v>12600</v>
      </c>
      <c r="Q213" s="14">
        <f t="shared" si="9"/>
        <v>23341.38</v>
      </c>
      <c r="R213" s="14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4">
        <f t="shared" si="10"/>
        <v>12600</v>
      </c>
      <c r="T213" s="37">
        <f t="shared" si="11"/>
        <v>0</v>
      </c>
    </row>
    <row r="214" spans="1:62" ht="15.95" customHeight="1" x14ac:dyDescent="0.25">
      <c r="A214" s="20" t="s">
        <v>228</v>
      </c>
      <c r="B214" s="2">
        <v>180</v>
      </c>
      <c r="C214" s="9"/>
      <c r="D214" s="60">
        <f>'СВОД 2015'!P212</f>
        <v>-29.959999999996398</v>
      </c>
      <c r="E214" s="53">
        <f>'СВОД 2016'!D214+$E$1*1-'Январь 2016'!D213</f>
        <v>1760.2700000000036</v>
      </c>
      <c r="F214" s="53">
        <f>'СВОД 2016'!E214+$E$1*1-'Февраль 2016'!D213</f>
        <v>3550.5000000000036</v>
      </c>
      <c r="G214" s="60">
        <f>'СВОД 2016'!F214+$E$1*1-'Март 2016'!D213</f>
        <v>-49.269999999996799</v>
      </c>
      <c r="H214" s="53">
        <f>'СВОД 2016'!G214+$E$1*1-'Апрель 2016'!D213</f>
        <v>1740.9600000000032</v>
      </c>
      <c r="I214" s="53">
        <f>'СВОД 2016'!H214+$E$1*1-'Май 2016'!D213</f>
        <v>1741.1900000000032</v>
      </c>
      <c r="J214" s="53">
        <f>'СВОД 2016'!I214+$E$1*1-'Июнь 2016'!D213</f>
        <v>3531.4200000000033</v>
      </c>
      <c r="K214" s="53">
        <f>'СВОД 2016'!J214+$F$1*1-'Июль 2016'!D213</f>
        <v>2131.4200000000037</v>
      </c>
      <c r="L214" s="53">
        <f>'СВОД 2016'!K214+$F$1*1-'Август 2016'!D213</f>
        <v>1931.4200000000037</v>
      </c>
      <c r="M214" s="60">
        <f>'СВОД 2016'!L214+$F$1*1-'Сентябрь 2016'!D213</f>
        <v>2031.4200000000037</v>
      </c>
      <c r="N214" s="60">
        <f>'СВОД 2016'!M214+$F$1*1-'Октябрь 2016'!D213</f>
        <v>4131.4200000000037</v>
      </c>
      <c r="O214" s="60">
        <f>'СВОД 2016'!N214+$F$1*1-'Ноябрь 2016'!D213</f>
        <v>6231.4200000000037</v>
      </c>
      <c r="P214" s="60">
        <f>'СВОД 2016'!O214+$F$1*1-'Декабрь 2016'!D213</f>
        <v>8331.4200000000037</v>
      </c>
      <c r="Q214" s="14">
        <f t="shared" si="9"/>
        <v>23341.38</v>
      </c>
      <c r="R214" s="14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4">
        <f t="shared" si="10"/>
        <v>8331.4200000000055</v>
      </c>
      <c r="T214" s="37">
        <f t="shared" si="11"/>
        <v>0</v>
      </c>
    </row>
    <row r="215" spans="1:62" ht="15.95" customHeight="1" x14ac:dyDescent="0.25">
      <c r="A215" s="22" t="s">
        <v>229</v>
      </c>
      <c r="B215" s="2">
        <v>181</v>
      </c>
      <c r="C215" s="9"/>
      <c r="D215" s="60">
        <f>'СВОД 2015'!P213</f>
        <v>46716.67000000002</v>
      </c>
      <c r="E215" s="60">
        <f>'СВОД 2016'!D215+$E$1*1-'Январь 2016'!D214</f>
        <v>48506.900000000023</v>
      </c>
      <c r="F215" s="60">
        <f>'СВОД 2016'!E215+$E$1*1-'Февраль 2016'!D214</f>
        <v>50297.130000000026</v>
      </c>
      <c r="G215" s="60">
        <f>'СВОД 2016'!F215+$E$1*1-'Март 2016'!D214</f>
        <v>52087.36000000003</v>
      </c>
      <c r="H215" s="60">
        <f>'СВОД 2016'!G215+$E$1*1-'Апрель 2016'!D214</f>
        <v>53877.590000000033</v>
      </c>
      <c r="I215" s="60">
        <f>'СВОД 2016'!H215+$E$1*1-'Май 2016'!D214</f>
        <v>55667.820000000036</v>
      </c>
      <c r="J215" s="60">
        <f>'СВОД 2016'!I215+$E$1*1-'Июнь 2016'!D214</f>
        <v>57458.050000000039</v>
      </c>
      <c r="K215" s="60">
        <f>'СВОД 2016'!J215+$F$1*1-'Июль 2016'!D214</f>
        <v>59558.050000000039</v>
      </c>
      <c r="L215" s="60">
        <f>'СВОД 2016'!K215+$F$1*1-'Август 2016'!D214</f>
        <v>61658.050000000039</v>
      </c>
      <c r="M215" s="60">
        <f>'СВОД 2016'!L215+$F$1*1-'Сентябрь 2016'!D214</f>
        <v>63758.050000000039</v>
      </c>
      <c r="N215" s="60">
        <f>'СВОД 2016'!M215+$F$1*1-'Октябрь 2016'!D214</f>
        <v>65858.050000000047</v>
      </c>
      <c r="O215" s="60">
        <f>'СВОД 2016'!N215+$F$1*1-'Ноябрь 2016'!D214</f>
        <v>67958.050000000047</v>
      </c>
      <c r="P215" s="60">
        <f>'СВОД 2016'!O215+$F$1*1-'Декабрь 2016'!D214</f>
        <v>70058.050000000047</v>
      </c>
      <c r="Q215" s="14">
        <f t="shared" si="9"/>
        <v>23341.38</v>
      </c>
      <c r="R215" s="14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4">
        <f t="shared" si="10"/>
        <v>70058.050000000017</v>
      </c>
      <c r="T215" s="37">
        <f t="shared" si="11"/>
        <v>0</v>
      </c>
    </row>
    <row r="216" spans="1:62" ht="18" customHeight="1" thickBot="1" x14ac:dyDescent="0.3">
      <c r="A216" s="23">
        <v>0</v>
      </c>
      <c r="B216" s="24"/>
      <c r="C216" s="24"/>
      <c r="D216" s="59"/>
      <c r="E216" s="66"/>
      <c r="F216" s="66"/>
      <c r="G216" s="66"/>
      <c r="H216" s="66"/>
      <c r="I216" s="25"/>
      <c r="J216" s="4"/>
      <c r="K216" s="26"/>
      <c r="L216" s="26"/>
      <c r="M216" s="4"/>
      <c r="N216" s="27"/>
      <c r="O216" s="28"/>
      <c r="P216" s="4"/>
      <c r="Q216" s="38"/>
      <c r="R216" s="38"/>
      <c r="S216" s="38"/>
    </row>
    <row r="217" spans="1:62" ht="35.25" customHeight="1" thickBot="1" x14ac:dyDescent="0.3">
      <c r="A217" s="35"/>
      <c r="B217" s="36"/>
      <c r="C217" s="58" t="s">
        <v>230</v>
      </c>
      <c r="D217" s="11">
        <f>SUM(D3:D215)</f>
        <v>408847.02000000019</v>
      </c>
      <c r="E217" s="11">
        <f t="shared" ref="E217:S217" si="12">SUM(E3:E216)</f>
        <v>490756.25999999966</v>
      </c>
      <c r="F217" s="11">
        <f t="shared" si="12"/>
        <v>447117.62999999983</v>
      </c>
      <c r="G217" s="11">
        <f t="shared" si="12"/>
        <v>366326.6399999999</v>
      </c>
      <c r="H217" s="11">
        <f t="shared" si="12"/>
        <v>107179.31999999998</v>
      </c>
      <c r="I217" s="11">
        <f t="shared" si="12"/>
        <v>140449.71000000002</v>
      </c>
      <c r="J217" s="11">
        <f t="shared" si="12"/>
        <v>78267.259999999907</v>
      </c>
      <c r="K217" s="11">
        <f t="shared" si="12"/>
        <v>158871.4499999999</v>
      </c>
      <c r="L217" s="11">
        <f t="shared" si="12"/>
        <v>258604.95999999996</v>
      </c>
      <c r="M217" s="11">
        <f t="shared" si="12"/>
        <v>371706.86999999994</v>
      </c>
      <c r="N217" s="7">
        <f t="shared" si="12"/>
        <v>446931.31000000011</v>
      </c>
      <c r="O217" s="7">
        <f t="shared" si="12"/>
        <v>539747.02000000025</v>
      </c>
      <c r="P217" s="7">
        <f t="shared" si="12"/>
        <v>548899.89000000013</v>
      </c>
      <c r="Q217" s="15">
        <f t="shared" si="12"/>
        <v>4915150.7499999823</v>
      </c>
      <c r="R217" s="15">
        <f t="shared" si="12"/>
        <v>4797997.8799999943</v>
      </c>
      <c r="S217" s="15">
        <f t="shared" si="12"/>
        <v>525999.89000000013</v>
      </c>
    </row>
    <row r="220" spans="1:62" ht="21" x14ac:dyDescent="0.35">
      <c r="A220" s="73" t="s">
        <v>233</v>
      </c>
      <c r="G220" s="37"/>
      <c r="Q220" s="37"/>
    </row>
  </sheetData>
  <autoFilter ref="A2:S217" xr:uid="{00000000-0009-0000-0000-00000D000000}">
    <sortState xmlns:xlrd2="http://schemas.microsoft.com/office/spreadsheetml/2017/richdata2" ref="A3:S215">
      <sortCondition ref="B2:B215"/>
    </sortState>
  </autoFilter>
  <conditionalFormatting sqref="D3:D88 D90:D215">
    <cfRule type="cellIs" dxfId="551" priority="3" operator="lessThanOrEqual">
      <formula>0</formula>
    </cfRule>
  </conditionalFormatting>
  <conditionalFormatting sqref="E3:P3 E4:J88 K4:P211 F89:J89 E90:J211 E212:P215">
    <cfRule type="cellIs" dxfId="550" priority="6" operator="lessThanOrEqual">
      <formula>0</formula>
    </cfRule>
  </conditionalFormatting>
  <hyperlinks>
    <hyperlink ref="E2" location="'Январь 2016'!Область_печати" display="Сальдо на 31.01.16" xr:uid="{00000000-0004-0000-0D00-000000000000}"/>
    <hyperlink ref="F2" location="'Февраль 2016'!Область_печати" display="Сальдо на 29.02.16" xr:uid="{00000000-0004-0000-0D00-000001000000}"/>
    <hyperlink ref="G2" location="'Март 2016'!Область_печати" display="Сальдо на 31.03.16" xr:uid="{00000000-0004-0000-0D00-000002000000}"/>
    <hyperlink ref="H2" location="'Апрель 2016'!A1" display="Сальдо на 30.04.16" xr:uid="{00000000-0004-0000-0D00-000003000000}"/>
    <hyperlink ref="I2" location="'Май 2016'!Область_печати" display="альдо на 31.05.16" xr:uid="{00000000-0004-0000-0D00-000004000000}"/>
    <hyperlink ref="J2" location="'Июнь 2016'!Область_печати" display="Сальдо на 30.06.16" xr:uid="{00000000-0004-0000-0D00-000005000000}"/>
    <hyperlink ref="K2" location="'Июль 2016'!Область_печати" display="Сальдо на 31.07.16" xr:uid="{00000000-0004-0000-0D00-000006000000}"/>
    <hyperlink ref="L2" location="'Август 2016'!Область_печати" display="Сальдо на 31.08.16" xr:uid="{00000000-0004-0000-0D00-000007000000}"/>
    <hyperlink ref="M2" location="'Сентябрь 2016'!Область_печати" display="Сальдо на 30.09.16" xr:uid="{00000000-0004-0000-0D00-000008000000}"/>
    <hyperlink ref="N2" location="'Октябрь 2016'!Область_печати" display="Сальдо на 31.10.16" xr:uid="{00000000-0004-0000-0D00-000009000000}"/>
    <hyperlink ref="O2" location="'Ноябрь 2016'!Область_печати" display="Сальдо на 30.11.16" xr:uid="{00000000-0004-0000-0D00-00000A000000}"/>
    <hyperlink ref="P2" location="'Декабрь 2016'!A1" display="Сальдо на 31.12.16" xr:uid="{00000000-0004-0000-0D00-00000B000000}"/>
    <hyperlink ref="D2" location="'СВОД 2014'!Область_печати" display="САЛЬДО                       на начало года" xr:uid="{00000000-0004-0000-0D00-00000C000000}"/>
    <hyperlink ref="A220" location="'СВОД 2015'!Область_печати" display="СВОД 2015" xr:uid="{00000000-0004-0000-0D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Лист140">
    <tabColor rgb="FFFFCCFF"/>
    <pageSetUpPr fitToPage="1"/>
  </sheetPr>
  <dimension ref="A1:E223"/>
  <sheetViews>
    <sheetView workbookViewId="0">
      <pane ySplit="2" topLeftCell="A63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5" s="3" customFormat="1" ht="15.95" customHeight="1" x14ac:dyDescent="0.25">
      <c r="A3" s="21" t="s">
        <v>407</v>
      </c>
      <c r="B3" s="1">
        <v>1</v>
      </c>
      <c r="C3" s="8"/>
      <c r="D3" s="150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151"/>
      <c r="E4" s="3"/>
    </row>
    <row r="5" spans="1:5" ht="15.95" customHeight="1" x14ac:dyDescent="0.25">
      <c r="A5" s="20" t="s">
        <v>22</v>
      </c>
      <c r="B5" s="2">
        <v>2</v>
      </c>
      <c r="C5" s="9"/>
      <c r="D5" s="151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151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151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151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151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151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151"/>
      <c r="E11" s="3"/>
    </row>
    <row r="12" spans="1:5" ht="15.95" customHeight="1" x14ac:dyDescent="0.25">
      <c r="A12" s="20" t="s">
        <v>29</v>
      </c>
      <c r="B12" s="2">
        <v>6</v>
      </c>
      <c r="C12" s="9"/>
      <c r="D12" s="151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151"/>
      <c r="E13" s="3"/>
    </row>
    <row r="14" spans="1:5" ht="15.95" customHeight="1" x14ac:dyDescent="0.25">
      <c r="A14" s="20" t="s">
        <v>31</v>
      </c>
      <c r="B14" s="2">
        <v>8</v>
      </c>
      <c r="C14" s="9"/>
      <c r="D14" s="151"/>
      <c r="E14" s="3"/>
    </row>
    <row r="15" spans="1:5" ht="15.95" customHeight="1" x14ac:dyDescent="0.25">
      <c r="A15" s="20" t="s">
        <v>32</v>
      </c>
      <c r="B15" s="2">
        <v>9</v>
      </c>
      <c r="C15" s="9"/>
      <c r="D15" s="151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151"/>
      <c r="E16" s="3"/>
    </row>
    <row r="17" spans="1:5" ht="15.95" customHeight="1" x14ac:dyDescent="0.25">
      <c r="A17" s="20" t="s">
        <v>34</v>
      </c>
      <c r="B17" s="2">
        <v>10</v>
      </c>
      <c r="C17" s="9"/>
      <c r="D17" s="151"/>
      <c r="E17" s="3"/>
    </row>
    <row r="18" spans="1:5" ht="15.95" customHeight="1" x14ac:dyDescent="0.25">
      <c r="A18" s="20" t="s">
        <v>35</v>
      </c>
      <c r="B18" s="2">
        <v>11</v>
      </c>
      <c r="C18" s="9"/>
      <c r="D18" s="151"/>
      <c r="E18" s="3"/>
    </row>
    <row r="19" spans="1:5" ht="15.95" customHeight="1" x14ac:dyDescent="0.25">
      <c r="A19" s="20" t="s">
        <v>36</v>
      </c>
      <c r="B19" s="2">
        <v>12</v>
      </c>
      <c r="C19" s="9"/>
      <c r="D19" s="151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151"/>
      <c r="E20" s="3"/>
    </row>
    <row r="21" spans="1:5" ht="15.95" customHeight="1" x14ac:dyDescent="0.25">
      <c r="A21" s="20" t="s">
        <v>38</v>
      </c>
      <c r="B21" s="2">
        <v>13</v>
      </c>
      <c r="C21" s="9"/>
      <c r="D21" s="151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151"/>
      <c r="E22" s="3"/>
    </row>
    <row r="23" spans="1:5" ht="15.95" customHeight="1" x14ac:dyDescent="0.25">
      <c r="A23" s="20" t="s">
        <v>40</v>
      </c>
      <c r="B23" s="2">
        <v>15</v>
      </c>
      <c r="C23" s="9"/>
      <c r="D23" s="151"/>
      <c r="E23" s="3"/>
    </row>
    <row r="24" spans="1:5" ht="15.95" customHeight="1" x14ac:dyDescent="0.25">
      <c r="A24" s="20" t="s">
        <v>41</v>
      </c>
      <c r="B24" s="2">
        <v>16</v>
      </c>
      <c r="C24" s="9"/>
      <c r="D24" s="151"/>
      <c r="E24" s="3"/>
    </row>
    <row r="25" spans="1:5" ht="15.95" customHeight="1" x14ac:dyDescent="0.25">
      <c r="A25" s="20" t="s">
        <v>386</v>
      </c>
      <c r="B25" s="2">
        <v>16</v>
      </c>
      <c r="C25" s="2" t="s">
        <v>21</v>
      </c>
      <c r="D25" s="151"/>
      <c r="E25" s="3"/>
    </row>
    <row r="26" spans="1:5" ht="15.95" customHeight="1" x14ac:dyDescent="0.25">
      <c r="A26" s="20" t="s">
        <v>43</v>
      </c>
      <c r="B26" s="2">
        <v>17</v>
      </c>
      <c r="C26" s="9"/>
      <c r="D26" s="151"/>
      <c r="E26" s="3"/>
    </row>
    <row r="27" spans="1:5" ht="15.95" customHeight="1" x14ac:dyDescent="0.25">
      <c r="A27" s="20" t="s">
        <v>316</v>
      </c>
      <c r="B27" s="2">
        <v>18</v>
      </c>
      <c r="C27" s="9"/>
      <c r="D27" s="151">
        <v>7200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151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151"/>
      <c r="E29" s="3"/>
    </row>
    <row r="30" spans="1:5" ht="15.95" customHeight="1" x14ac:dyDescent="0.25">
      <c r="A30" s="20" t="s">
        <v>47</v>
      </c>
      <c r="B30" s="2">
        <v>21</v>
      </c>
      <c r="C30" s="9"/>
      <c r="D30" s="151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151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151"/>
      <c r="E32" s="3"/>
    </row>
    <row r="33" spans="1:5" ht="15.95" customHeight="1" x14ac:dyDescent="0.25">
      <c r="A33" s="20" t="s">
        <v>50</v>
      </c>
      <c r="B33" s="2">
        <v>23</v>
      </c>
      <c r="C33" s="9"/>
      <c r="D33" s="151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151"/>
      <c r="E34" s="3"/>
    </row>
    <row r="35" spans="1:5" ht="15.95" customHeight="1" x14ac:dyDescent="0.25">
      <c r="A35" s="20" t="s">
        <v>52</v>
      </c>
      <c r="B35" s="2">
        <v>24</v>
      </c>
      <c r="C35" s="9"/>
      <c r="D35" s="151"/>
      <c r="E35" s="3"/>
    </row>
    <row r="36" spans="1:5" ht="15.95" customHeight="1" x14ac:dyDescent="0.25">
      <c r="A36" s="20" t="s">
        <v>53</v>
      </c>
      <c r="B36" s="2">
        <v>25</v>
      </c>
      <c r="C36" s="9"/>
      <c r="D36" s="151">
        <v>5000</v>
      </c>
      <c r="E36" s="3"/>
    </row>
    <row r="37" spans="1:5" ht="15.95" customHeight="1" x14ac:dyDescent="0.25">
      <c r="A37" s="20" t="s">
        <v>408</v>
      </c>
      <c r="B37" s="2">
        <v>26</v>
      </c>
      <c r="C37" s="9"/>
      <c r="D37" s="151"/>
      <c r="E37" s="3"/>
    </row>
    <row r="38" spans="1:5" ht="15.95" customHeight="1" x14ac:dyDescent="0.25">
      <c r="A38" s="20" t="s">
        <v>55</v>
      </c>
      <c r="B38" s="2">
        <v>27</v>
      </c>
      <c r="C38" s="9"/>
      <c r="D38" s="151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151">
        <v>6600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151"/>
      <c r="E40" s="3"/>
    </row>
    <row r="41" spans="1:5" ht="15.95" customHeight="1" x14ac:dyDescent="0.25">
      <c r="A41" s="20" t="s">
        <v>261</v>
      </c>
      <c r="B41" s="2">
        <v>30</v>
      </c>
      <c r="C41" s="9"/>
      <c r="D41" s="151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151">
        <v>2200</v>
      </c>
      <c r="E43" s="3"/>
    </row>
    <row r="44" spans="1:5" ht="15.95" customHeight="1" x14ac:dyDescent="0.25">
      <c r="A44" s="20" t="s">
        <v>387</v>
      </c>
      <c r="B44" s="2">
        <v>31</v>
      </c>
      <c r="C44" s="2" t="s">
        <v>21</v>
      </c>
      <c r="D44" s="151"/>
      <c r="E44" s="3"/>
    </row>
    <row r="45" spans="1:5" ht="15.95" customHeight="1" x14ac:dyDescent="0.25">
      <c r="A45" s="20" t="s">
        <v>478</v>
      </c>
      <c r="B45" s="2">
        <v>32</v>
      </c>
      <c r="C45" s="9"/>
      <c r="D45" s="151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151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151"/>
      <c r="E47" s="3"/>
    </row>
    <row r="48" spans="1:5" ht="15.95" customHeight="1" x14ac:dyDescent="0.25">
      <c r="A48" s="20" t="s">
        <v>65</v>
      </c>
      <c r="B48" s="2">
        <v>35</v>
      </c>
      <c r="C48" s="9"/>
      <c r="D48" s="152"/>
      <c r="E48" s="3"/>
    </row>
    <row r="49" spans="1:5" ht="15.95" customHeight="1" x14ac:dyDescent="0.25">
      <c r="A49" s="20" t="s">
        <v>66</v>
      </c>
      <c r="B49" s="2">
        <v>36</v>
      </c>
      <c r="C49" s="9"/>
      <c r="D49" s="151"/>
      <c r="E49" s="3"/>
    </row>
    <row r="50" spans="1:5" ht="15.95" customHeight="1" x14ac:dyDescent="0.25">
      <c r="A50" s="20" t="s">
        <v>352</v>
      </c>
      <c r="B50" s="2">
        <v>37</v>
      </c>
      <c r="C50" s="9"/>
      <c r="D50" s="151"/>
      <c r="E50" s="3"/>
    </row>
    <row r="51" spans="1:5" ht="15.95" customHeight="1" x14ac:dyDescent="0.25">
      <c r="A51" s="20" t="s">
        <v>353</v>
      </c>
      <c r="B51" s="2">
        <v>38</v>
      </c>
      <c r="C51" s="9"/>
      <c r="D51" s="151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151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151"/>
      <c r="E53" s="3"/>
    </row>
    <row r="54" spans="1:5" ht="15.95" customHeight="1" x14ac:dyDescent="0.25">
      <c r="A54" s="20" t="s">
        <v>409</v>
      </c>
      <c r="B54" s="2">
        <v>40</v>
      </c>
      <c r="C54" s="9" t="s">
        <v>21</v>
      </c>
      <c r="D54" s="151"/>
      <c r="E54" s="3"/>
    </row>
    <row r="55" spans="1:5" ht="15.95" customHeight="1" x14ac:dyDescent="0.25">
      <c r="A55" s="20" t="s">
        <v>72</v>
      </c>
      <c r="B55" s="2">
        <v>40</v>
      </c>
      <c r="C55" s="2"/>
      <c r="D55" s="151"/>
      <c r="E55" s="3"/>
    </row>
    <row r="56" spans="1:5" ht="15.95" customHeight="1" x14ac:dyDescent="0.25">
      <c r="A56" s="20" t="s">
        <v>73</v>
      </c>
      <c r="B56" s="2">
        <v>41</v>
      </c>
      <c r="C56" s="9"/>
      <c r="D56" s="151"/>
      <c r="E56" s="3"/>
    </row>
    <row r="57" spans="1:5" ht="15.95" customHeight="1" x14ac:dyDescent="0.25">
      <c r="A57" s="20" t="s">
        <v>74</v>
      </c>
      <c r="B57" s="2">
        <v>42</v>
      </c>
      <c r="C57" s="9"/>
      <c r="D57" s="151"/>
      <c r="E57" s="3"/>
    </row>
    <row r="58" spans="1:5" ht="15.95" customHeight="1" x14ac:dyDescent="0.25">
      <c r="A58" s="20" t="s">
        <v>458</v>
      </c>
      <c r="B58" s="2">
        <v>43</v>
      </c>
      <c r="C58" s="9"/>
      <c r="D58" s="151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151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151"/>
      <c r="E60" s="3"/>
    </row>
    <row r="61" spans="1:5" ht="15.95" customHeight="1" x14ac:dyDescent="0.25">
      <c r="A61" s="20" t="s">
        <v>78</v>
      </c>
      <c r="B61" s="2">
        <v>45</v>
      </c>
      <c r="C61" s="9"/>
      <c r="D61" s="151"/>
      <c r="E61" s="3"/>
    </row>
    <row r="62" spans="1:5" ht="15.95" customHeight="1" x14ac:dyDescent="0.25">
      <c r="A62" s="20" t="s">
        <v>79</v>
      </c>
      <c r="B62" s="2">
        <v>46</v>
      </c>
      <c r="C62" s="9"/>
      <c r="D62" s="151"/>
      <c r="E62" s="3"/>
    </row>
    <row r="63" spans="1:5" ht="15.95" customHeight="1" x14ac:dyDescent="0.25">
      <c r="A63" s="20" t="s">
        <v>80</v>
      </c>
      <c r="B63" s="2">
        <v>47</v>
      </c>
      <c r="C63" s="9"/>
      <c r="D63" s="151"/>
      <c r="E63" s="3"/>
    </row>
    <row r="64" spans="1:5" ht="15.95" customHeight="1" x14ac:dyDescent="0.25">
      <c r="A64" s="20" t="s">
        <v>81</v>
      </c>
      <c r="B64" s="2">
        <v>48</v>
      </c>
      <c r="C64" s="9"/>
      <c r="D64" s="151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151"/>
      <c r="E65" s="3"/>
    </row>
    <row r="66" spans="1:5" ht="15.95" customHeight="1" x14ac:dyDescent="0.25">
      <c r="A66" s="20" t="s">
        <v>83</v>
      </c>
      <c r="B66" s="2">
        <v>50</v>
      </c>
      <c r="C66" s="9"/>
      <c r="D66" s="151"/>
      <c r="E66" s="3"/>
    </row>
    <row r="67" spans="1:5" ht="15.95" customHeight="1" x14ac:dyDescent="0.25">
      <c r="A67" s="20" t="s">
        <v>84</v>
      </c>
      <c r="B67" s="2">
        <v>51</v>
      </c>
      <c r="C67" s="9"/>
      <c r="D67" s="151"/>
      <c r="E67" s="3"/>
    </row>
    <row r="68" spans="1:5" ht="15.95" customHeight="1" x14ac:dyDescent="0.25">
      <c r="A68" s="20" t="s">
        <v>85</v>
      </c>
      <c r="B68" s="2">
        <v>52</v>
      </c>
      <c r="C68" s="9"/>
      <c r="D68" s="151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151">
        <v>6600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151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151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151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151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151"/>
      <c r="E74" s="3"/>
    </row>
    <row r="75" spans="1:5" ht="15.95" customHeight="1" x14ac:dyDescent="0.25">
      <c r="A75" s="20" t="s">
        <v>355</v>
      </c>
      <c r="B75" s="2">
        <v>59</v>
      </c>
      <c r="C75" s="9"/>
      <c r="D75" s="151"/>
      <c r="E75" s="3"/>
    </row>
    <row r="76" spans="1:5" ht="15.95" customHeight="1" x14ac:dyDescent="0.25">
      <c r="A76" s="20" t="s">
        <v>93</v>
      </c>
      <c r="B76" s="2">
        <v>60</v>
      </c>
      <c r="C76" s="9"/>
      <c r="D76" s="151"/>
      <c r="E76" s="3"/>
    </row>
    <row r="77" spans="1:5" ht="15.95" customHeight="1" x14ac:dyDescent="0.25">
      <c r="A77" s="20" t="s">
        <v>443</v>
      </c>
      <c r="B77" s="2">
        <v>61</v>
      </c>
      <c r="C77" s="9"/>
      <c r="D77" s="151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151"/>
      <c r="E78" s="3"/>
    </row>
    <row r="79" spans="1:5" ht="15.95" customHeight="1" x14ac:dyDescent="0.25">
      <c r="A79" s="20" t="s">
        <v>96</v>
      </c>
      <c r="B79" s="2">
        <v>62</v>
      </c>
      <c r="C79" s="9"/>
      <c r="D79" s="151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151"/>
      <c r="E80" s="3"/>
    </row>
    <row r="81" spans="1:5" ht="15.95" customHeight="1" x14ac:dyDescent="0.25">
      <c r="A81" s="20" t="s">
        <v>388</v>
      </c>
      <c r="B81" s="2">
        <v>63</v>
      </c>
      <c r="C81" s="9"/>
      <c r="D81" s="151"/>
      <c r="E81" s="3"/>
    </row>
    <row r="82" spans="1:5" ht="15.95" customHeight="1" x14ac:dyDescent="0.25">
      <c r="A82" s="41" t="s">
        <v>432</v>
      </c>
      <c r="B82" s="2">
        <v>64</v>
      </c>
      <c r="C82" s="9"/>
      <c r="D82" s="151"/>
      <c r="E82" s="3"/>
    </row>
    <row r="83" spans="1:5" ht="15.95" customHeight="1" x14ac:dyDescent="0.25">
      <c r="A83" s="20" t="s">
        <v>357</v>
      </c>
      <c r="B83" s="2">
        <v>65</v>
      </c>
      <c r="C83" s="9"/>
      <c r="D83" s="151"/>
      <c r="E83" s="3"/>
    </row>
    <row r="84" spans="1:5" ht="15.95" customHeight="1" x14ac:dyDescent="0.25">
      <c r="A84" s="20" t="s">
        <v>462</v>
      </c>
      <c r="B84" s="2">
        <v>66</v>
      </c>
      <c r="C84" s="9"/>
      <c r="D84" s="151"/>
      <c r="E84" s="3"/>
    </row>
    <row r="85" spans="1:5" ht="15.95" customHeight="1" x14ac:dyDescent="0.25">
      <c r="A85" s="20" t="s">
        <v>433</v>
      </c>
      <c r="B85" s="2">
        <v>67</v>
      </c>
      <c r="C85" s="9"/>
      <c r="D85" s="151"/>
      <c r="E85" s="3"/>
    </row>
    <row r="86" spans="1:5" ht="15.95" customHeight="1" x14ac:dyDescent="0.25">
      <c r="A86" s="20" t="s">
        <v>103</v>
      </c>
      <c r="B86" s="2">
        <v>68</v>
      </c>
      <c r="C86" s="9"/>
      <c r="D86" s="151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151"/>
      <c r="E87" s="3"/>
    </row>
    <row r="88" spans="1:5" ht="15.95" customHeight="1" x14ac:dyDescent="0.25">
      <c r="A88" s="20" t="s">
        <v>358</v>
      </c>
      <c r="B88" s="2">
        <v>69</v>
      </c>
      <c r="C88" s="9"/>
      <c r="D88" s="151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151"/>
      <c r="E89" s="3"/>
    </row>
    <row r="90" spans="1:5" ht="15.95" customHeight="1" x14ac:dyDescent="0.25">
      <c r="A90" s="20" t="s">
        <v>359</v>
      </c>
      <c r="B90" s="2">
        <v>70</v>
      </c>
      <c r="C90" s="9"/>
      <c r="D90" s="151"/>
      <c r="E90" s="3"/>
    </row>
    <row r="91" spans="1:5" ht="15.95" customHeight="1" x14ac:dyDescent="0.25">
      <c r="A91" s="20" t="s">
        <v>106</v>
      </c>
      <c r="B91" s="2">
        <v>71</v>
      </c>
      <c r="C91" s="9"/>
      <c r="D91" s="151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151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151"/>
      <c r="E93" s="3"/>
    </row>
    <row r="94" spans="1:5" ht="15.95" customHeight="1" x14ac:dyDescent="0.25">
      <c r="A94" s="20" t="s">
        <v>109</v>
      </c>
      <c r="B94" s="2">
        <v>74</v>
      </c>
      <c r="C94" s="9"/>
      <c r="D94" s="151">
        <v>1500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151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151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151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151"/>
      <c r="E98" s="3"/>
    </row>
    <row r="99" spans="1:5" ht="15.95" customHeight="1" x14ac:dyDescent="0.25">
      <c r="A99" s="20" t="s">
        <v>332</v>
      </c>
      <c r="B99" s="2">
        <v>78</v>
      </c>
      <c r="C99" s="9"/>
      <c r="D99" s="151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151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151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151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151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151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151"/>
      <c r="E105" s="3"/>
    </row>
    <row r="106" spans="1:5" ht="15.95" customHeight="1" x14ac:dyDescent="0.25">
      <c r="A106" s="128" t="s">
        <v>410</v>
      </c>
      <c r="B106" s="2">
        <v>83</v>
      </c>
      <c r="C106" s="9"/>
      <c r="D106" s="152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3"/>
    </row>
    <row r="108" spans="1:5" ht="15.95" customHeight="1" x14ac:dyDescent="0.25">
      <c r="A108" s="20" t="s">
        <v>479</v>
      </c>
      <c r="B108" s="2">
        <v>84</v>
      </c>
      <c r="C108" s="9"/>
      <c r="D108" s="151"/>
      <c r="E108" s="3"/>
    </row>
    <row r="109" spans="1:5" ht="15.95" customHeight="1" x14ac:dyDescent="0.25">
      <c r="A109" s="20" t="s">
        <v>480</v>
      </c>
      <c r="B109" s="2">
        <v>85</v>
      </c>
      <c r="C109" s="9"/>
      <c r="D109" s="151">
        <v>2200</v>
      </c>
      <c r="E109" s="3"/>
    </row>
    <row r="110" spans="1:5" ht="15.95" customHeight="1" x14ac:dyDescent="0.25">
      <c r="A110" s="20" t="s">
        <v>434</v>
      </c>
      <c r="B110" s="2">
        <v>86</v>
      </c>
      <c r="C110" s="9"/>
      <c r="D110" s="151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151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151"/>
      <c r="E112" s="3"/>
    </row>
    <row r="113" spans="1:5" ht="15.95" customHeight="1" x14ac:dyDescent="0.25">
      <c r="A113" s="20" t="s">
        <v>459</v>
      </c>
      <c r="B113" s="2">
        <v>89</v>
      </c>
      <c r="C113" s="9"/>
      <c r="D113" s="151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151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151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151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151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151"/>
      <c r="E118" s="3"/>
    </row>
    <row r="119" spans="1:5" ht="15.95" customHeight="1" x14ac:dyDescent="0.25">
      <c r="A119" s="20" t="s">
        <v>411</v>
      </c>
      <c r="B119" s="2">
        <v>95</v>
      </c>
      <c r="C119" s="2" t="s">
        <v>21</v>
      </c>
      <c r="D119" s="151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151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151"/>
      <c r="E121" s="3"/>
    </row>
    <row r="122" spans="1:5" ht="15.95" customHeight="1" x14ac:dyDescent="0.25">
      <c r="A122" s="20" t="s">
        <v>389</v>
      </c>
      <c r="B122" s="2">
        <v>96</v>
      </c>
      <c r="C122" s="9"/>
      <c r="D122" s="151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151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151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151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151"/>
      <c r="E127" s="3"/>
    </row>
    <row r="128" spans="1:5" ht="15.95" customHeight="1" x14ac:dyDescent="0.25">
      <c r="A128" s="20" t="s">
        <v>390</v>
      </c>
      <c r="B128" s="2">
        <v>100</v>
      </c>
      <c r="C128" s="9"/>
      <c r="D128" s="151"/>
      <c r="E128" s="3"/>
    </row>
    <row r="129" spans="1:5" ht="15.95" customHeight="1" x14ac:dyDescent="0.25">
      <c r="A129" s="20" t="s">
        <v>461</v>
      </c>
      <c r="B129" s="2">
        <v>101</v>
      </c>
      <c r="C129" s="9"/>
      <c r="D129" s="151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151">
        <v>12000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151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151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151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151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151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151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151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151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151">
        <v>2400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151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151">
        <v>2500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151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151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151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151"/>
      <c r="E148" s="3"/>
    </row>
    <row r="149" spans="1:5" ht="15.95" customHeight="1" x14ac:dyDescent="0.25">
      <c r="A149" s="20" t="s">
        <v>436</v>
      </c>
      <c r="B149" s="2">
        <v>117</v>
      </c>
      <c r="C149" s="9"/>
      <c r="D149" s="151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151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151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151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151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151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151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151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151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151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151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151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151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151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151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151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151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151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151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151"/>
      <c r="E170" s="3"/>
    </row>
    <row r="171" spans="1:5" ht="15.95" customHeight="1" x14ac:dyDescent="0.25">
      <c r="A171" s="20" t="s">
        <v>412</v>
      </c>
      <c r="B171" s="2">
        <v>138</v>
      </c>
      <c r="C171" s="9"/>
      <c r="D171" s="151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151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151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151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151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151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151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151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151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151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151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151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151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151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151">
        <v>2200</v>
      </c>
      <c r="E187" s="3"/>
    </row>
    <row r="188" spans="1:5" ht="15.95" customHeight="1" x14ac:dyDescent="0.25">
      <c r="A188" s="20" t="s">
        <v>437</v>
      </c>
      <c r="B188" s="2">
        <v>153</v>
      </c>
      <c r="C188" s="2" t="s">
        <v>21</v>
      </c>
      <c r="D188" s="151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151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151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151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151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151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151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151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151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151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151">
        <v>2028.28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151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151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151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151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151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151"/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151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151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151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151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151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151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151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151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151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3"/>
    </row>
    <row r="215" spans="1:5" ht="15.95" customHeight="1" x14ac:dyDescent="0.25">
      <c r="A215" s="20" t="s">
        <v>483</v>
      </c>
      <c r="B215" s="2">
        <v>179</v>
      </c>
      <c r="C215" s="9"/>
      <c r="D215" s="151">
        <v>11000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151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151"/>
      <c r="E217" s="3"/>
    </row>
    <row r="218" spans="1:5" ht="15.75" customHeight="1" thickBot="1" x14ac:dyDescent="0.3">
      <c r="A218" s="22"/>
      <c r="B218" s="2"/>
      <c r="C218" s="9"/>
      <c r="D218" s="5"/>
    </row>
    <row r="219" spans="1:5" ht="19.5" thickBot="1" x14ac:dyDescent="0.3">
      <c r="A219" s="35" t="s">
        <v>230</v>
      </c>
      <c r="B219" s="36"/>
      <c r="C219" s="36"/>
      <c r="D219" s="35">
        <f>SUM(D3:D218)</f>
        <v>281695.57</v>
      </c>
    </row>
    <row r="223" spans="1:5" x14ac:dyDescent="0.25">
      <c r="D223" s="37"/>
    </row>
  </sheetData>
  <autoFilter ref="A2:D217" xr:uid="{00000000-0009-0000-0000-00008B000000}"/>
  <conditionalFormatting sqref="C3:C117 C122:C218">
    <cfRule type="cellIs" dxfId="34" priority="1" operator="equal">
      <formula>0</formula>
    </cfRule>
    <cfRule type="cellIs" dxfId="33" priority="2" operator="equal">
      <formula>"а"</formula>
    </cfRule>
  </conditionalFormatting>
  <hyperlinks>
    <hyperlink ref="E2" location="'СВОД 2025'!Область_печати" display="СВОД 2025" xr:uid="{00000000-0004-0000-8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Лист141">
    <tabColor rgb="FFFFCCFF"/>
    <pageSetUpPr fitToPage="1"/>
  </sheetPr>
  <dimension ref="A1:F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style="12" customWidth="1"/>
    <col min="6" max="6" width="12" style="14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153" t="s">
        <v>484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150"/>
      <c r="E3" s="154"/>
      <c r="F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151">
        <v>79200</v>
      </c>
      <c r="E4" s="154">
        <v>997555</v>
      </c>
      <c r="F4" s="156">
        <v>45901</v>
      </c>
    </row>
    <row r="5" spans="1:6" ht="15.95" customHeight="1" x14ac:dyDescent="0.25">
      <c r="A5" s="20" t="s">
        <v>22</v>
      </c>
      <c r="B5" s="2">
        <v>2</v>
      </c>
      <c r="C5" s="9"/>
      <c r="D5" s="151"/>
      <c r="E5" s="154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151"/>
      <c r="E6" s="154"/>
    </row>
    <row r="7" spans="1:6" ht="15.95" customHeight="1" x14ac:dyDescent="0.25">
      <c r="A7" s="21" t="s">
        <v>24</v>
      </c>
      <c r="B7" s="1">
        <v>3</v>
      </c>
      <c r="C7" s="8"/>
      <c r="D7" s="151">
        <v>2000</v>
      </c>
      <c r="E7" s="154">
        <v>41230</v>
      </c>
      <c r="F7" s="156">
        <v>45923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151"/>
      <c r="E8" s="154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151"/>
      <c r="E9" s="154"/>
    </row>
    <row r="10" spans="1:6" ht="15.95" customHeight="1" x14ac:dyDescent="0.25">
      <c r="A10" s="21" t="s">
        <v>350</v>
      </c>
      <c r="B10" s="1">
        <v>4</v>
      </c>
      <c r="C10" s="8"/>
      <c r="D10" s="151">
        <v>2200</v>
      </c>
      <c r="E10" s="154">
        <v>50611</v>
      </c>
      <c r="F10" s="156">
        <v>45930</v>
      </c>
    </row>
    <row r="11" spans="1:6" ht="15.95" customHeight="1" x14ac:dyDescent="0.25">
      <c r="A11" s="89" t="s">
        <v>28</v>
      </c>
      <c r="B11" s="2">
        <v>5</v>
      </c>
      <c r="C11" s="9"/>
      <c r="D11" s="151"/>
      <c r="E11" s="154"/>
    </row>
    <row r="12" spans="1:6" ht="15.95" customHeight="1" x14ac:dyDescent="0.25">
      <c r="A12" s="20" t="s">
        <v>29</v>
      </c>
      <c r="B12" s="2">
        <v>6</v>
      </c>
      <c r="C12" s="9"/>
      <c r="D12" s="151">
        <v>2200</v>
      </c>
      <c r="E12" s="154">
        <v>440382</v>
      </c>
      <c r="F12" s="156">
        <v>45923</v>
      </c>
    </row>
    <row r="13" spans="1:6" ht="15.95" customHeight="1" x14ac:dyDescent="0.25">
      <c r="A13" s="20" t="s">
        <v>30</v>
      </c>
      <c r="B13" s="2">
        <v>7</v>
      </c>
      <c r="C13" s="9"/>
      <c r="D13" s="151"/>
      <c r="E13" s="154"/>
    </row>
    <row r="14" spans="1:6" ht="15.95" customHeight="1" x14ac:dyDescent="0.25">
      <c r="A14" s="20" t="s">
        <v>31</v>
      </c>
      <c r="B14" s="2">
        <v>8</v>
      </c>
      <c r="C14" s="9"/>
      <c r="D14" s="151"/>
      <c r="E14" s="154"/>
    </row>
    <row r="15" spans="1:6" ht="15.95" customHeight="1" x14ac:dyDescent="0.25">
      <c r="A15" s="20" t="s">
        <v>32</v>
      </c>
      <c r="B15" s="2">
        <v>9</v>
      </c>
      <c r="C15" s="9"/>
      <c r="D15" s="151"/>
      <c r="E15" s="154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151"/>
      <c r="E16" s="154"/>
    </row>
    <row r="17" spans="1:6" ht="15.95" customHeight="1" x14ac:dyDescent="0.25">
      <c r="A17" s="20" t="s">
        <v>34</v>
      </c>
      <c r="B17" s="2">
        <v>10</v>
      </c>
      <c r="C17" s="9"/>
      <c r="D17" s="151"/>
      <c r="E17" s="154"/>
    </row>
    <row r="18" spans="1:6" ht="15.95" customHeight="1" x14ac:dyDescent="0.25">
      <c r="A18" s="20" t="s">
        <v>35</v>
      </c>
      <c r="B18" s="2">
        <v>11</v>
      </c>
      <c r="C18" s="9"/>
      <c r="D18" s="151"/>
      <c r="E18" s="154"/>
    </row>
    <row r="19" spans="1:6" ht="15.95" customHeight="1" x14ac:dyDescent="0.25">
      <c r="A19" s="20" t="s">
        <v>36</v>
      </c>
      <c r="B19" s="2">
        <v>12</v>
      </c>
      <c r="C19" s="9"/>
      <c r="D19" s="151">
        <v>2200</v>
      </c>
      <c r="E19" s="154">
        <v>828996</v>
      </c>
      <c r="F19" s="156">
        <v>45901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151"/>
      <c r="E20" s="154"/>
    </row>
    <row r="21" spans="1:6" ht="15.95" customHeight="1" x14ac:dyDescent="0.25">
      <c r="A21" s="20" t="s">
        <v>38</v>
      </c>
      <c r="B21" s="2">
        <v>13</v>
      </c>
      <c r="C21" s="9"/>
      <c r="D21" s="151"/>
      <c r="E21" s="154"/>
    </row>
    <row r="22" spans="1:6" ht="15.95" customHeight="1" x14ac:dyDescent="0.25">
      <c r="A22" s="20" t="s">
        <v>39</v>
      </c>
      <c r="B22" s="2">
        <v>14</v>
      </c>
      <c r="C22" s="9"/>
      <c r="D22" s="151"/>
      <c r="E22" s="154"/>
    </row>
    <row r="23" spans="1:6" ht="15.95" customHeight="1" x14ac:dyDescent="0.25">
      <c r="A23" s="20" t="s">
        <v>40</v>
      </c>
      <c r="B23" s="2">
        <v>15</v>
      </c>
      <c r="C23" s="9"/>
      <c r="D23" s="151"/>
      <c r="E23" s="154"/>
    </row>
    <row r="24" spans="1:6" ht="15.95" customHeight="1" x14ac:dyDescent="0.25">
      <c r="A24" s="20" t="s">
        <v>41</v>
      </c>
      <c r="B24" s="2">
        <v>16</v>
      </c>
      <c r="C24" s="9"/>
      <c r="D24" s="151"/>
      <c r="E24" s="154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151"/>
      <c r="E25" s="154"/>
    </row>
    <row r="26" spans="1:6" ht="15.95" customHeight="1" x14ac:dyDescent="0.25">
      <c r="A26" s="20" t="s">
        <v>43</v>
      </c>
      <c r="B26" s="2">
        <v>17</v>
      </c>
      <c r="C26" s="9"/>
      <c r="D26" s="151"/>
      <c r="E26" s="154"/>
    </row>
    <row r="27" spans="1:6" ht="15.95" customHeight="1" x14ac:dyDescent="0.25">
      <c r="A27" s="20" t="s">
        <v>316</v>
      </c>
      <c r="B27" s="2">
        <v>18</v>
      </c>
      <c r="C27" s="9"/>
      <c r="D27" s="151"/>
      <c r="E27" s="154"/>
    </row>
    <row r="28" spans="1:6" ht="15.95" customHeight="1" x14ac:dyDescent="0.25">
      <c r="A28" s="20" t="s">
        <v>45</v>
      </c>
      <c r="B28" s="2">
        <v>19</v>
      </c>
      <c r="C28" s="9"/>
      <c r="D28" s="151">
        <v>2200</v>
      </c>
      <c r="E28" s="154">
        <v>761726</v>
      </c>
      <c r="F28" s="156">
        <v>45905</v>
      </c>
    </row>
    <row r="29" spans="1:6" ht="15.95" customHeight="1" x14ac:dyDescent="0.25">
      <c r="A29" s="20" t="s">
        <v>46</v>
      </c>
      <c r="B29" s="2">
        <v>20</v>
      </c>
      <c r="C29" s="9"/>
      <c r="D29" s="151"/>
      <c r="E29" s="154"/>
    </row>
    <row r="30" spans="1:6" ht="15.95" customHeight="1" x14ac:dyDescent="0.25">
      <c r="A30" s="20" t="s">
        <v>47</v>
      </c>
      <c r="B30" s="2">
        <v>21</v>
      </c>
      <c r="C30" s="9"/>
      <c r="D30" s="151">
        <v>4400</v>
      </c>
      <c r="E30" s="154">
        <v>905939</v>
      </c>
      <c r="F30" s="156">
        <v>45912</v>
      </c>
    </row>
    <row r="31" spans="1:6" ht="15.95" customHeight="1" x14ac:dyDescent="0.25">
      <c r="A31" s="20" t="s">
        <v>48</v>
      </c>
      <c r="B31" s="2">
        <v>22</v>
      </c>
      <c r="C31" s="9"/>
      <c r="D31" s="151"/>
      <c r="E31" s="154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151">
        <v>2500</v>
      </c>
      <c r="E32" s="154">
        <v>990756</v>
      </c>
      <c r="F32" s="156">
        <v>45908</v>
      </c>
    </row>
    <row r="33" spans="1:6" ht="15.95" customHeight="1" x14ac:dyDescent="0.25">
      <c r="A33" s="20" t="s">
        <v>50</v>
      </c>
      <c r="B33" s="2">
        <v>23</v>
      </c>
      <c r="C33" s="9"/>
      <c r="D33" s="151"/>
      <c r="E33" s="154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151"/>
      <c r="E34" s="154"/>
    </row>
    <row r="35" spans="1:6" ht="15.95" customHeight="1" x14ac:dyDescent="0.25">
      <c r="A35" s="20" t="s">
        <v>52</v>
      </c>
      <c r="B35" s="2">
        <v>24</v>
      </c>
      <c r="C35" s="9"/>
      <c r="D35" s="151">
        <f>2200+2200</f>
        <v>4400</v>
      </c>
      <c r="E35" s="154" t="s">
        <v>485</v>
      </c>
      <c r="F35" s="156">
        <v>45911</v>
      </c>
    </row>
    <row r="36" spans="1:6" ht="15.95" customHeight="1" x14ac:dyDescent="0.25">
      <c r="A36" s="20" t="s">
        <v>53</v>
      </c>
      <c r="B36" s="2">
        <v>25</v>
      </c>
      <c r="C36" s="9"/>
      <c r="D36" s="151"/>
      <c r="E36" s="154"/>
    </row>
    <row r="37" spans="1:6" ht="15.95" customHeight="1" x14ac:dyDescent="0.25">
      <c r="A37" s="20" t="s">
        <v>408</v>
      </c>
      <c r="B37" s="2">
        <v>26</v>
      </c>
      <c r="C37" s="9"/>
      <c r="D37" s="151"/>
      <c r="E37" s="154"/>
    </row>
    <row r="38" spans="1:6" ht="15.95" customHeight="1" x14ac:dyDescent="0.25">
      <c r="A38" s="20" t="s">
        <v>55</v>
      </c>
      <c r="B38" s="2">
        <v>27</v>
      </c>
      <c r="C38" s="9"/>
      <c r="D38" s="151"/>
      <c r="E38" s="154"/>
    </row>
    <row r="39" spans="1:6" ht="15.95" customHeight="1" x14ac:dyDescent="0.25">
      <c r="A39" s="20" t="s">
        <v>56</v>
      </c>
      <c r="B39" s="2">
        <v>28</v>
      </c>
      <c r="C39" s="9"/>
      <c r="D39" s="151"/>
      <c r="E39" s="154"/>
    </row>
    <row r="40" spans="1:6" ht="15.95" customHeight="1" x14ac:dyDescent="0.25">
      <c r="A40" s="20" t="s">
        <v>57</v>
      </c>
      <c r="B40" s="2">
        <v>29</v>
      </c>
      <c r="C40" s="9"/>
      <c r="D40" s="151"/>
      <c r="E40" s="154"/>
    </row>
    <row r="41" spans="1:6" ht="15.95" customHeight="1" x14ac:dyDescent="0.25">
      <c r="A41" s="20" t="s">
        <v>261</v>
      </c>
      <c r="B41" s="2">
        <v>30</v>
      </c>
      <c r="C41" s="9"/>
      <c r="D41" s="151"/>
      <c r="E41" s="154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154">
        <v>546</v>
      </c>
      <c r="F42" s="156">
        <v>45906</v>
      </c>
    </row>
    <row r="43" spans="1:6" ht="15.95" customHeight="1" x14ac:dyDescent="0.25">
      <c r="A43" s="20" t="s">
        <v>60</v>
      </c>
      <c r="B43" s="2">
        <v>31</v>
      </c>
      <c r="C43" s="9"/>
      <c r="D43" s="151">
        <v>2200</v>
      </c>
      <c r="E43" s="154">
        <v>665269</v>
      </c>
      <c r="F43" s="156">
        <v>45909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151">
        <v>2200</v>
      </c>
      <c r="E44" s="154">
        <v>655994</v>
      </c>
      <c r="F44" s="156">
        <v>45901</v>
      </c>
    </row>
    <row r="45" spans="1:6" ht="15.95" customHeight="1" x14ac:dyDescent="0.25">
      <c r="A45" s="20" t="s">
        <v>478</v>
      </c>
      <c r="B45" s="2">
        <v>32</v>
      </c>
      <c r="C45" s="9"/>
      <c r="D45" s="151">
        <v>2200</v>
      </c>
      <c r="E45" s="154">
        <v>782341</v>
      </c>
      <c r="F45" s="156">
        <v>45911</v>
      </c>
    </row>
    <row r="46" spans="1:6" ht="15.95" customHeight="1" x14ac:dyDescent="0.25">
      <c r="A46" s="20" t="s">
        <v>63</v>
      </c>
      <c r="B46" s="2">
        <v>33</v>
      </c>
      <c r="C46" s="9"/>
      <c r="D46" s="151">
        <v>2200</v>
      </c>
      <c r="E46" s="154">
        <v>240577</v>
      </c>
      <c r="F46" s="156">
        <v>45909</v>
      </c>
    </row>
    <row r="47" spans="1:6" ht="15.95" customHeight="1" x14ac:dyDescent="0.25">
      <c r="A47" s="20" t="s">
        <v>64</v>
      </c>
      <c r="B47" s="2">
        <v>34</v>
      </c>
      <c r="C47" s="9"/>
      <c r="D47" s="151"/>
      <c r="E47" s="154"/>
    </row>
    <row r="48" spans="1:6" ht="15.95" customHeight="1" x14ac:dyDescent="0.25">
      <c r="A48" s="20" t="s">
        <v>65</v>
      </c>
      <c r="B48" s="2">
        <v>35</v>
      </c>
      <c r="C48" s="9"/>
      <c r="D48" s="152"/>
      <c r="E48" s="154"/>
    </row>
    <row r="49" spans="1:6" ht="15.95" customHeight="1" x14ac:dyDescent="0.25">
      <c r="A49" s="20" t="s">
        <v>66</v>
      </c>
      <c r="B49" s="2">
        <v>36</v>
      </c>
      <c r="C49" s="9"/>
      <c r="D49" s="151">
        <v>2200</v>
      </c>
      <c r="E49" s="154">
        <v>107197</v>
      </c>
      <c r="F49" s="156">
        <v>45901</v>
      </c>
    </row>
    <row r="50" spans="1:6" ht="15.95" customHeight="1" x14ac:dyDescent="0.25">
      <c r="A50" s="20" t="s">
        <v>352</v>
      </c>
      <c r="B50" s="2">
        <v>37</v>
      </c>
      <c r="C50" s="9"/>
      <c r="D50" s="151">
        <v>2200</v>
      </c>
      <c r="E50" s="154">
        <v>982082</v>
      </c>
      <c r="F50" s="156">
        <v>45915</v>
      </c>
    </row>
    <row r="51" spans="1:6" ht="15.95" customHeight="1" x14ac:dyDescent="0.25">
      <c r="A51" s="20" t="s">
        <v>353</v>
      </c>
      <c r="B51" s="2">
        <v>38</v>
      </c>
      <c r="C51" s="9"/>
      <c r="D51" s="151"/>
      <c r="E51" s="154"/>
    </row>
    <row r="52" spans="1:6" ht="15.95" customHeight="1" x14ac:dyDescent="0.25">
      <c r="A52" s="20" t="s">
        <v>69</v>
      </c>
      <c r="B52" s="2">
        <v>39</v>
      </c>
      <c r="C52" s="9"/>
      <c r="D52" s="151">
        <v>2200</v>
      </c>
      <c r="E52" s="154">
        <v>334440</v>
      </c>
      <c r="F52" s="156">
        <v>45915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151"/>
      <c r="E53" s="154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151"/>
      <c r="E54" s="154"/>
    </row>
    <row r="55" spans="1:6" ht="15.95" customHeight="1" x14ac:dyDescent="0.25">
      <c r="A55" s="20" t="s">
        <v>72</v>
      </c>
      <c r="B55" s="2">
        <v>40</v>
      </c>
      <c r="C55" s="2"/>
      <c r="D55" s="151"/>
      <c r="E55" s="154"/>
    </row>
    <row r="56" spans="1:6" ht="15.95" customHeight="1" x14ac:dyDescent="0.25">
      <c r="A56" s="20" t="s">
        <v>73</v>
      </c>
      <c r="B56" s="2">
        <v>41</v>
      </c>
      <c r="C56" s="9"/>
      <c r="D56" s="151"/>
      <c r="E56" s="154"/>
    </row>
    <row r="57" spans="1:6" ht="15.95" customHeight="1" x14ac:dyDescent="0.25">
      <c r="A57" s="20" t="s">
        <v>74</v>
      </c>
      <c r="B57" s="2">
        <v>42</v>
      </c>
      <c r="C57" s="9"/>
      <c r="D57" s="151">
        <v>6600</v>
      </c>
      <c r="E57" s="154">
        <v>418717</v>
      </c>
      <c r="F57" s="156">
        <v>45925</v>
      </c>
    </row>
    <row r="58" spans="1:6" ht="15.95" customHeight="1" x14ac:dyDescent="0.25">
      <c r="A58" s="20" t="s">
        <v>458</v>
      </c>
      <c r="B58" s="2">
        <v>43</v>
      </c>
      <c r="C58" s="9"/>
      <c r="D58" s="151">
        <v>2200</v>
      </c>
      <c r="E58" s="154">
        <v>508800</v>
      </c>
      <c r="F58" s="156">
        <v>45922</v>
      </c>
    </row>
    <row r="59" spans="1:6" ht="15.95" customHeight="1" x14ac:dyDescent="0.25">
      <c r="A59" s="20" t="s">
        <v>76</v>
      </c>
      <c r="B59" s="2">
        <v>44</v>
      </c>
      <c r="C59" s="9"/>
      <c r="D59" s="151">
        <v>4400</v>
      </c>
      <c r="E59" s="154">
        <v>548905</v>
      </c>
      <c r="F59" s="156">
        <v>45919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151"/>
      <c r="E60" s="154"/>
    </row>
    <row r="61" spans="1:6" ht="15.95" customHeight="1" x14ac:dyDescent="0.25">
      <c r="A61" s="20" t="s">
        <v>78</v>
      </c>
      <c r="B61" s="2">
        <v>45</v>
      </c>
      <c r="C61" s="9"/>
      <c r="D61" s="151"/>
      <c r="E61" s="154"/>
    </row>
    <row r="62" spans="1:6" ht="15.95" customHeight="1" x14ac:dyDescent="0.25">
      <c r="A62" s="20" t="s">
        <v>79</v>
      </c>
      <c r="B62" s="2">
        <v>46</v>
      </c>
      <c r="C62" s="9"/>
      <c r="D62" s="151"/>
      <c r="E62" s="154"/>
    </row>
    <row r="63" spans="1:6" ht="15.95" customHeight="1" x14ac:dyDescent="0.25">
      <c r="A63" s="20" t="s">
        <v>80</v>
      </c>
      <c r="B63" s="2">
        <v>47</v>
      </c>
      <c r="C63" s="9"/>
      <c r="D63" s="151"/>
      <c r="E63" s="154"/>
    </row>
    <row r="64" spans="1:6" ht="15.95" customHeight="1" x14ac:dyDescent="0.25">
      <c r="A64" s="20" t="s">
        <v>81</v>
      </c>
      <c r="B64" s="2">
        <v>48</v>
      </c>
      <c r="C64" s="9"/>
      <c r="D64" s="151">
        <v>2200</v>
      </c>
      <c r="E64" s="154">
        <v>140932</v>
      </c>
      <c r="F64" s="156">
        <v>45922</v>
      </c>
    </row>
    <row r="65" spans="1:6" ht="15.95" customHeight="1" x14ac:dyDescent="0.25">
      <c r="A65" s="20" t="s">
        <v>82</v>
      </c>
      <c r="B65" s="2">
        <v>49</v>
      </c>
      <c r="C65" s="9"/>
      <c r="D65" s="151"/>
      <c r="E65" s="154"/>
    </row>
    <row r="66" spans="1:6" ht="15.95" customHeight="1" x14ac:dyDescent="0.25">
      <c r="A66" s="20" t="s">
        <v>83</v>
      </c>
      <c r="B66" s="2">
        <v>50</v>
      </c>
      <c r="C66" s="9"/>
      <c r="D66" s="151"/>
      <c r="E66" s="154"/>
    </row>
    <row r="67" spans="1:6" ht="15.95" customHeight="1" x14ac:dyDescent="0.25">
      <c r="A67" s="20" t="s">
        <v>84</v>
      </c>
      <c r="B67" s="2">
        <v>51</v>
      </c>
      <c r="C67" s="9"/>
      <c r="D67" s="151">
        <v>2200</v>
      </c>
      <c r="E67" s="154">
        <v>109998</v>
      </c>
      <c r="F67" s="156">
        <v>45919</v>
      </c>
    </row>
    <row r="68" spans="1:6" ht="15.95" customHeight="1" x14ac:dyDescent="0.25">
      <c r="A68" s="20" t="s">
        <v>85</v>
      </c>
      <c r="B68" s="2">
        <v>52</v>
      </c>
      <c r="C68" s="9"/>
      <c r="D68" s="151"/>
      <c r="E68" s="154"/>
    </row>
    <row r="69" spans="1:6" ht="15.95" customHeight="1" x14ac:dyDescent="0.25">
      <c r="A69" s="20" t="s">
        <v>86</v>
      </c>
      <c r="B69" s="2">
        <v>53</v>
      </c>
      <c r="C69" s="9"/>
      <c r="D69" s="151"/>
      <c r="E69" s="154"/>
    </row>
    <row r="70" spans="1:6" ht="15.95" customHeight="1" x14ac:dyDescent="0.25">
      <c r="A70" s="20" t="s">
        <v>87</v>
      </c>
      <c r="B70" s="2">
        <v>54</v>
      </c>
      <c r="C70" s="9"/>
      <c r="D70" s="151">
        <f>300+300+8000</f>
        <v>8600</v>
      </c>
      <c r="E70" s="154" t="s">
        <v>486</v>
      </c>
      <c r="F70" s="157" t="s">
        <v>487</v>
      </c>
    </row>
    <row r="71" spans="1:6" ht="15.95" customHeight="1" x14ac:dyDescent="0.25">
      <c r="A71" s="20" t="s">
        <v>88</v>
      </c>
      <c r="B71" s="2">
        <v>55</v>
      </c>
      <c r="C71" s="9"/>
      <c r="D71" s="151"/>
      <c r="E71" s="154"/>
    </row>
    <row r="72" spans="1:6" ht="15.95" customHeight="1" x14ac:dyDescent="0.25">
      <c r="A72" s="20" t="s">
        <v>89</v>
      </c>
      <c r="B72" s="2">
        <v>56</v>
      </c>
      <c r="C72" s="9"/>
      <c r="D72" s="151"/>
      <c r="E72" s="154"/>
    </row>
    <row r="73" spans="1:6" ht="15.95" customHeight="1" x14ac:dyDescent="0.25">
      <c r="A73" s="20" t="s">
        <v>90</v>
      </c>
      <c r="B73" s="2">
        <v>57</v>
      </c>
      <c r="C73" s="9"/>
      <c r="D73" s="151">
        <v>2200</v>
      </c>
      <c r="E73" s="154">
        <v>548417</v>
      </c>
      <c r="F73" s="156">
        <v>45917</v>
      </c>
    </row>
    <row r="74" spans="1:6" ht="15.95" customHeight="1" x14ac:dyDescent="0.25">
      <c r="A74" s="20" t="s">
        <v>91</v>
      </c>
      <c r="B74" s="2">
        <v>58</v>
      </c>
      <c r="C74" s="9"/>
      <c r="D74" s="151"/>
      <c r="E74" s="154"/>
    </row>
    <row r="75" spans="1:6" ht="15.95" customHeight="1" x14ac:dyDescent="0.25">
      <c r="A75" s="20" t="s">
        <v>355</v>
      </c>
      <c r="B75" s="2">
        <v>59</v>
      </c>
      <c r="C75" s="9"/>
      <c r="D75" s="151">
        <f>2200+2200</f>
        <v>4400</v>
      </c>
      <c r="E75" s="154" t="s">
        <v>488</v>
      </c>
      <c r="F75" s="157" t="s">
        <v>489</v>
      </c>
    </row>
    <row r="76" spans="1:6" ht="15.95" customHeight="1" x14ac:dyDescent="0.25">
      <c r="A76" s="20" t="s">
        <v>93</v>
      </c>
      <c r="B76" s="2">
        <v>60</v>
      </c>
      <c r="C76" s="9"/>
      <c r="D76" s="151"/>
      <c r="E76" s="154"/>
    </row>
    <row r="77" spans="1:6" ht="15.95" customHeight="1" x14ac:dyDescent="0.25">
      <c r="A77" s="20" t="s">
        <v>443</v>
      </c>
      <c r="B77" s="2">
        <v>61</v>
      </c>
      <c r="C77" s="9"/>
      <c r="D77" s="151"/>
      <c r="E77" s="154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151"/>
      <c r="E78" s="154"/>
    </row>
    <row r="79" spans="1:6" ht="15.95" customHeight="1" x14ac:dyDescent="0.25">
      <c r="A79" s="20" t="s">
        <v>96</v>
      </c>
      <c r="B79" s="2">
        <v>62</v>
      </c>
      <c r="C79" s="9"/>
      <c r="D79" s="151">
        <v>2200</v>
      </c>
      <c r="E79" s="154">
        <v>158231</v>
      </c>
      <c r="F79" s="156">
        <v>45908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151"/>
      <c r="E80" s="154"/>
    </row>
    <row r="81" spans="1:6" ht="15.95" customHeight="1" x14ac:dyDescent="0.25">
      <c r="A81" s="20" t="s">
        <v>388</v>
      </c>
      <c r="B81" s="2">
        <v>63</v>
      </c>
      <c r="C81" s="9"/>
      <c r="D81" s="151"/>
      <c r="E81" s="154"/>
      <c r="F81" s="156"/>
    </row>
    <row r="82" spans="1:6" ht="15.95" customHeight="1" x14ac:dyDescent="0.25">
      <c r="A82" s="41" t="s">
        <v>432</v>
      </c>
      <c r="B82" s="2">
        <v>64</v>
      </c>
      <c r="C82" s="9"/>
      <c r="D82" s="151"/>
      <c r="E82" s="154"/>
    </row>
    <row r="83" spans="1:6" ht="15.95" customHeight="1" x14ac:dyDescent="0.25">
      <c r="A83" s="20" t="s">
        <v>357</v>
      </c>
      <c r="B83" s="2">
        <v>65</v>
      </c>
      <c r="C83" s="9"/>
      <c r="D83" s="151"/>
      <c r="E83" s="154"/>
    </row>
    <row r="84" spans="1:6" ht="15.95" customHeight="1" x14ac:dyDescent="0.25">
      <c r="A84" s="20" t="s">
        <v>462</v>
      </c>
      <c r="B84" s="2">
        <v>66</v>
      </c>
      <c r="C84" s="9"/>
      <c r="D84" s="151"/>
      <c r="E84" s="154"/>
    </row>
    <row r="85" spans="1:6" ht="15.95" customHeight="1" x14ac:dyDescent="0.25">
      <c r="A85" s="20" t="s">
        <v>433</v>
      </c>
      <c r="B85" s="2">
        <v>67</v>
      </c>
      <c r="C85" s="9"/>
      <c r="D85" s="151"/>
      <c r="E85" s="154"/>
    </row>
    <row r="86" spans="1:6" ht="15.95" customHeight="1" x14ac:dyDescent="0.25">
      <c r="A86" s="20" t="s">
        <v>103</v>
      </c>
      <c r="B86" s="2">
        <v>68</v>
      </c>
      <c r="C86" s="9"/>
      <c r="D86" s="151">
        <v>2200</v>
      </c>
      <c r="E86" s="154">
        <v>84562</v>
      </c>
      <c r="F86" s="156">
        <v>45922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151"/>
      <c r="E87" s="154"/>
    </row>
    <row r="88" spans="1:6" ht="15.95" customHeight="1" x14ac:dyDescent="0.25">
      <c r="A88" s="20" t="s">
        <v>358</v>
      </c>
      <c r="B88" s="2">
        <v>69</v>
      </c>
      <c r="C88" s="9"/>
      <c r="D88" s="151"/>
      <c r="E88" s="154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151"/>
      <c r="E89" s="154"/>
    </row>
    <row r="90" spans="1:6" ht="15.95" customHeight="1" x14ac:dyDescent="0.25">
      <c r="A90" s="20" t="s">
        <v>359</v>
      </c>
      <c r="B90" s="2">
        <v>70</v>
      </c>
      <c r="C90" s="9"/>
      <c r="D90" s="151"/>
      <c r="E90" s="154"/>
    </row>
    <row r="91" spans="1:6" ht="15.95" customHeight="1" x14ac:dyDescent="0.25">
      <c r="A91" s="20" t="s">
        <v>106</v>
      </c>
      <c r="B91" s="2">
        <v>71</v>
      </c>
      <c r="C91" s="9"/>
      <c r="D91" s="151">
        <v>2200</v>
      </c>
      <c r="E91" s="154">
        <v>510564</v>
      </c>
      <c r="F91" s="156">
        <v>45923</v>
      </c>
    </row>
    <row r="92" spans="1:6" ht="15.95" customHeight="1" x14ac:dyDescent="0.25">
      <c r="A92" s="20" t="s">
        <v>107</v>
      </c>
      <c r="B92" s="2">
        <v>72</v>
      </c>
      <c r="C92" s="9"/>
      <c r="D92" s="151"/>
      <c r="E92" s="154"/>
    </row>
    <row r="93" spans="1:6" ht="15.95" customHeight="1" x14ac:dyDescent="0.25">
      <c r="A93" s="20" t="s">
        <v>108</v>
      </c>
      <c r="B93" s="2">
        <v>73</v>
      </c>
      <c r="C93" s="9"/>
      <c r="D93" s="151"/>
      <c r="E93" s="154"/>
    </row>
    <row r="94" spans="1:6" ht="15.95" customHeight="1" x14ac:dyDescent="0.25">
      <c r="A94" s="20" t="s">
        <v>109</v>
      </c>
      <c r="B94" s="2">
        <v>74</v>
      </c>
      <c r="C94" s="9"/>
      <c r="D94" s="151">
        <v>1500</v>
      </c>
      <c r="E94" s="154">
        <v>432359</v>
      </c>
      <c r="F94" s="156">
        <v>45929</v>
      </c>
    </row>
    <row r="95" spans="1:6" ht="15.95" customHeight="1" x14ac:dyDescent="0.25">
      <c r="A95" s="20" t="s">
        <v>110</v>
      </c>
      <c r="B95" s="2">
        <v>75</v>
      </c>
      <c r="C95" s="9"/>
      <c r="D95" s="151">
        <v>2200</v>
      </c>
      <c r="E95" s="154">
        <v>754828</v>
      </c>
      <c r="F95" s="156">
        <v>45902</v>
      </c>
    </row>
    <row r="96" spans="1:6" ht="15.95" customHeight="1" x14ac:dyDescent="0.25">
      <c r="A96" s="20" t="s">
        <v>111</v>
      </c>
      <c r="B96" s="2">
        <v>76</v>
      </c>
      <c r="C96" s="9"/>
      <c r="D96" s="151">
        <v>3000</v>
      </c>
      <c r="E96" s="154">
        <v>224364</v>
      </c>
      <c r="F96" s="156">
        <v>45905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151">
        <f>2200+2200</f>
        <v>4400</v>
      </c>
      <c r="E97" s="154" t="s">
        <v>490</v>
      </c>
      <c r="F97" s="157" t="s">
        <v>491</v>
      </c>
    </row>
    <row r="98" spans="1:6" ht="15.95" customHeight="1" x14ac:dyDescent="0.25">
      <c r="A98" s="128" t="s">
        <v>308</v>
      </c>
      <c r="B98" s="2">
        <v>77</v>
      </c>
      <c r="C98" s="9"/>
      <c r="D98" s="151"/>
      <c r="E98" s="154"/>
    </row>
    <row r="99" spans="1:6" ht="15.95" customHeight="1" x14ac:dyDescent="0.25">
      <c r="A99" s="20" t="s">
        <v>332</v>
      </c>
      <c r="B99" s="2">
        <v>78</v>
      </c>
      <c r="C99" s="9"/>
      <c r="D99" s="151">
        <v>2200</v>
      </c>
      <c r="E99" s="154">
        <v>581533</v>
      </c>
      <c r="F99" s="156">
        <v>45903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151">
        <v>2400</v>
      </c>
      <c r="E100" s="154">
        <v>200632</v>
      </c>
      <c r="F100" s="156">
        <v>45925</v>
      </c>
    </row>
    <row r="101" spans="1:6" ht="15.95" customHeight="1" x14ac:dyDescent="0.25">
      <c r="A101" s="20" t="s">
        <v>116</v>
      </c>
      <c r="B101" s="2">
        <v>79</v>
      </c>
      <c r="C101" s="9"/>
      <c r="D101" s="151">
        <v>8800</v>
      </c>
      <c r="E101" s="154">
        <v>150966</v>
      </c>
      <c r="F101" s="156">
        <v>45910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151">
        <v>11000</v>
      </c>
      <c r="E102" s="154">
        <v>880668</v>
      </c>
      <c r="F102" s="156">
        <v>45912</v>
      </c>
    </row>
    <row r="103" spans="1:6" ht="15.95" customHeight="1" x14ac:dyDescent="0.25">
      <c r="A103" s="20" t="s">
        <v>118</v>
      </c>
      <c r="B103" s="2">
        <v>80</v>
      </c>
      <c r="C103" s="9"/>
      <c r="D103" s="151"/>
      <c r="E103" s="154"/>
    </row>
    <row r="104" spans="1:6" ht="15.95" customHeight="1" x14ac:dyDescent="0.25">
      <c r="A104" s="20" t="s">
        <v>118</v>
      </c>
      <c r="B104" s="2">
        <v>81</v>
      </c>
      <c r="C104" s="9"/>
      <c r="D104" s="151"/>
      <c r="E104" s="154"/>
    </row>
    <row r="105" spans="1:6" ht="15.95" customHeight="1" x14ac:dyDescent="0.25">
      <c r="A105" s="20" t="s">
        <v>120</v>
      </c>
      <c r="B105" s="2">
        <v>82</v>
      </c>
      <c r="C105" s="9"/>
      <c r="D105" s="151"/>
      <c r="E105" s="154"/>
    </row>
    <row r="106" spans="1:6" ht="15.95" customHeight="1" x14ac:dyDescent="0.25">
      <c r="A106" s="128" t="s">
        <v>410</v>
      </c>
      <c r="B106" s="2">
        <v>83</v>
      </c>
      <c r="C106" s="9"/>
      <c r="D106" s="152"/>
      <c r="E106" s="154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154">
        <v>806940</v>
      </c>
      <c r="F107" s="156">
        <v>45905</v>
      </c>
    </row>
    <row r="108" spans="1:6" ht="15.95" customHeight="1" x14ac:dyDescent="0.25">
      <c r="A108" s="20" t="s">
        <v>479</v>
      </c>
      <c r="B108" s="2">
        <v>84</v>
      </c>
      <c r="C108" s="9"/>
      <c r="D108" s="151"/>
      <c r="E108" s="154"/>
    </row>
    <row r="109" spans="1:6" ht="15.95" customHeight="1" x14ac:dyDescent="0.25">
      <c r="A109" s="20" t="s">
        <v>480</v>
      </c>
      <c r="B109" s="2">
        <v>85</v>
      </c>
      <c r="C109" s="9"/>
      <c r="D109" s="151">
        <v>2200</v>
      </c>
      <c r="E109" s="154">
        <v>125564</v>
      </c>
      <c r="F109" s="156">
        <v>45925</v>
      </c>
    </row>
    <row r="110" spans="1:6" ht="15.95" customHeight="1" x14ac:dyDescent="0.25">
      <c r="A110" s="20" t="s">
        <v>434</v>
      </c>
      <c r="B110" s="2">
        <v>86</v>
      </c>
      <c r="C110" s="9"/>
      <c r="D110" s="151"/>
      <c r="E110" s="154"/>
    </row>
    <row r="111" spans="1:6" ht="15.95" customHeight="1" x14ac:dyDescent="0.25">
      <c r="A111" s="20" t="s">
        <v>124</v>
      </c>
      <c r="B111" s="2">
        <v>87</v>
      </c>
      <c r="C111" s="9"/>
      <c r="D111" s="151"/>
      <c r="E111" s="154"/>
    </row>
    <row r="112" spans="1:6" ht="15.95" customHeight="1" x14ac:dyDescent="0.25">
      <c r="A112" s="20" t="s">
        <v>124</v>
      </c>
      <c r="B112" s="2">
        <v>88</v>
      </c>
      <c r="C112" s="9"/>
      <c r="D112" s="151"/>
      <c r="E112" s="154"/>
    </row>
    <row r="113" spans="1:6" ht="15.95" customHeight="1" x14ac:dyDescent="0.25">
      <c r="A113" s="20" t="s">
        <v>459</v>
      </c>
      <c r="B113" s="2">
        <v>89</v>
      </c>
      <c r="C113" s="9"/>
      <c r="D113" s="151"/>
      <c r="E113" s="154"/>
    </row>
    <row r="114" spans="1:6" ht="15.95" customHeight="1" x14ac:dyDescent="0.25">
      <c r="A114" s="20" t="s">
        <v>127</v>
      </c>
      <c r="B114" s="2">
        <v>90</v>
      </c>
      <c r="C114" s="9"/>
      <c r="D114" s="151"/>
      <c r="E114" s="154"/>
    </row>
    <row r="115" spans="1:6" ht="15.95" customHeight="1" x14ac:dyDescent="0.25">
      <c r="A115" s="20" t="s">
        <v>128</v>
      </c>
      <c r="B115" s="2">
        <v>91</v>
      </c>
      <c r="C115" s="9"/>
      <c r="D115" s="151">
        <v>2200</v>
      </c>
      <c r="E115" s="154">
        <v>706381</v>
      </c>
      <c r="F115" s="156">
        <v>45908</v>
      </c>
    </row>
    <row r="116" spans="1:6" ht="15.95" customHeight="1" x14ac:dyDescent="0.25">
      <c r="A116" s="20" t="s">
        <v>129</v>
      </c>
      <c r="B116" s="2">
        <v>92</v>
      </c>
      <c r="C116" s="9"/>
      <c r="D116" s="151"/>
      <c r="E116" s="154"/>
    </row>
    <row r="117" spans="1:6" ht="15.95" customHeight="1" x14ac:dyDescent="0.25">
      <c r="A117" s="20" t="s">
        <v>130</v>
      </c>
      <c r="B117" s="2">
        <v>93</v>
      </c>
      <c r="C117" s="9"/>
      <c r="D117" s="151">
        <v>2200</v>
      </c>
      <c r="E117" s="154">
        <v>413422</v>
      </c>
      <c r="F117" s="156">
        <v>45922</v>
      </c>
    </row>
    <row r="118" spans="1:6" ht="15.95" customHeight="1" x14ac:dyDescent="0.25">
      <c r="A118" s="20" t="s">
        <v>131</v>
      </c>
      <c r="B118" s="2">
        <v>94</v>
      </c>
      <c r="C118" s="9"/>
      <c r="D118" s="151"/>
      <c r="E118" s="154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151"/>
      <c r="E119" s="154"/>
    </row>
    <row r="120" spans="1:6" ht="15.95" customHeight="1" x14ac:dyDescent="0.25">
      <c r="A120" s="20" t="s">
        <v>133</v>
      </c>
      <c r="B120" s="2">
        <v>95</v>
      </c>
      <c r="C120" s="9"/>
      <c r="D120" s="151"/>
      <c r="E120" s="154"/>
    </row>
    <row r="121" spans="1:6" ht="15.95" customHeight="1" x14ac:dyDescent="0.25">
      <c r="A121" s="22" t="s">
        <v>134</v>
      </c>
      <c r="B121" s="2">
        <v>94</v>
      </c>
      <c r="C121" s="2" t="s">
        <v>21</v>
      </c>
      <c r="D121" s="151"/>
      <c r="E121" s="154"/>
    </row>
    <row r="122" spans="1:6" ht="15.95" customHeight="1" x14ac:dyDescent="0.25">
      <c r="A122" s="20" t="s">
        <v>389</v>
      </c>
      <c r="B122" s="2">
        <v>96</v>
      </c>
      <c r="C122" s="9"/>
      <c r="D122" s="151">
        <v>2200</v>
      </c>
      <c r="E122" s="154">
        <v>5271</v>
      </c>
      <c r="F122" s="156">
        <v>45910</v>
      </c>
    </row>
    <row r="123" spans="1:6" ht="15.95" customHeight="1" x14ac:dyDescent="0.25">
      <c r="A123" s="20" t="s">
        <v>136</v>
      </c>
      <c r="B123" s="2">
        <v>97</v>
      </c>
      <c r="C123" s="9"/>
      <c r="D123" s="151"/>
      <c r="E123" s="154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151"/>
      <c r="E124" s="154"/>
    </row>
    <row r="125" spans="1:6" ht="15.95" customHeight="1" x14ac:dyDescent="0.25">
      <c r="A125" s="20" t="s">
        <v>312</v>
      </c>
      <c r="B125" s="2">
        <v>98</v>
      </c>
      <c r="C125" s="9"/>
      <c r="D125" s="151">
        <f>2200+2200</f>
        <v>4400</v>
      </c>
      <c r="E125" s="154" t="s">
        <v>492</v>
      </c>
      <c r="F125" s="157" t="s">
        <v>489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154">
        <v>599235</v>
      </c>
      <c r="F126" s="156">
        <v>45902</v>
      </c>
    </row>
    <row r="127" spans="1:6" ht="15.95" customHeight="1" x14ac:dyDescent="0.25">
      <c r="A127" s="20" t="s">
        <v>140</v>
      </c>
      <c r="B127" s="2">
        <v>99</v>
      </c>
      <c r="C127" s="9"/>
      <c r="D127" s="151"/>
      <c r="E127" s="154"/>
    </row>
    <row r="128" spans="1:6" ht="15.95" customHeight="1" x14ac:dyDescent="0.25">
      <c r="A128" s="20" t="s">
        <v>390</v>
      </c>
      <c r="B128" s="2">
        <v>100</v>
      </c>
      <c r="C128" s="9"/>
      <c r="D128" s="151">
        <v>2200</v>
      </c>
      <c r="E128" s="154">
        <v>447687</v>
      </c>
      <c r="F128" s="156">
        <v>45910</v>
      </c>
    </row>
    <row r="129" spans="1:6" ht="15.95" customHeight="1" x14ac:dyDescent="0.25">
      <c r="A129" s="20" t="s">
        <v>461</v>
      </c>
      <c r="B129" s="2">
        <v>101</v>
      </c>
      <c r="C129" s="9"/>
      <c r="D129" s="151"/>
      <c r="E129" s="154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154"/>
    </row>
    <row r="131" spans="1:6" ht="15.95" customHeight="1" x14ac:dyDescent="0.25">
      <c r="A131" s="20" t="s">
        <v>143</v>
      </c>
      <c r="B131" s="2">
        <v>102</v>
      </c>
      <c r="C131" s="9"/>
      <c r="D131" s="151"/>
      <c r="E131" s="154"/>
    </row>
    <row r="132" spans="1:6" ht="15.95" customHeight="1" x14ac:dyDescent="0.25">
      <c r="A132" s="20" t="s">
        <v>144</v>
      </c>
      <c r="B132" s="2">
        <v>103</v>
      </c>
      <c r="C132" s="9"/>
      <c r="D132" s="151">
        <v>2200</v>
      </c>
      <c r="E132" s="154">
        <v>664035</v>
      </c>
      <c r="F132" s="156">
        <v>45910</v>
      </c>
    </row>
    <row r="133" spans="1:6" ht="15.95" customHeight="1" x14ac:dyDescent="0.25">
      <c r="A133" s="20" t="s">
        <v>145</v>
      </c>
      <c r="B133" s="2">
        <v>104</v>
      </c>
      <c r="C133" s="9"/>
      <c r="D133" s="151">
        <v>2200</v>
      </c>
      <c r="E133" s="154">
        <v>159436</v>
      </c>
      <c r="F133" s="156">
        <v>45915</v>
      </c>
    </row>
    <row r="134" spans="1:6" ht="15.95" customHeight="1" x14ac:dyDescent="0.25">
      <c r="A134" s="20" t="s">
        <v>146</v>
      </c>
      <c r="B134" s="2">
        <v>105</v>
      </c>
      <c r="C134" s="9"/>
      <c r="D134" s="151">
        <v>6600</v>
      </c>
      <c r="E134" s="154">
        <v>19762</v>
      </c>
      <c r="F134" s="156">
        <v>45922</v>
      </c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154"/>
    </row>
    <row r="136" spans="1:6" ht="15.95" customHeight="1" x14ac:dyDescent="0.25">
      <c r="A136" s="20" t="s">
        <v>148</v>
      </c>
      <c r="B136" s="2">
        <v>106</v>
      </c>
      <c r="C136" s="9"/>
      <c r="D136" s="151">
        <v>2200</v>
      </c>
      <c r="E136" s="154">
        <v>890488</v>
      </c>
      <c r="F136" s="156">
        <v>45909</v>
      </c>
    </row>
    <row r="137" spans="1:6" ht="15.95" customHeight="1" x14ac:dyDescent="0.25">
      <c r="A137" s="20" t="s">
        <v>149</v>
      </c>
      <c r="B137" s="2">
        <v>107</v>
      </c>
      <c r="C137" s="9"/>
      <c r="D137" s="151">
        <v>4400</v>
      </c>
      <c r="E137" s="154">
        <v>574454</v>
      </c>
      <c r="F137" s="156">
        <v>45909</v>
      </c>
    </row>
    <row r="138" spans="1:6" ht="15.95" customHeight="1" x14ac:dyDescent="0.25">
      <c r="A138" s="20" t="s">
        <v>313</v>
      </c>
      <c r="B138" s="2">
        <v>108</v>
      </c>
      <c r="C138" s="9"/>
      <c r="D138" s="151">
        <v>2200</v>
      </c>
      <c r="E138" s="154">
        <v>275498</v>
      </c>
      <c r="F138" s="156">
        <v>45903</v>
      </c>
    </row>
    <row r="139" spans="1:6" ht="15.95" customHeight="1" x14ac:dyDescent="0.25">
      <c r="A139" s="20" t="s">
        <v>151</v>
      </c>
      <c r="B139" s="2">
        <v>109</v>
      </c>
      <c r="C139" s="9"/>
      <c r="D139" s="151"/>
      <c r="E139" s="154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154">
        <v>348110</v>
      </c>
      <c r="F140" s="156">
        <v>45909</v>
      </c>
    </row>
    <row r="141" spans="1:6" ht="15.95" customHeight="1" x14ac:dyDescent="0.25">
      <c r="A141" s="20" t="s">
        <v>153</v>
      </c>
      <c r="B141" s="2">
        <v>110</v>
      </c>
      <c r="C141" s="9"/>
      <c r="D141" s="151">
        <v>2200</v>
      </c>
      <c r="E141" s="154">
        <v>30</v>
      </c>
      <c r="F141" s="156">
        <v>45903</v>
      </c>
    </row>
    <row r="142" spans="1:6" ht="15.95" customHeight="1" x14ac:dyDescent="0.25">
      <c r="A142" s="20" t="s">
        <v>154</v>
      </c>
      <c r="B142" s="2">
        <v>111</v>
      </c>
      <c r="C142" s="9"/>
      <c r="D142" s="151">
        <v>2400</v>
      </c>
      <c r="E142" s="154">
        <v>165865</v>
      </c>
      <c r="F142" s="156">
        <v>45908</v>
      </c>
    </row>
    <row r="143" spans="1:6" ht="15.95" customHeight="1" x14ac:dyDescent="0.25">
      <c r="A143" s="20" t="s">
        <v>155</v>
      </c>
      <c r="B143" s="2">
        <v>112</v>
      </c>
      <c r="C143" s="9"/>
      <c r="D143" s="151">
        <v>2200</v>
      </c>
      <c r="E143" s="154">
        <v>607810</v>
      </c>
      <c r="F143" s="156">
        <v>45925</v>
      </c>
    </row>
    <row r="144" spans="1:6" ht="15.95" customHeight="1" x14ac:dyDescent="0.25">
      <c r="A144" s="20" t="s">
        <v>156</v>
      </c>
      <c r="B144" s="2">
        <v>113</v>
      </c>
      <c r="C144" s="9"/>
      <c r="D144" s="151">
        <v>7000</v>
      </c>
      <c r="E144" s="154">
        <v>418605</v>
      </c>
      <c r="F144" s="156">
        <v>45916</v>
      </c>
    </row>
    <row r="145" spans="1:6" ht="15.95" customHeight="1" x14ac:dyDescent="0.25">
      <c r="A145" s="20" t="s">
        <v>157</v>
      </c>
      <c r="B145" s="2">
        <v>114</v>
      </c>
      <c r="C145" s="9"/>
      <c r="D145" s="151"/>
      <c r="E145" s="154"/>
    </row>
    <row r="146" spans="1:6" ht="15.95" customHeight="1" x14ac:dyDescent="0.25">
      <c r="A146" s="20" t="s">
        <v>158</v>
      </c>
      <c r="B146" s="2">
        <v>115</v>
      </c>
      <c r="C146" s="9"/>
      <c r="D146" s="151">
        <v>2200</v>
      </c>
      <c r="E146" s="154">
        <v>333388</v>
      </c>
      <c r="F146" s="156">
        <v>45901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151">
        <v>2200</v>
      </c>
      <c r="E147" s="154">
        <v>316262</v>
      </c>
      <c r="F147" s="156">
        <v>45910</v>
      </c>
    </row>
    <row r="148" spans="1:6" ht="15.95" customHeight="1" x14ac:dyDescent="0.25">
      <c r="A148" s="20" t="s">
        <v>160</v>
      </c>
      <c r="B148" s="2">
        <v>116</v>
      </c>
      <c r="C148" s="9"/>
      <c r="D148" s="151"/>
      <c r="E148" s="154"/>
    </row>
    <row r="149" spans="1:6" ht="15.95" customHeight="1" x14ac:dyDescent="0.25">
      <c r="A149" s="20" t="s">
        <v>436</v>
      </c>
      <c r="B149" s="2">
        <v>117</v>
      </c>
      <c r="C149" s="9"/>
      <c r="D149" s="151">
        <v>2500</v>
      </c>
      <c r="E149" s="154">
        <v>321276</v>
      </c>
      <c r="F149" s="156">
        <v>45904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154">
        <v>567734</v>
      </c>
      <c r="F150" s="156">
        <v>45917</v>
      </c>
    </row>
    <row r="151" spans="1:6" ht="15.95" customHeight="1" x14ac:dyDescent="0.25">
      <c r="A151" s="20" t="s">
        <v>163</v>
      </c>
      <c r="B151" s="2">
        <v>118</v>
      </c>
      <c r="C151" s="9"/>
      <c r="D151" s="151"/>
      <c r="E151" s="154"/>
    </row>
    <row r="152" spans="1:6" ht="15.95" customHeight="1" x14ac:dyDescent="0.25">
      <c r="A152" s="20" t="s">
        <v>164</v>
      </c>
      <c r="B152" s="2">
        <v>119</v>
      </c>
      <c r="C152" s="9"/>
      <c r="D152" s="151"/>
      <c r="E152" s="154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154"/>
    </row>
    <row r="154" spans="1:6" ht="15.95" customHeight="1" x14ac:dyDescent="0.25">
      <c r="A154" s="20" t="s">
        <v>166</v>
      </c>
      <c r="B154" s="2">
        <v>120</v>
      </c>
      <c r="C154" s="9"/>
      <c r="D154" s="151"/>
      <c r="E154" s="154"/>
      <c r="F154" s="156"/>
    </row>
    <row r="155" spans="1:6" ht="15.95" customHeight="1" x14ac:dyDescent="0.25">
      <c r="A155" s="20" t="s">
        <v>167</v>
      </c>
      <c r="B155" s="2">
        <v>121</v>
      </c>
      <c r="C155" s="9"/>
      <c r="D155" s="151">
        <v>2200</v>
      </c>
      <c r="E155" s="154">
        <v>345018</v>
      </c>
      <c r="F155" s="156">
        <v>45917</v>
      </c>
    </row>
    <row r="156" spans="1:6" ht="15.95" customHeight="1" x14ac:dyDescent="0.25">
      <c r="A156" s="20" t="s">
        <v>168</v>
      </c>
      <c r="B156" s="2">
        <v>122</v>
      </c>
      <c r="C156" s="9"/>
      <c r="D156" s="151"/>
      <c r="E156" s="154"/>
    </row>
    <row r="157" spans="1:6" ht="15.95" customHeight="1" x14ac:dyDescent="0.25">
      <c r="A157" s="20" t="s">
        <v>169</v>
      </c>
      <c r="B157" s="2">
        <v>123</v>
      </c>
      <c r="C157" s="9"/>
      <c r="D157" s="151">
        <v>10000</v>
      </c>
      <c r="E157" s="154">
        <v>815709</v>
      </c>
      <c r="F157" s="156">
        <v>45915</v>
      </c>
    </row>
    <row r="158" spans="1:6" ht="15.95" customHeight="1" x14ac:dyDescent="0.25">
      <c r="A158" s="20" t="s">
        <v>170</v>
      </c>
      <c r="B158" s="2">
        <v>124</v>
      </c>
      <c r="C158" s="9"/>
      <c r="D158" s="151"/>
      <c r="E158" s="154"/>
    </row>
    <row r="159" spans="1:6" ht="15.95" customHeight="1" x14ac:dyDescent="0.25">
      <c r="A159" s="20" t="s">
        <v>171</v>
      </c>
      <c r="B159" s="2">
        <v>125</v>
      </c>
      <c r="C159" s="9"/>
      <c r="D159" s="151">
        <v>2200</v>
      </c>
      <c r="E159" s="154">
        <v>243494</v>
      </c>
      <c r="F159" s="156">
        <v>45929</v>
      </c>
    </row>
    <row r="160" spans="1:6" ht="15.95" customHeight="1" x14ac:dyDescent="0.25">
      <c r="A160" s="20" t="s">
        <v>172</v>
      </c>
      <c r="B160" s="2">
        <v>126</v>
      </c>
      <c r="C160" s="9"/>
      <c r="D160" s="151"/>
      <c r="E160" s="154"/>
    </row>
    <row r="161" spans="1:6" ht="15.95" customHeight="1" x14ac:dyDescent="0.25">
      <c r="A161" s="20" t="s">
        <v>363</v>
      </c>
      <c r="B161" s="2">
        <v>127</v>
      </c>
      <c r="C161" s="9"/>
      <c r="D161" s="151"/>
      <c r="E161" s="154"/>
    </row>
    <row r="162" spans="1:6" ht="15.95" customHeight="1" x14ac:dyDescent="0.25">
      <c r="A162" s="134" t="s">
        <v>314</v>
      </c>
      <c r="B162" s="2">
        <v>128</v>
      </c>
      <c r="C162" s="9"/>
      <c r="D162" s="151">
        <v>13200</v>
      </c>
      <c r="E162" s="154">
        <v>3341</v>
      </c>
      <c r="F162" s="156">
        <v>45915</v>
      </c>
    </row>
    <row r="163" spans="1:6" ht="15.95" customHeight="1" x14ac:dyDescent="0.25">
      <c r="A163" s="20" t="s">
        <v>175</v>
      </c>
      <c r="B163" s="2">
        <v>129</v>
      </c>
      <c r="C163" s="9"/>
      <c r="D163" s="151"/>
      <c r="E163" s="154"/>
    </row>
    <row r="164" spans="1:6" ht="15.95" customHeight="1" x14ac:dyDescent="0.25">
      <c r="A164" s="20" t="s">
        <v>176</v>
      </c>
      <c r="B164" s="2">
        <v>130</v>
      </c>
      <c r="C164" s="9"/>
      <c r="D164" s="151"/>
      <c r="E164" s="154"/>
    </row>
    <row r="165" spans="1:6" ht="15.95" customHeight="1" x14ac:dyDescent="0.25">
      <c r="A165" s="20" t="s">
        <v>177</v>
      </c>
      <c r="B165" s="2">
        <v>132</v>
      </c>
      <c r="C165" s="9"/>
      <c r="D165" s="151"/>
      <c r="E165" s="154"/>
    </row>
    <row r="166" spans="1:6" ht="15.95" customHeight="1" x14ac:dyDescent="0.25">
      <c r="A166" s="20" t="s">
        <v>178</v>
      </c>
      <c r="B166" s="2">
        <v>133</v>
      </c>
      <c r="C166" s="9"/>
      <c r="D166" s="151">
        <v>2200</v>
      </c>
      <c r="E166" s="154">
        <v>834305</v>
      </c>
      <c r="F166" s="156">
        <v>45908</v>
      </c>
    </row>
    <row r="167" spans="1:6" ht="15.95" customHeight="1" x14ac:dyDescent="0.25">
      <c r="A167" s="20" t="s">
        <v>179</v>
      </c>
      <c r="B167" s="2">
        <v>134</v>
      </c>
      <c r="C167" s="9"/>
      <c r="D167" s="151">
        <v>6300</v>
      </c>
      <c r="E167" s="154">
        <v>164926</v>
      </c>
      <c r="F167" s="156">
        <v>45922</v>
      </c>
    </row>
    <row r="168" spans="1:6" ht="15.95" customHeight="1" x14ac:dyDescent="0.25">
      <c r="A168" s="20" t="s">
        <v>180</v>
      </c>
      <c r="B168" s="2">
        <v>135</v>
      </c>
      <c r="C168" s="9"/>
      <c r="D168" s="151"/>
      <c r="E168" s="154"/>
    </row>
    <row r="169" spans="1:6" ht="15.95" customHeight="1" x14ac:dyDescent="0.25">
      <c r="A169" s="20" t="s">
        <v>181</v>
      </c>
      <c r="B169" s="2">
        <v>136</v>
      </c>
      <c r="C169" s="9"/>
      <c r="D169" s="151"/>
      <c r="E169" s="154"/>
    </row>
    <row r="170" spans="1:6" ht="15.95" customHeight="1" x14ac:dyDescent="0.25">
      <c r="A170" s="20" t="s">
        <v>182</v>
      </c>
      <c r="B170" s="2">
        <v>137</v>
      </c>
      <c r="C170" s="9"/>
      <c r="D170" s="151"/>
      <c r="E170" s="154"/>
    </row>
    <row r="171" spans="1:6" ht="15.95" customHeight="1" x14ac:dyDescent="0.25">
      <c r="A171" s="20" t="s">
        <v>412</v>
      </c>
      <c r="B171" s="2">
        <v>138</v>
      </c>
      <c r="C171" s="9"/>
      <c r="D171" s="151">
        <v>22000</v>
      </c>
      <c r="E171" s="154">
        <v>539113</v>
      </c>
      <c r="F171" s="156">
        <v>45904</v>
      </c>
    </row>
    <row r="172" spans="1:6" ht="15.95" customHeight="1" x14ac:dyDescent="0.25">
      <c r="A172" s="20" t="s">
        <v>184</v>
      </c>
      <c r="B172" s="2">
        <v>139</v>
      </c>
      <c r="C172" s="9"/>
      <c r="D172" s="151">
        <v>2200</v>
      </c>
      <c r="E172" s="154">
        <v>655881</v>
      </c>
      <c r="F172" s="156">
        <v>45901</v>
      </c>
    </row>
    <row r="173" spans="1:6" ht="15.95" customHeight="1" x14ac:dyDescent="0.25">
      <c r="A173" s="20" t="s">
        <v>185</v>
      </c>
      <c r="B173" s="2">
        <v>140</v>
      </c>
      <c r="C173" s="9"/>
      <c r="D173" s="151"/>
      <c r="E173" s="154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154"/>
    </row>
    <row r="175" spans="1:6" ht="15.95" customHeight="1" x14ac:dyDescent="0.25">
      <c r="A175" s="20" t="s">
        <v>187</v>
      </c>
      <c r="B175" s="2">
        <v>141</v>
      </c>
      <c r="C175" s="9"/>
      <c r="D175" s="151"/>
      <c r="E175" s="154"/>
    </row>
    <row r="176" spans="1:6" ht="15.95" customHeight="1" x14ac:dyDescent="0.25">
      <c r="A176" s="20" t="s">
        <v>192</v>
      </c>
      <c r="B176" s="2">
        <v>142</v>
      </c>
      <c r="C176" s="9"/>
      <c r="D176" s="151">
        <v>6600</v>
      </c>
      <c r="E176" s="154">
        <v>88692</v>
      </c>
      <c r="F176" s="156">
        <v>45930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154"/>
    </row>
    <row r="178" spans="1:6" ht="15.95" customHeight="1" x14ac:dyDescent="0.25">
      <c r="A178" s="20" t="s">
        <v>190</v>
      </c>
      <c r="B178" s="2">
        <v>143</v>
      </c>
      <c r="C178" s="9"/>
      <c r="D178" s="151"/>
      <c r="E178" s="154"/>
    </row>
    <row r="179" spans="1:6" ht="15.95" customHeight="1" x14ac:dyDescent="0.25">
      <c r="A179" s="20" t="s">
        <v>191</v>
      </c>
      <c r="B179" s="2">
        <v>144</v>
      </c>
      <c r="C179" s="9"/>
      <c r="D179" s="151">
        <v>2200</v>
      </c>
      <c r="E179" s="154">
        <v>270947</v>
      </c>
      <c r="F179" s="156">
        <v>45915</v>
      </c>
    </row>
    <row r="180" spans="1:6" ht="15.95" customHeight="1" x14ac:dyDescent="0.25">
      <c r="A180" s="20" t="s">
        <v>192</v>
      </c>
      <c r="B180" s="2">
        <v>145</v>
      </c>
      <c r="C180" s="9"/>
      <c r="D180" s="151">
        <v>13200</v>
      </c>
      <c r="E180" s="154">
        <v>952153</v>
      </c>
      <c r="F180" s="156">
        <v>45930</v>
      </c>
    </row>
    <row r="181" spans="1:6" ht="15.95" customHeight="1" x14ac:dyDescent="0.25">
      <c r="A181" s="20" t="s">
        <v>193</v>
      </c>
      <c r="B181" s="2">
        <v>146</v>
      </c>
      <c r="C181" s="9"/>
      <c r="D181" s="151"/>
      <c r="E181" s="154"/>
    </row>
    <row r="182" spans="1:6" ht="15.95" customHeight="1" x14ac:dyDescent="0.25">
      <c r="A182" s="20" t="s">
        <v>194</v>
      </c>
      <c r="B182" s="2">
        <v>147</v>
      </c>
      <c r="C182" s="9"/>
      <c r="D182" s="151">
        <v>8800</v>
      </c>
      <c r="E182" s="154">
        <v>334747</v>
      </c>
      <c r="F182" s="156">
        <v>45919</v>
      </c>
    </row>
    <row r="183" spans="1:6" ht="15.95" customHeight="1" x14ac:dyDescent="0.25">
      <c r="A183" s="20" t="s">
        <v>195</v>
      </c>
      <c r="B183" s="2">
        <v>148</v>
      </c>
      <c r="C183" s="9"/>
      <c r="D183" s="151"/>
      <c r="E183" s="154"/>
    </row>
    <row r="184" spans="1:6" ht="15.95" customHeight="1" x14ac:dyDescent="0.25">
      <c r="A184" s="20" t="s">
        <v>283</v>
      </c>
      <c r="B184" s="2">
        <v>149</v>
      </c>
      <c r="C184" s="9"/>
      <c r="D184" s="151"/>
      <c r="E184" s="154"/>
    </row>
    <row r="185" spans="1:6" ht="15.95" customHeight="1" x14ac:dyDescent="0.25">
      <c r="A185" s="20" t="s">
        <v>197</v>
      </c>
      <c r="B185" s="2">
        <v>151</v>
      </c>
      <c r="C185" s="9"/>
      <c r="D185" s="151">
        <v>3000</v>
      </c>
      <c r="E185" s="154">
        <v>42</v>
      </c>
      <c r="F185" s="156">
        <v>45915</v>
      </c>
    </row>
    <row r="186" spans="1:6" ht="15.95" customHeight="1" x14ac:dyDescent="0.25">
      <c r="A186" s="20" t="s">
        <v>198</v>
      </c>
      <c r="B186" s="2">
        <v>152</v>
      </c>
      <c r="C186" s="9"/>
      <c r="D186" s="151"/>
      <c r="E186" s="154"/>
    </row>
    <row r="187" spans="1:6" ht="15.95" customHeight="1" x14ac:dyDescent="0.25">
      <c r="A187" s="20" t="s">
        <v>199</v>
      </c>
      <c r="B187" s="2">
        <v>153</v>
      </c>
      <c r="C187" s="9"/>
      <c r="D187" s="151">
        <v>2200</v>
      </c>
      <c r="E187" s="154">
        <v>427451</v>
      </c>
      <c r="F187" s="156">
        <v>45911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151"/>
      <c r="E188" s="154"/>
    </row>
    <row r="189" spans="1:6" ht="15.95" customHeight="1" x14ac:dyDescent="0.25">
      <c r="A189" s="20" t="s">
        <v>201</v>
      </c>
      <c r="B189" s="2">
        <v>154</v>
      </c>
      <c r="C189" s="9"/>
      <c r="D189" s="151"/>
      <c r="E189" s="154"/>
    </row>
    <row r="190" spans="1:6" ht="15.95" customHeight="1" x14ac:dyDescent="0.25">
      <c r="A190" s="20" t="s">
        <v>202</v>
      </c>
      <c r="B190" s="2">
        <v>155</v>
      </c>
      <c r="C190" s="9"/>
      <c r="D190" s="151"/>
      <c r="E190" s="154"/>
    </row>
    <row r="191" spans="1:6" ht="15.95" customHeight="1" x14ac:dyDescent="0.25">
      <c r="A191" s="20" t="s">
        <v>203</v>
      </c>
      <c r="B191" s="2">
        <v>156</v>
      </c>
      <c r="C191" s="9"/>
      <c r="D191" s="151"/>
      <c r="E191" s="154"/>
    </row>
    <row r="192" spans="1:6" ht="15.95" customHeight="1" x14ac:dyDescent="0.25">
      <c r="A192" s="20" t="s">
        <v>204</v>
      </c>
      <c r="B192" s="2">
        <v>157</v>
      </c>
      <c r="C192" s="9"/>
      <c r="D192" s="151"/>
      <c r="E192" s="154"/>
    </row>
    <row r="193" spans="1:6" ht="15.95" customHeight="1" x14ac:dyDescent="0.25">
      <c r="A193" s="20" t="s">
        <v>205</v>
      </c>
      <c r="B193" s="2">
        <v>158</v>
      </c>
      <c r="C193" s="9"/>
      <c r="D193" s="151"/>
      <c r="E193" s="154"/>
    </row>
    <row r="194" spans="1:6" ht="15.95" customHeight="1" x14ac:dyDescent="0.25">
      <c r="A194" s="20" t="s">
        <v>206</v>
      </c>
      <c r="B194" s="2">
        <v>159</v>
      </c>
      <c r="C194" s="9"/>
      <c r="D194" s="151"/>
      <c r="E194" s="154"/>
    </row>
    <row r="195" spans="1:6" ht="15.95" customHeight="1" x14ac:dyDescent="0.25">
      <c r="A195" s="20" t="s">
        <v>207</v>
      </c>
      <c r="B195" s="2">
        <v>160</v>
      </c>
      <c r="C195" s="9"/>
      <c r="D195" s="151">
        <v>6600</v>
      </c>
      <c r="E195" s="154">
        <v>292206</v>
      </c>
      <c r="F195" s="156">
        <v>45911</v>
      </c>
    </row>
    <row r="196" spans="1:6" ht="15.95" customHeight="1" x14ac:dyDescent="0.25">
      <c r="A196" s="20" t="s">
        <v>35</v>
      </c>
      <c r="B196" s="2">
        <v>161</v>
      </c>
      <c r="C196" s="9"/>
      <c r="D196" s="151"/>
      <c r="E196" s="154"/>
    </row>
    <row r="197" spans="1:6" ht="15.95" customHeight="1" x14ac:dyDescent="0.25">
      <c r="A197" s="20" t="s">
        <v>208</v>
      </c>
      <c r="B197" s="2">
        <v>162</v>
      </c>
      <c r="C197" s="9"/>
      <c r="D197" s="151">
        <f>2200+123338.51</f>
        <v>125538.51</v>
      </c>
      <c r="E197" s="154" t="s">
        <v>493</v>
      </c>
      <c r="F197" s="156" t="s">
        <v>494</v>
      </c>
    </row>
    <row r="198" spans="1:6" ht="15.95" customHeight="1" x14ac:dyDescent="0.25">
      <c r="A198" s="20" t="s">
        <v>265</v>
      </c>
      <c r="B198" s="2">
        <v>163</v>
      </c>
      <c r="C198" s="9"/>
      <c r="D198" s="151">
        <v>2200</v>
      </c>
      <c r="E198" s="154">
        <v>359080</v>
      </c>
      <c r="F198" s="156">
        <v>45908</v>
      </c>
    </row>
    <row r="199" spans="1:6" ht="15.95" customHeight="1" x14ac:dyDescent="0.25">
      <c r="A199" s="20" t="s">
        <v>210</v>
      </c>
      <c r="B199" s="2">
        <v>164</v>
      </c>
      <c r="C199" s="9"/>
      <c r="D199" s="151">
        <v>2200</v>
      </c>
      <c r="E199" s="154">
        <v>901</v>
      </c>
      <c r="F199" s="156">
        <v>45908</v>
      </c>
    </row>
    <row r="200" spans="1:6" ht="15.95" customHeight="1" x14ac:dyDescent="0.25">
      <c r="A200" s="20" t="s">
        <v>211</v>
      </c>
      <c r="B200" s="2">
        <v>165</v>
      </c>
      <c r="C200" s="9"/>
      <c r="D200" s="151">
        <v>2200</v>
      </c>
      <c r="E200" s="154">
        <v>264045</v>
      </c>
      <c r="F200" s="156">
        <v>45909</v>
      </c>
    </row>
    <row r="201" spans="1:6" ht="15.95" customHeight="1" x14ac:dyDescent="0.25">
      <c r="A201" s="20" t="s">
        <v>212</v>
      </c>
      <c r="B201" s="2">
        <v>166</v>
      </c>
      <c r="C201" s="9"/>
      <c r="D201" s="151"/>
      <c r="E201" s="154"/>
    </row>
    <row r="202" spans="1:6" ht="15.95" customHeight="1" x14ac:dyDescent="0.25">
      <c r="A202" s="20" t="s">
        <v>213</v>
      </c>
      <c r="B202" s="2">
        <v>167</v>
      </c>
      <c r="C202" s="9"/>
      <c r="D202" s="151"/>
      <c r="E202" s="154"/>
    </row>
    <row r="203" spans="1:6" ht="15.95" customHeight="1" x14ac:dyDescent="0.25">
      <c r="A203" s="20" t="s">
        <v>214</v>
      </c>
      <c r="B203" s="2">
        <v>168</v>
      </c>
      <c r="C203" s="9"/>
      <c r="D203" s="151"/>
      <c r="E203" s="154"/>
    </row>
    <row r="204" spans="1:6" ht="15.95" customHeight="1" x14ac:dyDescent="0.25">
      <c r="A204" s="20" t="s">
        <v>365</v>
      </c>
      <c r="B204" s="2">
        <v>169</v>
      </c>
      <c r="C204" s="9"/>
      <c r="D204" s="151"/>
      <c r="E204" s="154"/>
    </row>
    <row r="205" spans="1:6" ht="15.95" customHeight="1" x14ac:dyDescent="0.25">
      <c r="A205" s="20" t="s">
        <v>216</v>
      </c>
      <c r="B205" s="2">
        <v>170</v>
      </c>
      <c r="C205" s="9"/>
      <c r="D205" s="151"/>
      <c r="E205" s="154"/>
    </row>
    <row r="206" spans="1:6" ht="15.95" customHeight="1" x14ac:dyDescent="0.25">
      <c r="A206" s="20" t="s">
        <v>217</v>
      </c>
      <c r="B206" s="2">
        <v>171</v>
      </c>
      <c r="C206" s="9"/>
      <c r="D206" s="151">
        <v>4400</v>
      </c>
      <c r="E206" s="154">
        <v>166605</v>
      </c>
      <c r="F206" s="156">
        <v>45909</v>
      </c>
    </row>
    <row r="207" spans="1:6" ht="15.95" customHeight="1" x14ac:dyDescent="0.25">
      <c r="A207" s="20" t="s">
        <v>218</v>
      </c>
      <c r="B207" s="2">
        <v>172</v>
      </c>
      <c r="C207" s="9"/>
      <c r="D207" s="151">
        <v>2200</v>
      </c>
      <c r="E207" s="154">
        <v>554092</v>
      </c>
      <c r="F207" s="156">
        <v>45905</v>
      </c>
    </row>
    <row r="208" spans="1:6" ht="15.95" customHeight="1" x14ac:dyDescent="0.25">
      <c r="A208" s="20" t="s">
        <v>219</v>
      </c>
      <c r="B208" s="2">
        <v>173</v>
      </c>
      <c r="C208" s="9"/>
      <c r="D208" s="151">
        <v>2200</v>
      </c>
      <c r="E208" s="154">
        <v>194987</v>
      </c>
      <c r="F208" s="156">
        <v>45929</v>
      </c>
    </row>
    <row r="209" spans="1:6" ht="15.95" customHeight="1" x14ac:dyDescent="0.25">
      <c r="A209" s="20" t="s">
        <v>220</v>
      </c>
      <c r="B209" s="2">
        <v>174</v>
      </c>
      <c r="C209" s="9"/>
      <c r="D209" s="151"/>
      <c r="E209" s="154"/>
    </row>
    <row r="210" spans="1:6" ht="15.95" customHeight="1" x14ac:dyDescent="0.25">
      <c r="A210" s="20" t="s">
        <v>221</v>
      </c>
      <c r="B210" s="2">
        <v>175</v>
      </c>
      <c r="C210" s="9"/>
      <c r="D210" s="151">
        <v>2200</v>
      </c>
      <c r="E210" s="154">
        <v>203762</v>
      </c>
      <c r="F210" s="156">
        <v>45922</v>
      </c>
    </row>
    <row r="211" spans="1:6" ht="15.95" customHeight="1" x14ac:dyDescent="0.25">
      <c r="A211" s="20" t="s">
        <v>222</v>
      </c>
      <c r="B211" s="2">
        <v>176</v>
      </c>
      <c r="C211" s="9"/>
      <c r="D211" s="151">
        <v>13200</v>
      </c>
      <c r="E211" s="154">
        <v>144708</v>
      </c>
      <c r="F211" s="156">
        <v>45923</v>
      </c>
    </row>
    <row r="212" spans="1:6" ht="15.95" customHeight="1" x14ac:dyDescent="0.25">
      <c r="A212" s="20" t="s">
        <v>223</v>
      </c>
      <c r="B212" s="2">
        <v>177</v>
      </c>
      <c r="C212" s="9"/>
      <c r="D212" s="151"/>
      <c r="E212" s="154"/>
    </row>
    <row r="213" spans="1:6" ht="15.95" customHeight="1" x14ac:dyDescent="0.25">
      <c r="A213" s="20" t="s">
        <v>224</v>
      </c>
      <c r="B213" s="2">
        <v>178</v>
      </c>
      <c r="C213" s="9"/>
      <c r="D213" s="151"/>
      <c r="E213" s="154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154">
        <v>1</v>
      </c>
      <c r="F214" s="156">
        <v>45918</v>
      </c>
    </row>
    <row r="215" spans="1:6" ht="15.95" customHeight="1" x14ac:dyDescent="0.25">
      <c r="A215" s="20" t="s">
        <v>483</v>
      </c>
      <c r="B215" s="2">
        <v>179</v>
      </c>
      <c r="C215" s="9"/>
      <c r="D215" s="151"/>
      <c r="E215" s="154"/>
    </row>
    <row r="216" spans="1:6" ht="15.95" customHeight="1" x14ac:dyDescent="0.25">
      <c r="A216" s="20" t="s">
        <v>228</v>
      </c>
      <c r="B216" s="2">
        <v>180</v>
      </c>
      <c r="C216" s="9"/>
      <c r="D216" s="151"/>
      <c r="E216" s="154"/>
    </row>
    <row r="217" spans="1:6" ht="15.95" customHeight="1" x14ac:dyDescent="0.25">
      <c r="A217" s="22" t="s">
        <v>229</v>
      </c>
      <c r="B217" s="2">
        <v>181</v>
      </c>
      <c r="C217" s="9"/>
      <c r="D217" s="151"/>
      <c r="E217" s="154"/>
    </row>
    <row r="218" spans="1:6" ht="15.75" customHeight="1" thickBot="1" x14ac:dyDescent="0.3">
      <c r="A218" s="22"/>
      <c r="B218" s="2"/>
      <c r="C218" s="9"/>
      <c r="D218" s="5"/>
    </row>
    <row r="219" spans="1:6" ht="19.5" thickBot="1" x14ac:dyDescent="0.3">
      <c r="A219" s="35" t="s">
        <v>230</v>
      </c>
      <c r="B219" s="36"/>
      <c r="C219" s="36"/>
      <c r="D219" s="35">
        <f>SUM(D3:D218)</f>
        <v>519938.51</v>
      </c>
    </row>
    <row r="223" spans="1:6" x14ac:dyDescent="0.25">
      <c r="D223" s="37"/>
    </row>
  </sheetData>
  <conditionalFormatting sqref="C3:C117 C122:C218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2" location="'СВОД 2025'!Область_печати" display="СВОД 2025" xr:uid="{00000000-0004-0000-8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Лист142">
    <tabColor rgb="FFFFCCFF"/>
    <pageSetUpPr fitToPage="1"/>
  </sheetPr>
  <dimension ref="A1:F223"/>
  <sheetViews>
    <sheetView workbookViewId="0">
      <pane ySplit="2" topLeftCell="A63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style="141" customWidth="1"/>
    <col min="6" max="6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  <c r="E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155"/>
    </row>
    <row r="5" spans="1:6" ht="15.95" customHeight="1" x14ac:dyDescent="0.25">
      <c r="A5" s="20" t="s">
        <v>22</v>
      </c>
      <c r="B5" s="2">
        <v>2</v>
      </c>
      <c r="C5" s="9"/>
      <c r="D5" s="6"/>
      <c r="E5" s="155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155">
        <v>41847</v>
      </c>
      <c r="F6" s="87">
        <v>45956</v>
      </c>
    </row>
    <row r="7" spans="1:6" ht="15.95" customHeight="1" x14ac:dyDescent="0.25">
      <c r="A7" s="21" t="s">
        <v>24</v>
      </c>
      <c r="B7" s="1">
        <v>3</v>
      </c>
      <c r="C7" s="8"/>
      <c r="D7" s="6"/>
      <c r="E7" s="155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155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155">
        <v>620554</v>
      </c>
      <c r="F9" s="87">
        <v>45935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155"/>
    </row>
    <row r="11" spans="1:6" ht="15.95" customHeight="1" x14ac:dyDescent="0.25">
      <c r="A11" s="89" t="s">
        <v>28</v>
      </c>
      <c r="B11" s="2">
        <v>5</v>
      </c>
      <c r="C11" s="9"/>
      <c r="D11" s="6"/>
      <c r="E11" s="155"/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155">
        <v>644155</v>
      </c>
      <c r="F12" s="87">
        <v>45952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155"/>
    </row>
    <row r="14" spans="1:6" ht="15.95" customHeight="1" x14ac:dyDescent="0.25">
      <c r="A14" s="20" t="s">
        <v>31</v>
      </c>
      <c r="B14" s="2">
        <v>8</v>
      </c>
      <c r="C14" s="9"/>
      <c r="D14" s="6"/>
      <c r="E14" s="155"/>
    </row>
    <row r="15" spans="1:6" ht="15.95" customHeight="1" x14ac:dyDescent="0.25">
      <c r="A15" s="20" t="s">
        <v>32</v>
      </c>
      <c r="B15" s="2">
        <v>9</v>
      </c>
      <c r="C15" s="9"/>
      <c r="D15" s="6"/>
      <c r="E15" s="155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155"/>
    </row>
    <row r="17" spans="1:6" ht="15.95" customHeight="1" x14ac:dyDescent="0.25">
      <c r="A17" s="20" t="s">
        <v>34</v>
      </c>
      <c r="B17" s="2">
        <v>10</v>
      </c>
      <c r="C17" s="9"/>
      <c r="D17" s="6"/>
      <c r="E17" s="155"/>
    </row>
    <row r="18" spans="1:6" ht="15.95" customHeight="1" x14ac:dyDescent="0.25">
      <c r="A18" s="20" t="s">
        <v>35</v>
      </c>
      <c r="B18" s="2">
        <v>11</v>
      </c>
      <c r="C18" s="9"/>
      <c r="D18" s="6"/>
      <c r="E18" s="155"/>
    </row>
    <row r="19" spans="1:6" ht="15.95" customHeight="1" x14ac:dyDescent="0.25">
      <c r="A19" s="20" t="s">
        <v>36</v>
      </c>
      <c r="B19" s="2">
        <v>12</v>
      </c>
      <c r="C19" s="9"/>
      <c r="D19" s="6">
        <v>2200</v>
      </c>
      <c r="E19" s="155">
        <v>665910</v>
      </c>
      <c r="F19" s="87">
        <v>45932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155"/>
    </row>
    <row r="21" spans="1:6" ht="15.95" customHeight="1" x14ac:dyDescent="0.25">
      <c r="A21" s="20" t="s">
        <v>38</v>
      </c>
      <c r="B21" s="2">
        <v>13</v>
      </c>
      <c r="C21" s="9"/>
      <c r="D21" s="6">
        <v>2200</v>
      </c>
      <c r="E21" s="155">
        <v>188551</v>
      </c>
      <c r="F21" s="87">
        <v>45933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155"/>
    </row>
    <row r="23" spans="1:6" ht="15.95" customHeight="1" x14ac:dyDescent="0.25">
      <c r="A23" s="20" t="s">
        <v>40</v>
      </c>
      <c r="B23" s="2">
        <v>15</v>
      </c>
      <c r="C23" s="9"/>
      <c r="D23" s="6"/>
      <c r="E23" s="155"/>
    </row>
    <row r="24" spans="1:6" ht="15.95" customHeight="1" x14ac:dyDescent="0.25">
      <c r="A24" s="20" t="s">
        <v>41</v>
      </c>
      <c r="B24" s="2">
        <v>16</v>
      </c>
      <c r="C24" s="9"/>
      <c r="D24" s="6"/>
      <c r="E24" s="155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155"/>
    </row>
    <row r="26" spans="1:6" ht="15.95" customHeight="1" x14ac:dyDescent="0.25">
      <c r="A26" s="20" t="s">
        <v>43</v>
      </c>
      <c r="B26" s="2">
        <v>17</v>
      </c>
      <c r="C26" s="9"/>
      <c r="D26" s="6"/>
      <c r="E26" s="155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155">
        <v>81804</v>
      </c>
      <c r="F27" s="87">
        <v>45958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155">
        <v>248451</v>
      </c>
      <c r="F28" s="87">
        <v>45933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155"/>
    </row>
    <row r="30" spans="1:6" ht="15.95" customHeight="1" x14ac:dyDescent="0.25">
      <c r="A30" s="20" t="s">
        <v>47</v>
      </c>
      <c r="B30" s="2">
        <v>21</v>
      </c>
      <c r="C30" s="9"/>
      <c r="D30" s="6"/>
      <c r="E30" s="155"/>
    </row>
    <row r="31" spans="1:6" ht="15.95" customHeight="1" x14ac:dyDescent="0.25">
      <c r="A31" s="20" t="s">
        <v>48</v>
      </c>
      <c r="B31" s="2">
        <v>22</v>
      </c>
      <c r="C31" s="9"/>
      <c r="D31" s="6"/>
      <c r="E31" s="155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>
        <v>4000</v>
      </c>
      <c r="E32" s="155">
        <v>906722</v>
      </c>
      <c r="F32" s="87">
        <v>45952</v>
      </c>
    </row>
    <row r="33" spans="1:6" ht="15.95" customHeight="1" x14ac:dyDescent="0.25">
      <c r="A33" s="20" t="s">
        <v>50</v>
      </c>
      <c r="B33" s="2">
        <v>23</v>
      </c>
      <c r="C33" s="9"/>
      <c r="D33" s="6"/>
      <c r="E33" s="155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155"/>
    </row>
    <row r="35" spans="1:6" ht="15.95" customHeight="1" x14ac:dyDescent="0.25">
      <c r="A35" s="20" t="s">
        <v>52</v>
      </c>
      <c r="B35" s="2">
        <v>24</v>
      </c>
      <c r="C35" s="9"/>
      <c r="D35" s="6">
        <f>2200+2200</f>
        <v>4400</v>
      </c>
      <c r="E35" s="155" t="s">
        <v>495</v>
      </c>
      <c r="F35" s="87" t="s">
        <v>496</v>
      </c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155">
        <v>362030</v>
      </c>
      <c r="F36" s="87">
        <v>45940</v>
      </c>
    </row>
    <row r="37" spans="1:6" ht="15.95" customHeight="1" x14ac:dyDescent="0.25">
      <c r="A37" s="20" t="s">
        <v>408</v>
      </c>
      <c r="B37" s="2">
        <v>26</v>
      </c>
      <c r="C37" s="9"/>
      <c r="D37" s="6"/>
      <c r="E37" s="155"/>
    </row>
    <row r="38" spans="1:6" ht="15.95" customHeight="1" x14ac:dyDescent="0.25">
      <c r="A38" s="20" t="s">
        <v>55</v>
      </c>
      <c r="B38" s="2">
        <v>27</v>
      </c>
      <c r="C38" s="9"/>
      <c r="D38" s="6">
        <f>2300+2300</f>
        <v>4600</v>
      </c>
      <c r="E38" s="155" t="s">
        <v>497</v>
      </c>
      <c r="F38" s="87">
        <v>45931</v>
      </c>
    </row>
    <row r="39" spans="1:6" ht="15.95" customHeight="1" x14ac:dyDescent="0.25">
      <c r="A39" s="20" t="s">
        <v>56</v>
      </c>
      <c r="B39" s="2">
        <v>28</v>
      </c>
      <c r="C39" s="9"/>
      <c r="D39" s="6"/>
      <c r="E39" s="155"/>
    </row>
    <row r="40" spans="1:6" ht="15.95" customHeight="1" x14ac:dyDescent="0.25">
      <c r="A40" s="20" t="s">
        <v>57</v>
      </c>
      <c r="B40" s="2">
        <v>29</v>
      </c>
      <c r="C40" s="9"/>
      <c r="D40" s="6"/>
      <c r="E40" s="155"/>
    </row>
    <row r="41" spans="1:6" ht="15.95" customHeight="1" x14ac:dyDescent="0.25">
      <c r="A41" s="20" t="s">
        <v>261</v>
      </c>
      <c r="B41" s="2">
        <v>30</v>
      </c>
      <c r="C41" s="9"/>
      <c r="D41" s="6"/>
      <c r="E41" s="155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155">
        <v>835</v>
      </c>
      <c r="F42" s="87">
        <v>45937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155">
        <v>100974</v>
      </c>
      <c r="F43" s="87">
        <v>45936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>
        <f>2200+2200</f>
        <v>4400</v>
      </c>
      <c r="E44" s="155" t="s">
        <v>498</v>
      </c>
      <c r="F44" s="87" t="s">
        <v>499</v>
      </c>
    </row>
    <row r="45" spans="1:6" ht="15.95" customHeight="1" x14ac:dyDescent="0.25">
      <c r="A45" s="20" t="s">
        <v>478</v>
      </c>
      <c r="B45" s="2">
        <v>32</v>
      </c>
      <c r="C45" s="9"/>
      <c r="D45" s="6">
        <v>2200</v>
      </c>
      <c r="E45" s="155">
        <v>403249</v>
      </c>
      <c r="F45" s="87">
        <v>45950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155">
        <v>380391</v>
      </c>
      <c r="F46" s="87">
        <v>45937</v>
      </c>
    </row>
    <row r="47" spans="1:6" ht="15.95" customHeight="1" x14ac:dyDescent="0.25">
      <c r="A47" s="20" t="s">
        <v>64</v>
      </c>
      <c r="B47" s="2">
        <v>34</v>
      </c>
      <c r="C47" s="9"/>
      <c r="D47" s="6">
        <v>2200</v>
      </c>
      <c r="E47" s="155">
        <v>176942</v>
      </c>
      <c r="F47" s="87">
        <v>45938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155"/>
    </row>
    <row r="49" spans="1:6" ht="15.95" customHeight="1" x14ac:dyDescent="0.25">
      <c r="A49" s="20" t="s">
        <v>66</v>
      </c>
      <c r="B49" s="2">
        <v>36</v>
      </c>
      <c r="C49" s="9"/>
      <c r="D49" s="6">
        <v>2200</v>
      </c>
      <c r="E49" s="155">
        <v>830190</v>
      </c>
      <c r="F49" s="87">
        <v>45932</v>
      </c>
    </row>
    <row r="50" spans="1:6" ht="15.95" customHeight="1" x14ac:dyDescent="0.25">
      <c r="A50" s="20" t="s">
        <v>352</v>
      </c>
      <c r="B50" s="2">
        <v>37</v>
      </c>
      <c r="C50" s="9"/>
      <c r="D50" s="6">
        <v>2200</v>
      </c>
      <c r="E50" s="155">
        <v>209711</v>
      </c>
      <c r="F50" s="87">
        <v>45957</v>
      </c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155">
        <v>256029</v>
      </c>
      <c r="F51" s="87">
        <v>45936</v>
      </c>
    </row>
    <row r="52" spans="1:6" ht="15.95" customHeight="1" x14ac:dyDescent="0.25">
      <c r="A52" s="20" t="s">
        <v>69</v>
      </c>
      <c r="B52" s="2">
        <v>39</v>
      </c>
      <c r="C52" s="9"/>
      <c r="D52" s="6"/>
      <c r="E52" s="155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155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155"/>
    </row>
    <row r="55" spans="1:6" ht="15.95" customHeight="1" x14ac:dyDescent="0.25">
      <c r="A55" s="20" t="s">
        <v>72</v>
      </c>
      <c r="B55" s="2">
        <v>40</v>
      </c>
      <c r="C55" s="2"/>
      <c r="D55" s="6"/>
      <c r="E55" s="155"/>
    </row>
    <row r="56" spans="1:6" ht="15.95" customHeight="1" x14ac:dyDescent="0.25">
      <c r="A56" s="20" t="s">
        <v>73</v>
      </c>
      <c r="B56" s="2">
        <v>41</v>
      </c>
      <c r="C56" s="9"/>
      <c r="D56" s="6"/>
      <c r="E56" s="155"/>
    </row>
    <row r="57" spans="1:6" ht="15.95" customHeight="1" x14ac:dyDescent="0.25">
      <c r="A57" s="20" t="s">
        <v>74</v>
      </c>
      <c r="B57" s="2">
        <v>42</v>
      </c>
      <c r="C57" s="9"/>
      <c r="D57" s="6"/>
      <c r="E57" s="155"/>
    </row>
    <row r="58" spans="1:6" ht="15.95" customHeight="1" x14ac:dyDescent="0.25">
      <c r="A58" s="20" t="s">
        <v>458</v>
      </c>
      <c r="B58" s="2">
        <v>43</v>
      </c>
      <c r="C58" s="9"/>
      <c r="D58" s="6">
        <v>2200</v>
      </c>
      <c r="E58" s="155">
        <v>957816</v>
      </c>
      <c r="F58" s="87">
        <v>45951</v>
      </c>
    </row>
    <row r="59" spans="1:6" ht="15.95" customHeight="1" x14ac:dyDescent="0.25">
      <c r="A59" s="20" t="s">
        <v>76</v>
      </c>
      <c r="B59" s="2">
        <v>44</v>
      </c>
      <c r="C59" s="9"/>
      <c r="D59" s="6"/>
      <c r="E59" s="155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>
        <v>6600</v>
      </c>
      <c r="E60" s="155">
        <v>777224</v>
      </c>
      <c r="F60" s="87">
        <v>45939</v>
      </c>
    </row>
    <row r="61" spans="1:6" ht="15.95" customHeight="1" x14ac:dyDescent="0.25">
      <c r="A61" s="20" t="s">
        <v>78</v>
      </c>
      <c r="B61" s="2">
        <v>45</v>
      </c>
      <c r="C61" s="9"/>
      <c r="D61" s="6"/>
      <c r="E61" s="155"/>
    </row>
    <row r="62" spans="1:6" ht="15.95" customHeight="1" x14ac:dyDescent="0.25">
      <c r="A62" s="20" t="s">
        <v>79</v>
      </c>
      <c r="B62" s="2">
        <v>46</v>
      </c>
      <c r="C62" s="9"/>
      <c r="D62" s="6"/>
      <c r="E62" s="155"/>
    </row>
    <row r="63" spans="1:6" ht="15.95" customHeight="1" x14ac:dyDescent="0.25">
      <c r="A63" s="20" t="s">
        <v>80</v>
      </c>
      <c r="B63" s="2">
        <v>47</v>
      </c>
      <c r="C63" s="9"/>
      <c r="D63" s="6"/>
      <c r="E63" s="155"/>
    </row>
    <row r="64" spans="1:6" ht="15.95" customHeight="1" x14ac:dyDescent="0.25">
      <c r="A64" s="20" t="s">
        <v>81</v>
      </c>
      <c r="B64" s="2">
        <v>48</v>
      </c>
      <c r="C64" s="9"/>
      <c r="D64" s="6">
        <v>2200</v>
      </c>
      <c r="E64" s="155">
        <v>774623</v>
      </c>
      <c r="F64" s="87">
        <v>45946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155"/>
    </row>
    <row r="66" spans="1:6" ht="15.95" customHeight="1" x14ac:dyDescent="0.25">
      <c r="A66" s="20" t="s">
        <v>83</v>
      </c>
      <c r="B66" s="2">
        <v>50</v>
      </c>
      <c r="C66" s="9"/>
      <c r="D66" s="6"/>
      <c r="E66" s="155"/>
    </row>
    <row r="67" spans="1:6" ht="15.95" customHeight="1" x14ac:dyDescent="0.25">
      <c r="A67" s="20" t="s">
        <v>84</v>
      </c>
      <c r="B67" s="2">
        <v>51</v>
      </c>
      <c r="C67" s="9"/>
      <c r="D67" s="6"/>
      <c r="E67" s="155"/>
    </row>
    <row r="68" spans="1:6" ht="15.95" customHeight="1" x14ac:dyDescent="0.25">
      <c r="A68" s="20" t="s">
        <v>85</v>
      </c>
      <c r="B68" s="2">
        <v>52</v>
      </c>
      <c r="C68" s="9"/>
      <c r="D68" s="6"/>
      <c r="E68" s="155"/>
    </row>
    <row r="69" spans="1:6" ht="15.95" customHeight="1" x14ac:dyDescent="0.25">
      <c r="A69" s="20" t="s">
        <v>86</v>
      </c>
      <c r="B69" s="2">
        <v>53</v>
      </c>
      <c r="C69" s="9"/>
      <c r="D69" s="6"/>
      <c r="E69" s="155"/>
    </row>
    <row r="70" spans="1:6" ht="15.95" customHeight="1" x14ac:dyDescent="0.25">
      <c r="A70" s="20" t="s">
        <v>87</v>
      </c>
      <c r="B70" s="2">
        <v>54</v>
      </c>
      <c r="C70" s="9"/>
      <c r="D70" s="6">
        <f>400+400</f>
        <v>800</v>
      </c>
      <c r="E70" s="155" t="s">
        <v>500</v>
      </c>
      <c r="F70" s="87">
        <v>45932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155">
        <v>42877</v>
      </c>
      <c r="F71" s="87">
        <v>45940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2200</v>
      </c>
      <c r="E72" s="155">
        <v>419391</v>
      </c>
      <c r="F72" s="87">
        <v>45945</v>
      </c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155">
        <v>857312</v>
      </c>
      <c r="F73" s="87">
        <v>45947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155"/>
    </row>
    <row r="75" spans="1:6" ht="15.95" customHeight="1" x14ac:dyDescent="0.25">
      <c r="A75" s="20" t="s">
        <v>355</v>
      </c>
      <c r="B75" s="2">
        <v>59</v>
      </c>
      <c r="C75" s="9"/>
      <c r="D75" s="6"/>
      <c r="E75" s="155"/>
    </row>
    <row r="76" spans="1:6" ht="15.95" customHeight="1" x14ac:dyDescent="0.25">
      <c r="A76" s="20" t="s">
        <v>93</v>
      </c>
      <c r="B76" s="2">
        <v>60</v>
      </c>
      <c r="C76" s="9"/>
      <c r="D76" s="6"/>
      <c r="E76" s="155"/>
    </row>
    <row r="77" spans="1:6" ht="15.95" customHeight="1" x14ac:dyDescent="0.25">
      <c r="A77" s="20" t="s">
        <v>443</v>
      </c>
      <c r="B77" s="2">
        <v>61</v>
      </c>
      <c r="C77" s="9"/>
      <c r="D77" s="6"/>
      <c r="E77" s="155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155">
        <v>779655</v>
      </c>
      <c r="F78" s="87">
        <v>45938</v>
      </c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155">
        <v>107946</v>
      </c>
      <c r="F79" s="87">
        <v>45936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155"/>
    </row>
    <row r="81" spans="1:6" ht="15.95" customHeight="1" x14ac:dyDescent="0.25">
      <c r="A81" s="20" t="s">
        <v>388</v>
      </c>
      <c r="B81" s="2">
        <v>63</v>
      </c>
      <c r="C81" s="9"/>
      <c r="D81" s="6"/>
      <c r="E81" s="155"/>
    </row>
    <row r="82" spans="1:6" ht="15.95" customHeight="1" x14ac:dyDescent="0.25">
      <c r="A82" s="41" t="s">
        <v>432</v>
      </c>
      <c r="B82" s="2">
        <v>64</v>
      </c>
      <c r="C82" s="9"/>
      <c r="D82" s="6"/>
      <c r="E82" s="155"/>
    </row>
    <row r="83" spans="1:6" ht="15.95" customHeight="1" x14ac:dyDescent="0.25">
      <c r="A83" s="20" t="s">
        <v>357</v>
      </c>
      <c r="B83" s="2">
        <v>65</v>
      </c>
      <c r="C83" s="9"/>
      <c r="D83" s="6"/>
      <c r="E83" s="155"/>
    </row>
    <row r="84" spans="1:6" ht="15.95" customHeight="1" x14ac:dyDescent="0.25">
      <c r="A84" s="20" t="s">
        <v>462</v>
      </c>
      <c r="B84" s="2">
        <v>66</v>
      </c>
      <c r="C84" s="9"/>
      <c r="D84" s="6"/>
      <c r="E84" s="155"/>
    </row>
    <row r="85" spans="1:6" ht="15.95" customHeight="1" x14ac:dyDescent="0.25">
      <c r="A85" s="20" t="s">
        <v>433</v>
      </c>
      <c r="B85" s="2">
        <v>67</v>
      </c>
      <c r="C85" s="9"/>
      <c r="D85" s="6"/>
      <c r="E85" s="155"/>
    </row>
    <row r="86" spans="1:6" ht="15.95" customHeight="1" x14ac:dyDescent="0.25">
      <c r="A86" s="20" t="s">
        <v>103</v>
      </c>
      <c r="B86" s="2">
        <v>68</v>
      </c>
      <c r="C86" s="9"/>
      <c r="D86" s="6">
        <f>2200+2200</f>
        <v>4400</v>
      </c>
      <c r="E86" s="155" t="s">
        <v>501</v>
      </c>
      <c r="F86" s="87" t="s">
        <v>502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155"/>
    </row>
    <row r="88" spans="1:6" ht="15.95" customHeight="1" x14ac:dyDescent="0.25">
      <c r="A88" s="20" t="s">
        <v>358</v>
      </c>
      <c r="B88" s="2">
        <v>69</v>
      </c>
      <c r="C88" s="9"/>
      <c r="D88" s="6"/>
      <c r="E88" s="155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155"/>
    </row>
    <row r="90" spans="1:6" ht="15.95" customHeight="1" x14ac:dyDescent="0.25">
      <c r="A90" s="20" t="s">
        <v>359</v>
      </c>
      <c r="B90" s="2">
        <v>70</v>
      </c>
      <c r="C90" s="9"/>
      <c r="D90" s="6"/>
      <c r="E90" s="155"/>
    </row>
    <row r="91" spans="1:6" ht="15.95" customHeight="1" x14ac:dyDescent="0.25">
      <c r="A91" s="20" t="s">
        <v>106</v>
      </c>
      <c r="B91" s="2">
        <v>71</v>
      </c>
      <c r="C91" s="9"/>
      <c r="D91" s="6">
        <v>4400</v>
      </c>
      <c r="E91" s="155">
        <v>640178</v>
      </c>
      <c r="F91" s="87">
        <v>45954</v>
      </c>
    </row>
    <row r="92" spans="1:6" ht="15.95" customHeight="1" x14ac:dyDescent="0.25">
      <c r="A92" s="20" t="s">
        <v>107</v>
      </c>
      <c r="B92" s="2">
        <v>72</v>
      </c>
      <c r="C92" s="9"/>
      <c r="D92" s="6"/>
      <c r="E92" s="155"/>
    </row>
    <row r="93" spans="1:6" ht="15.95" customHeight="1" x14ac:dyDescent="0.25">
      <c r="A93" s="20" t="s">
        <v>108</v>
      </c>
      <c r="B93" s="2">
        <v>73</v>
      </c>
      <c r="C93" s="9"/>
      <c r="D93" s="6"/>
      <c r="E93" s="155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155">
        <v>374902</v>
      </c>
      <c r="F94" s="87">
        <v>45958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155">
        <v>796695</v>
      </c>
      <c r="F95" s="87">
        <v>45932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155">
        <v>464150</v>
      </c>
      <c r="F96" s="87">
        <v>45945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155">
        <v>735160</v>
      </c>
      <c r="F97" s="87">
        <v>45940</v>
      </c>
    </row>
    <row r="98" spans="1:6" ht="15.95" customHeight="1" x14ac:dyDescent="0.25">
      <c r="A98" s="128" t="s">
        <v>308</v>
      </c>
      <c r="B98" s="2">
        <v>77</v>
      </c>
      <c r="C98" s="9"/>
      <c r="D98" s="6"/>
      <c r="E98" s="155"/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155">
        <v>967182</v>
      </c>
      <c r="F99" s="87">
        <v>45936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155">
        <v>694623</v>
      </c>
      <c r="F100" s="87">
        <v>45950</v>
      </c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155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155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155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155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155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155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155">
        <v>209515</v>
      </c>
      <c r="F107" s="87">
        <v>45936</v>
      </c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155"/>
    </row>
    <row r="109" spans="1:6" ht="15.95" customHeight="1" x14ac:dyDescent="0.25">
      <c r="A109" s="20" t="s">
        <v>480</v>
      </c>
      <c r="B109" s="2">
        <v>85</v>
      </c>
      <c r="C109" s="9"/>
      <c r="D109" s="6">
        <v>2200</v>
      </c>
      <c r="E109" s="155">
        <v>716551</v>
      </c>
      <c r="F109" s="87">
        <v>45952</v>
      </c>
    </row>
    <row r="110" spans="1:6" ht="15.95" customHeight="1" x14ac:dyDescent="0.25">
      <c r="A110" s="20" t="s">
        <v>481</v>
      </c>
      <c r="B110" s="2">
        <v>86</v>
      </c>
      <c r="C110" s="9"/>
      <c r="D110" s="6">
        <v>2200</v>
      </c>
      <c r="E110" s="155">
        <v>380227</v>
      </c>
      <c r="F110" s="87">
        <v>45938</v>
      </c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155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155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155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155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155">
        <v>565049</v>
      </c>
      <c r="F115" s="87">
        <v>45936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155"/>
    </row>
    <row r="117" spans="1:6" ht="15.95" customHeight="1" x14ac:dyDescent="0.25">
      <c r="A117" s="20" t="s">
        <v>130</v>
      </c>
      <c r="B117" s="2">
        <v>93</v>
      </c>
      <c r="C117" s="9"/>
      <c r="D117" s="6">
        <v>2200</v>
      </c>
      <c r="E117" s="155">
        <v>750885</v>
      </c>
      <c r="F117" s="87">
        <v>45939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155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155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155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155"/>
    </row>
    <row r="122" spans="1:6" ht="15.95" customHeight="1" x14ac:dyDescent="0.25">
      <c r="A122" s="20" t="s">
        <v>389</v>
      </c>
      <c r="B122" s="2">
        <v>96</v>
      </c>
      <c r="C122" s="9"/>
      <c r="D122" s="6">
        <v>2200</v>
      </c>
      <c r="E122" s="155">
        <v>5949</v>
      </c>
      <c r="F122" s="87">
        <v>45940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155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155"/>
    </row>
    <row r="125" spans="1:6" ht="15.95" customHeight="1" x14ac:dyDescent="0.25">
      <c r="A125" s="20" t="s">
        <v>312</v>
      </c>
      <c r="B125" s="2">
        <v>98</v>
      </c>
      <c r="C125" s="9"/>
      <c r="D125" s="6">
        <v>2200</v>
      </c>
      <c r="E125" s="155">
        <v>777481</v>
      </c>
      <c r="F125" s="87">
        <v>45957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155">
        <v>439743</v>
      </c>
      <c r="F126" s="87">
        <v>45932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155"/>
    </row>
    <row r="128" spans="1:6" ht="15.95" customHeight="1" x14ac:dyDescent="0.25">
      <c r="A128" s="20" t="s">
        <v>390</v>
      </c>
      <c r="B128" s="2">
        <v>100</v>
      </c>
      <c r="C128" s="9"/>
      <c r="D128" s="6">
        <v>2200</v>
      </c>
      <c r="E128" s="155">
        <v>58733</v>
      </c>
      <c r="F128" s="87">
        <v>45942</v>
      </c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155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155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155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155">
        <v>291886</v>
      </c>
      <c r="F132" s="87">
        <v>45943</v>
      </c>
    </row>
    <row r="133" spans="1:6" ht="15.95" customHeight="1" x14ac:dyDescent="0.25">
      <c r="A133" s="20" t="s">
        <v>145</v>
      </c>
      <c r="B133" s="2">
        <v>104</v>
      </c>
      <c r="C133" s="9"/>
      <c r="D133" s="6">
        <v>2200</v>
      </c>
      <c r="E133" s="155">
        <v>159777</v>
      </c>
      <c r="F133" s="87">
        <v>45944</v>
      </c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155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155"/>
    </row>
    <row r="136" spans="1:6" ht="15.95" customHeight="1" x14ac:dyDescent="0.25">
      <c r="A136" s="20" t="s">
        <v>148</v>
      </c>
      <c r="B136" s="2">
        <v>106</v>
      </c>
      <c r="C136" s="9"/>
      <c r="D136" s="6">
        <v>2200</v>
      </c>
      <c r="E136" s="155">
        <v>543965</v>
      </c>
      <c r="F136" s="87">
        <v>45940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155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155"/>
    </row>
    <row r="139" spans="1:6" ht="15.95" customHeight="1" x14ac:dyDescent="0.25">
      <c r="A139" s="20" t="s">
        <v>151</v>
      </c>
      <c r="B139" s="2">
        <v>109</v>
      </c>
      <c r="C139" s="9"/>
      <c r="D139" s="6">
        <f>2200+2200</f>
        <v>4400</v>
      </c>
      <c r="E139" s="155" t="s">
        <v>503</v>
      </c>
      <c r="F139" s="87" t="s">
        <v>504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155">
        <v>135756</v>
      </c>
      <c r="F140" s="87">
        <v>45933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155">
        <v>38</v>
      </c>
      <c r="F141" s="87">
        <v>45931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155">
        <v>373049</v>
      </c>
      <c r="F142" s="87">
        <v>45936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155">
        <v>350353</v>
      </c>
      <c r="F143" s="87">
        <v>45957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155"/>
    </row>
    <row r="145" spans="1:6" ht="15.95" customHeight="1" x14ac:dyDescent="0.25">
      <c r="A145" s="20" t="s">
        <v>157</v>
      </c>
      <c r="B145" s="2">
        <v>114</v>
      </c>
      <c r="C145" s="9"/>
      <c r="D145" s="6"/>
      <c r="E145" s="155"/>
    </row>
    <row r="146" spans="1:6" ht="15.95" customHeight="1" x14ac:dyDescent="0.25">
      <c r="A146" s="20" t="s">
        <v>158</v>
      </c>
      <c r="B146" s="2">
        <v>115</v>
      </c>
      <c r="C146" s="9"/>
      <c r="D146" s="6">
        <v>2200</v>
      </c>
      <c r="E146" s="155">
        <v>784833</v>
      </c>
      <c r="F146" s="87">
        <v>45938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6"/>
      <c r="E147" s="155"/>
      <c r="F147" s="87"/>
    </row>
    <row r="148" spans="1:6" ht="15.95" customHeight="1" x14ac:dyDescent="0.25">
      <c r="A148" s="20" t="s">
        <v>160</v>
      </c>
      <c r="B148" s="2">
        <v>116</v>
      </c>
      <c r="C148" s="9"/>
      <c r="D148" s="6"/>
      <c r="E148" s="155"/>
    </row>
    <row r="149" spans="1:6" ht="15.95" customHeight="1" x14ac:dyDescent="0.25">
      <c r="A149" s="20" t="s">
        <v>436</v>
      </c>
      <c r="B149" s="2">
        <v>117</v>
      </c>
      <c r="C149" s="9"/>
      <c r="D149" s="6">
        <v>2500</v>
      </c>
      <c r="E149" s="155">
        <v>934476</v>
      </c>
      <c r="F149" s="87">
        <v>45954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155">
        <v>660803</v>
      </c>
      <c r="F150" s="87">
        <v>45950</v>
      </c>
    </row>
    <row r="151" spans="1:6" ht="15.95" customHeight="1" x14ac:dyDescent="0.25">
      <c r="A151" s="20" t="s">
        <v>163</v>
      </c>
      <c r="B151" s="2">
        <v>118</v>
      </c>
      <c r="C151" s="9"/>
      <c r="D151" s="6"/>
      <c r="E151" s="155"/>
    </row>
    <row r="152" spans="1:6" ht="15.95" customHeight="1" x14ac:dyDescent="0.25">
      <c r="A152" s="20" t="s">
        <v>164</v>
      </c>
      <c r="B152" s="2">
        <v>119</v>
      </c>
      <c r="C152" s="9"/>
      <c r="D152" s="6"/>
      <c r="E152" s="155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6"/>
      <c r="E153" s="155"/>
    </row>
    <row r="154" spans="1:6" ht="15.95" customHeight="1" x14ac:dyDescent="0.25">
      <c r="A154" s="20" t="s">
        <v>166</v>
      </c>
      <c r="B154" s="2">
        <v>120</v>
      </c>
      <c r="C154" s="9"/>
      <c r="D154" s="6">
        <v>2200</v>
      </c>
      <c r="E154" s="155">
        <v>478893</v>
      </c>
      <c r="F154" s="87">
        <v>45931</v>
      </c>
    </row>
    <row r="155" spans="1:6" ht="15.95" customHeight="1" x14ac:dyDescent="0.25">
      <c r="A155" s="20" t="s">
        <v>167</v>
      </c>
      <c r="B155" s="2">
        <v>121</v>
      </c>
      <c r="C155" s="9"/>
      <c r="D155" s="6">
        <v>2200</v>
      </c>
      <c r="E155" s="155">
        <v>349244</v>
      </c>
      <c r="F155" s="87">
        <v>45957</v>
      </c>
    </row>
    <row r="156" spans="1:6" ht="15.95" customHeight="1" x14ac:dyDescent="0.25">
      <c r="A156" s="20" t="s">
        <v>168</v>
      </c>
      <c r="B156" s="2">
        <v>122</v>
      </c>
      <c r="C156" s="9"/>
      <c r="D156" s="6"/>
      <c r="E156" s="155"/>
    </row>
    <row r="157" spans="1:6" ht="15.95" customHeight="1" x14ac:dyDescent="0.25">
      <c r="A157" s="20" t="s">
        <v>169</v>
      </c>
      <c r="B157" s="2">
        <v>123</v>
      </c>
      <c r="C157" s="9"/>
      <c r="D157" s="6"/>
      <c r="E157" s="155"/>
    </row>
    <row r="158" spans="1:6" ht="15.95" customHeight="1" x14ac:dyDescent="0.25">
      <c r="A158" s="20" t="s">
        <v>170</v>
      </c>
      <c r="B158" s="2">
        <v>124</v>
      </c>
      <c r="C158" s="9"/>
      <c r="D158" s="6"/>
      <c r="E158" s="155"/>
    </row>
    <row r="159" spans="1:6" ht="15.95" customHeight="1" x14ac:dyDescent="0.25">
      <c r="A159" s="20" t="s">
        <v>171</v>
      </c>
      <c r="B159" s="2">
        <v>125</v>
      </c>
      <c r="C159" s="9"/>
      <c r="D159" s="6">
        <v>2200</v>
      </c>
      <c r="E159" s="155">
        <v>147129</v>
      </c>
      <c r="F159" s="87">
        <v>45957</v>
      </c>
    </row>
    <row r="160" spans="1:6" ht="15.95" customHeight="1" x14ac:dyDescent="0.25">
      <c r="A160" s="20" t="s">
        <v>172</v>
      </c>
      <c r="B160" s="2">
        <v>126</v>
      </c>
      <c r="C160" s="9"/>
      <c r="D160" s="6"/>
      <c r="E160" s="155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155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155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155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155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155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155">
        <v>273118</v>
      </c>
      <c r="F166" s="87">
        <v>45936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155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155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155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155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155"/>
    </row>
    <row r="172" spans="1:6" ht="15.95" customHeight="1" x14ac:dyDescent="0.25">
      <c r="A172" s="20" t="s">
        <v>184</v>
      </c>
      <c r="B172" s="2">
        <v>139</v>
      </c>
      <c r="C172" s="9"/>
      <c r="D172" s="6">
        <f>2200+2200</f>
        <v>4400</v>
      </c>
      <c r="E172" s="155" t="s">
        <v>505</v>
      </c>
      <c r="F172" s="87" t="s">
        <v>499</v>
      </c>
    </row>
    <row r="173" spans="1:6" ht="15.95" customHeight="1" x14ac:dyDescent="0.25">
      <c r="A173" s="20" t="s">
        <v>185</v>
      </c>
      <c r="B173" s="2">
        <v>140</v>
      </c>
      <c r="C173" s="9"/>
      <c r="D173" s="6">
        <v>4400</v>
      </c>
      <c r="E173" s="155">
        <v>447728</v>
      </c>
      <c r="F173" s="87">
        <v>45958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155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155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155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155"/>
    </row>
    <row r="178" spans="1:6" ht="15.95" customHeight="1" x14ac:dyDescent="0.25">
      <c r="A178" s="20" t="s">
        <v>190</v>
      </c>
      <c r="B178" s="2">
        <v>143</v>
      </c>
      <c r="C178" s="9"/>
      <c r="D178" s="6">
        <v>2200</v>
      </c>
      <c r="E178" s="155">
        <v>433394</v>
      </c>
      <c r="F178" s="87">
        <v>45936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v>2200</v>
      </c>
      <c r="E179" s="155">
        <v>475321</v>
      </c>
      <c r="F179" s="87">
        <v>45944</v>
      </c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155"/>
    </row>
    <row r="181" spans="1:6" ht="15.95" customHeight="1" x14ac:dyDescent="0.25">
      <c r="A181" s="20" t="s">
        <v>193</v>
      </c>
      <c r="B181" s="2">
        <v>146</v>
      </c>
      <c r="C181" s="9"/>
      <c r="D181" s="6">
        <f>2200+2200+2200</f>
        <v>6600</v>
      </c>
      <c r="E181" s="155" t="s">
        <v>506</v>
      </c>
      <c r="F181" s="87" t="s">
        <v>507</v>
      </c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155"/>
    </row>
    <row r="183" spans="1:6" ht="15.95" customHeight="1" x14ac:dyDescent="0.25">
      <c r="A183" s="20" t="s">
        <v>195</v>
      </c>
      <c r="B183" s="2">
        <v>148</v>
      </c>
      <c r="C183" s="9"/>
      <c r="D183" s="6">
        <v>8800</v>
      </c>
      <c r="E183" s="155">
        <v>694620</v>
      </c>
      <c r="F183" s="87">
        <v>45960</v>
      </c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155"/>
    </row>
    <row r="185" spans="1:6" ht="15.95" customHeight="1" x14ac:dyDescent="0.25">
      <c r="A185" s="20" t="s">
        <v>197</v>
      </c>
      <c r="B185" s="2">
        <v>151</v>
      </c>
      <c r="C185" s="9"/>
      <c r="D185" s="6">
        <v>3000</v>
      </c>
      <c r="E185" s="155">
        <v>43</v>
      </c>
      <c r="F185" s="87">
        <v>45945</v>
      </c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155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155">
        <v>130692</v>
      </c>
      <c r="F187" s="87">
        <v>45943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>
        <v>6600</v>
      </c>
      <c r="E188" s="155">
        <v>429468</v>
      </c>
      <c r="F188" s="87">
        <v>45957</v>
      </c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155"/>
    </row>
    <row r="190" spans="1:6" ht="15.95" customHeight="1" x14ac:dyDescent="0.25">
      <c r="A190" s="20" t="s">
        <v>202</v>
      </c>
      <c r="B190" s="2">
        <v>155</v>
      </c>
      <c r="C190" s="9"/>
      <c r="D190" s="6">
        <v>26400</v>
      </c>
      <c r="E190" s="155">
        <v>166675</v>
      </c>
      <c r="F190" s="87">
        <v>45960</v>
      </c>
    </row>
    <row r="191" spans="1:6" ht="15.95" customHeight="1" x14ac:dyDescent="0.25">
      <c r="A191" s="20" t="s">
        <v>203</v>
      </c>
      <c r="B191" s="2">
        <v>156</v>
      </c>
      <c r="C191" s="9"/>
      <c r="D191" s="6">
        <f>2200+2200</f>
        <v>4400</v>
      </c>
      <c r="E191" s="155" t="s">
        <v>508</v>
      </c>
      <c r="F191" s="87">
        <v>45945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155"/>
    </row>
    <row r="193" spans="1:6" ht="15.95" customHeight="1" x14ac:dyDescent="0.25">
      <c r="A193" s="20" t="s">
        <v>205</v>
      </c>
      <c r="B193" s="2">
        <v>158</v>
      </c>
      <c r="C193" s="9"/>
      <c r="D193" s="6">
        <v>13200</v>
      </c>
      <c r="E193" s="155">
        <v>543983</v>
      </c>
      <c r="F193" s="87">
        <v>45937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155"/>
    </row>
    <row r="195" spans="1:6" ht="15.95" customHeight="1" x14ac:dyDescent="0.25">
      <c r="A195" s="20" t="s">
        <v>207</v>
      </c>
      <c r="B195" s="2">
        <v>160</v>
      </c>
      <c r="C195" s="9"/>
      <c r="D195" s="6">
        <v>6600</v>
      </c>
      <c r="E195" s="155">
        <v>539214</v>
      </c>
      <c r="F195" s="87">
        <v>45952</v>
      </c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155"/>
    </row>
    <row r="197" spans="1:6" ht="15.95" customHeight="1" x14ac:dyDescent="0.25">
      <c r="A197" s="20" t="s">
        <v>208</v>
      </c>
      <c r="B197" s="2">
        <v>162</v>
      </c>
      <c r="C197" s="9"/>
      <c r="D197" s="6">
        <f>2200+2200</f>
        <v>4400</v>
      </c>
      <c r="E197" s="155" t="s">
        <v>509</v>
      </c>
      <c r="F197" s="87" t="s">
        <v>510</v>
      </c>
    </row>
    <row r="198" spans="1:6" ht="15.95" customHeight="1" x14ac:dyDescent="0.25">
      <c r="A198" s="20" t="s">
        <v>265</v>
      </c>
      <c r="B198" s="2">
        <v>163</v>
      </c>
      <c r="C198" s="9"/>
      <c r="D198" s="6">
        <v>2200</v>
      </c>
      <c r="E198" s="155">
        <v>528779</v>
      </c>
      <c r="F198" s="87">
        <v>45933</v>
      </c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155">
        <v>9089</v>
      </c>
      <c r="F199" s="87">
        <v>45933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155">
        <v>766175</v>
      </c>
      <c r="F200" s="87">
        <v>45937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155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155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155"/>
    </row>
    <row r="204" spans="1:6" ht="15.95" customHeight="1" x14ac:dyDescent="0.25">
      <c r="A204" s="20" t="s">
        <v>365</v>
      </c>
      <c r="B204" s="2">
        <v>169</v>
      </c>
      <c r="C204" s="9"/>
      <c r="D204" s="6">
        <v>3000</v>
      </c>
      <c r="E204" s="155">
        <v>376840</v>
      </c>
      <c r="F204" s="87">
        <v>45950</v>
      </c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155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155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155">
        <v>547978</v>
      </c>
      <c r="F207" s="87">
        <v>45933</v>
      </c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155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155"/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155">
        <v>490857</v>
      </c>
      <c r="F210" s="87">
        <v>45951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155"/>
    </row>
    <row r="212" spans="1:6" ht="15.95" customHeight="1" x14ac:dyDescent="0.25">
      <c r="A212" s="20" t="s">
        <v>223</v>
      </c>
      <c r="B212" s="2">
        <v>177</v>
      </c>
      <c r="C212" s="9"/>
      <c r="D212" s="6">
        <v>6600</v>
      </c>
      <c r="E212" s="155">
        <v>212944</v>
      </c>
      <c r="F212" s="87">
        <v>45943</v>
      </c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155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155">
        <v>2</v>
      </c>
      <c r="F214" s="87">
        <v>45943</v>
      </c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155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155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155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159">
        <f>SUM(D3:D217)</f>
        <v>281200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30" priority="1" operator="equal">
      <formula>0</formula>
    </cfRule>
    <cfRule type="cellIs" dxfId="29" priority="2" operator="equal">
      <formula>"а"</formula>
    </cfRule>
  </conditionalFormatting>
  <hyperlinks>
    <hyperlink ref="E2" location="'СВОД 2025'!Область_печати" display="СВОД 2025" xr:uid="{00000000-0004-0000-8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Лист143">
    <tabColor rgb="FFFFCCFF"/>
    <pageSetUpPr fitToPage="1"/>
  </sheetPr>
  <dimension ref="A1:G223"/>
  <sheetViews>
    <sheetView workbookViewId="0">
      <pane ySplit="2" topLeftCell="A114" activePane="bottomLeft" state="frozen"/>
      <selection activeCell="B198" sqref="B198"/>
      <selection pane="bottomLeft" activeCell="A129" sqref="A129:A13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3">
        <v>887000</v>
      </c>
      <c r="F6" s="87">
        <v>45984</v>
      </c>
    </row>
    <row r="7" spans="1:6" ht="15.95" customHeight="1" x14ac:dyDescent="0.25">
      <c r="A7" s="21" t="s">
        <v>24</v>
      </c>
      <c r="B7" s="1">
        <v>3</v>
      </c>
      <c r="C7" s="8"/>
      <c r="D7" s="6">
        <v>1600</v>
      </c>
      <c r="E7" s="3">
        <v>202607</v>
      </c>
      <c r="F7" s="87">
        <v>45967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>
        <v>558996</v>
      </c>
      <c r="F9" s="87">
        <v>45972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>
        <v>2200</v>
      </c>
      <c r="E11" s="3">
        <v>81336</v>
      </c>
      <c r="F11" s="87">
        <v>45975</v>
      </c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3">
        <v>575180</v>
      </c>
      <c r="F12" s="87">
        <v>45985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>
        <v>2200</v>
      </c>
      <c r="E18" s="3">
        <v>258547</v>
      </c>
      <c r="F18" s="87">
        <v>45968</v>
      </c>
    </row>
    <row r="19" spans="1:6" ht="15.95" customHeight="1" x14ac:dyDescent="0.25">
      <c r="A19" s="20" t="s">
        <v>36</v>
      </c>
      <c r="B19" s="2">
        <v>12</v>
      </c>
      <c r="C19" s="9"/>
      <c r="D19" s="6">
        <v>2200</v>
      </c>
      <c r="E19" s="3">
        <v>634082</v>
      </c>
      <c r="F19" s="87">
        <v>45966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>
        <v>2200</v>
      </c>
      <c r="E21" s="3">
        <v>441814</v>
      </c>
      <c r="F21" s="87">
        <v>45975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3">
        <v>201308</v>
      </c>
      <c r="F27" s="87">
        <v>45989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136468</v>
      </c>
      <c r="F28" s="87">
        <v>45966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>
        <v>5000</v>
      </c>
      <c r="E32" s="3">
        <v>495293</v>
      </c>
      <c r="F32" s="87">
        <v>45980</v>
      </c>
    </row>
    <row r="33" spans="1:6" ht="15.95" customHeight="1" x14ac:dyDescent="0.25">
      <c r="A33" s="20" t="s">
        <v>50</v>
      </c>
      <c r="B33" s="2">
        <v>23</v>
      </c>
      <c r="C33" s="9"/>
      <c r="D33" s="6">
        <v>10100</v>
      </c>
      <c r="E33" s="3">
        <v>71807</v>
      </c>
      <c r="F33" s="87">
        <v>45968</v>
      </c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772002</v>
      </c>
      <c r="F36" s="87">
        <v>45972</v>
      </c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223</v>
      </c>
      <c r="F42" s="87">
        <v>45968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207904</v>
      </c>
      <c r="F43" s="87">
        <v>45967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>
        <v>2200</v>
      </c>
      <c r="E45" s="3">
        <v>589742</v>
      </c>
      <c r="F45" s="87">
        <v>45971</v>
      </c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</row>
    <row r="47" spans="1:6" ht="15.95" customHeight="1" x14ac:dyDescent="0.25">
      <c r="A47" s="20" t="s">
        <v>64</v>
      </c>
      <c r="B47" s="2">
        <v>34</v>
      </c>
      <c r="C47" s="9"/>
      <c r="D47" s="6">
        <v>4400</v>
      </c>
      <c r="E47" s="3">
        <v>39573</v>
      </c>
      <c r="F47" s="87">
        <v>45966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>
        <v>2200</v>
      </c>
      <c r="E49" s="3">
        <v>567505</v>
      </c>
      <c r="F49" s="87">
        <v>45966</v>
      </c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3">
        <v>166825</v>
      </c>
      <c r="F51" s="87">
        <v>45978</v>
      </c>
    </row>
    <row r="52" spans="1:6" ht="15.95" customHeight="1" x14ac:dyDescent="0.25">
      <c r="A52" s="20" t="s">
        <v>69</v>
      </c>
      <c r="B52" s="2">
        <v>39</v>
      </c>
      <c r="C52" s="9"/>
      <c r="D52" s="6">
        <v>6600</v>
      </c>
      <c r="E52" s="3">
        <v>16291</v>
      </c>
      <c r="F52" s="87">
        <v>45974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>
        <v>2200</v>
      </c>
      <c r="E58" s="3">
        <v>738241</v>
      </c>
      <c r="F58" s="87">
        <v>45982</v>
      </c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>
        <v>4400</v>
      </c>
      <c r="E64" s="3">
        <v>594012</v>
      </c>
      <c r="F64" s="87">
        <v>45978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>
        <v>8800</v>
      </c>
      <c r="E66" s="3">
        <v>645140</v>
      </c>
      <c r="F66" s="87">
        <v>45986</v>
      </c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</row>
    <row r="70" spans="1:6" ht="15.95" customHeight="1" x14ac:dyDescent="0.25">
      <c r="A70" s="20" t="s">
        <v>87</v>
      </c>
      <c r="B70" s="2">
        <v>54</v>
      </c>
      <c r="C70" s="9"/>
      <c r="D70" s="6">
        <f>300+350</f>
        <v>650</v>
      </c>
      <c r="E70" s="3" t="s">
        <v>511</v>
      </c>
      <c r="F70" s="87">
        <v>45963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307468</v>
      </c>
      <c r="F71" s="87">
        <v>45971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2200</v>
      </c>
      <c r="E72" s="3">
        <v>870625</v>
      </c>
      <c r="F72" s="87">
        <v>45978</v>
      </c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3">
        <v>214279</v>
      </c>
      <c r="F73" s="87">
        <v>45979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>
        <v>2200</v>
      </c>
      <c r="E75" s="3">
        <v>911495</v>
      </c>
      <c r="F75" s="87">
        <v>45971</v>
      </c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298674</v>
      </c>
      <c r="F79" s="87">
        <v>45971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>
        <v>10000</v>
      </c>
      <c r="E83" s="3">
        <v>216908</v>
      </c>
      <c r="F83" s="87">
        <v>45978</v>
      </c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>
        <v>2200</v>
      </c>
      <c r="E91" s="3">
        <v>313440</v>
      </c>
      <c r="F91" s="87">
        <v>45987</v>
      </c>
    </row>
    <row r="92" spans="1:6" ht="15.95" customHeight="1" x14ac:dyDescent="0.25">
      <c r="A92" s="20" t="s">
        <v>107</v>
      </c>
      <c r="B92" s="2">
        <v>72</v>
      </c>
      <c r="C92" s="9"/>
      <c r="D92" s="6">
        <v>2200</v>
      </c>
      <c r="E92" s="3">
        <v>199096</v>
      </c>
      <c r="F92" s="87">
        <v>45967</v>
      </c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3">
        <v>700293</v>
      </c>
      <c r="F94" s="87">
        <v>45989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33221</v>
      </c>
      <c r="F95" s="87">
        <v>45966</v>
      </c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620820</v>
      </c>
      <c r="F97" s="87">
        <v>45971</v>
      </c>
    </row>
    <row r="98" spans="1:6" ht="15.95" customHeight="1" x14ac:dyDescent="0.25">
      <c r="A98" s="128" t="s">
        <v>308</v>
      </c>
      <c r="B98" s="2">
        <v>77</v>
      </c>
      <c r="C98" s="9"/>
      <c r="D98" s="6">
        <v>2200</v>
      </c>
      <c r="E98" s="3">
        <v>599984</v>
      </c>
      <c r="F98" s="87">
        <v>45971</v>
      </c>
    </row>
    <row r="99" spans="1:6" ht="15.95" customHeight="1" x14ac:dyDescent="0.25">
      <c r="A99" s="20" t="s">
        <v>332</v>
      </c>
      <c r="B99" s="2">
        <v>78</v>
      </c>
      <c r="C99" s="9"/>
      <c r="D99" s="6">
        <v>4400</v>
      </c>
      <c r="E99" s="3">
        <v>70288.482103000002</v>
      </c>
      <c r="F99" s="87" t="s">
        <v>512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>
        <v>347506</v>
      </c>
      <c r="F100" s="87">
        <v>45979</v>
      </c>
    </row>
    <row r="101" spans="1:6" ht="15.95" customHeight="1" x14ac:dyDescent="0.25">
      <c r="A101" s="20" t="s">
        <v>116</v>
      </c>
      <c r="B101" s="2">
        <v>79</v>
      </c>
      <c r="C101" s="9"/>
      <c r="D101" s="6">
        <v>4400</v>
      </c>
      <c r="E101" s="3">
        <v>120697</v>
      </c>
      <c r="F101" s="87">
        <v>45966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>
        <v>15400</v>
      </c>
      <c r="E106" s="3">
        <v>337305</v>
      </c>
      <c r="F106" s="87">
        <v>45980</v>
      </c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>
        <v>966079</v>
      </c>
      <c r="F107" s="87">
        <v>45971</v>
      </c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>
        <v>2200</v>
      </c>
      <c r="E109" s="3">
        <v>445594</v>
      </c>
      <c r="F109" s="87">
        <v>45985</v>
      </c>
    </row>
    <row r="110" spans="1:6" ht="15.95" customHeight="1" x14ac:dyDescent="0.25">
      <c r="A110" s="20" t="s">
        <v>481</v>
      </c>
      <c r="B110" s="2">
        <v>86</v>
      </c>
      <c r="C110" s="9"/>
      <c r="D110" s="6"/>
      <c r="E110" s="3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474758</v>
      </c>
      <c r="F115" s="87">
        <v>45966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>
        <v>2200</v>
      </c>
      <c r="E117" s="3">
        <v>40087</v>
      </c>
      <c r="F117" s="87">
        <v>45970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>
        <v>2200</v>
      </c>
      <c r="E122" s="3">
        <v>7643</v>
      </c>
      <c r="F122" s="87">
        <v>45971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>
        <v>177635</v>
      </c>
      <c r="F126" s="87">
        <v>45966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>
        <v>2200</v>
      </c>
      <c r="E128" s="3">
        <v>48381</v>
      </c>
      <c r="F128" s="87">
        <v>45968</v>
      </c>
    </row>
    <row r="129" spans="1:6" ht="15.95" customHeight="1" x14ac:dyDescent="0.25">
      <c r="A129" s="20" t="s">
        <v>435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142</v>
      </c>
      <c r="B130" s="2">
        <v>101</v>
      </c>
      <c r="C130" s="9" t="s">
        <v>21</v>
      </c>
      <c r="D130" s="6">
        <v>6600</v>
      </c>
      <c r="E130" s="3">
        <v>178535</v>
      </c>
      <c r="F130" s="87">
        <v>45967</v>
      </c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77522</v>
      </c>
      <c r="F132" s="87">
        <v>45971</v>
      </c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>
        <v>2200</v>
      </c>
      <c r="E136" s="3">
        <v>843894</v>
      </c>
      <c r="F136" s="87">
        <v>45978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>
        <v>6600</v>
      </c>
      <c r="E138" s="3">
        <v>57529</v>
      </c>
      <c r="F138" s="87">
        <v>45978</v>
      </c>
    </row>
    <row r="139" spans="1:6" ht="15.95" customHeight="1" x14ac:dyDescent="0.25">
      <c r="A139" s="20" t="s">
        <v>151</v>
      </c>
      <c r="B139" s="2">
        <v>109</v>
      </c>
      <c r="C139" s="9"/>
      <c r="D139" s="6">
        <v>2200</v>
      </c>
      <c r="E139" s="3">
        <v>221063</v>
      </c>
      <c r="F139" s="87">
        <v>45978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106356</v>
      </c>
      <c r="F140" s="87">
        <v>45968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3">
        <v>43</v>
      </c>
      <c r="F141" s="87">
        <v>45966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3">
        <v>161071</v>
      </c>
      <c r="F142" s="87">
        <v>45971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3">
        <v>277378</v>
      </c>
      <c r="F143" s="87">
        <v>45986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6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6" ht="15.95" customHeight="1" x14ac:dyDescent="0.25">
      <c r="A146" s="20" t="s">
        <v>158</v>
      </c>
      <c r="B146" s="2">
        <v>115</v>
      </c>
      <c r="C146" s="9"/>
      <c r="D146" s="6">
        <v>2200</v>
      </c>
      <c r="E146" s="3">
        <v>720269</v>
      </c>
      <c r="F146" s="87">
        <v>45982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6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6" ht="15.95" customHeight="1" x14ac:dyDescent="0.25">
      <c r="A149" s="20" t="s">
        <v>436</v>
      </c>
      <c r="B149" s="2">
        <v>117</v>
      </c>
      <c r="C149" s="9"/>
      <c r="D149" s="6">
        <v>2400</v>
      </c>
      <c r="E149" s="3">
        <v>5700</v>
      </c>
      <c r="F149" s="87">
        <v>45986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840279</v>
      </c>
      <c r="F150" s="87">
        <v>45980</v>
      </c>
    </row>
    <row r="151" spans="1:6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6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6" ht="15.95" customHeight="1" x14ac:dyDescent="0.25">
      <c r="A154" s="20" t="s">
        <v>166</v>
      </c>
      <c r="B154" s="2">
        <v>120</v>
      </c>
      <c r="C154" s="9"/>
      <c r="D154" s="6">
        <v>4400</v>
      </c>
      <c r="E154" s="3">
        <v>523353</v>
      </c>
      <c r="F154" s="87">
        <v>45982</v>
      </c>
    </row>
    <row r="155" spans="1:6" ht="15.95" customHeight="1" x14ac:dyDescent="0.25">
      <c r="A155" s="20" t="s">
        <v>167</v>
      </c>
      <c r="B155" s="2">
        <v>121</v>
      </c>
      <c r="C155" s="9"/>
      <c r="D155" s="6">
        <v>2200</v>
      </c>
      <c r="E155" s="3">
        <v>243069</v>
      </c>
      <c r="F155" s="87">
        <v>45986</v>
      </c>
    </row>
    <row r="156" spans="1:6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6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6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6" ht="15.95" customHeight="1" x14ac:dyDescent="0.25">
      <c r="A159" s="20" t="s">
        <v>171</v>
      </c>
      <c r="B159" s="2">
        <v>125</v>
      </c>
      <c r="C159" s="9"/>
      <c r="D159" s="6">
        <v>4400</v>
      </c>
      <c r="E159" s="3">
        <v>919045</v>
      </c>
      <c r="F159" s="87">
        <v>45989</v>
      </c>
    </row>
    <row r="160" spans="1:6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>
        <v>15000</v>
      </c>
      <c r="E163" s="3">
        <v>251437</v>
      </c>
      <c r="F163" s="87">
        <v>45971</v>
      </c>
    </row>
    <row r="164" spans="1:6" ht="15.95" customHeight="1" x14ac:dyDescent="0.25">
      <c r="A164" s="20" t="s">
        <v>176</v>
      </c>
      <c r="B164" s="2">
        <v>130</v>
      </c>
      <c r="C164" s="9"/>
      <c r="D164" s="6">
        <v>15000</v>
      </c>
      <c r="E164" s="3">
        <v>258713</v>
      </c>
      <c r="F164" s="87">
        <v>45971</v>
      </c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908638</v>
      </c>
      <c r="F166" s="87">
        <v>45962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>
        <v>2200</v>
      </c>
      <c r="E178" s="3">
        <v>465455</v>
      </c>
      <c r="F178" s="87">
        <v>45966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v>2200</v>
      </c>
      <c r="E179" s="3">
        <v>370717</v>
      </c>
      <c r="F179" s="87">
        <v>45972</v>
      </c>
    </row>
    <row r="180" spans="1:6" ht="15.95" customHeight="1" x14ac:dyDescent="0.25">
      <c r="A180" s="20" t="s">
        <v>192</v>
      </c>
      <c r="B180" s="2">
        <v>145</v>
      </c>
      <c r="C180" s="9"/>
      <c r="D180" s="6">
        <v>6600</v>
      </c>
      <c r="E180" s="3">
        <v>562822</v>
      </c>
      <c r="F180" s="87">
        <v>45972</v>
      </c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>
        <v>19800</v>
      </c>
      <c r="E186" s="3">
        <v>694314</v>
      </c>
      <c r="F186" s="87">
        <v>45985</v>
      </c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873037</v>
      </c>
      <c r="F187" s="87">
        <v>45972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251572</v>
      </c>
      <c r="F191" s="87">
        <v>45975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7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7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7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7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7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7" ht="15.95" customHeight="1" x14ac:dyDescent="0.25">
      <c r="A198" s="20" t="s">
        <v>265</v>
      </c>
      <c r="B198" s="2">
        <v>163</v>
      </c>
      <c r="C198" s="9"/>
      <c r="D198" s="6">
        <v>2200</v>
      </c>
      <c r="E198" s="3">
        <v>467116</v>
      </c>
      <c r="F198" s="87">
        <v>45966</v>
      </c>
    </row>
    <row r="199" spans="1:7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8575</v>
      </c>
      <c r="F199" s="87">
        <v>45964</v>
      </c>
    </row>
    <row r="200" spans="1:7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167801</v>
      </c>
      <c r="F200" s="87">
        <v>45967</v>
      </c>
    </row>
    <row r="201" spans="1:7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7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7" ht="15.95" customHeight="1" x14ac:dyDescent="0.25">
      <c r="A203" s="20" t="s">
        <v>214</v>
      </c>
      <c r="B203" s="2">
        <v>168</v>
      </c>
      <c r="C203" s="9"/>
      <c r="D203" s="6">
        <v>8800</v>
      </c>
      <c r="E203" s="3">
        <v>746265</v>
      </c>
      <c r="F203" s="87">
        <v>45979</v>
      </c>
    </row>
    <row r="204" spans="1:7" ht="15.95" customHeight="1" x14ac:dyDescent="0.25">
      <c r="A204" s="20" t="s">
        <v>365</v>
      </c>
      <c r="B204" s="2">
        <v>169</v>
      </c>
      <c r="C204" s="9"/>
      <c r="D204" s="6"/>
      <c r="E204" s="3"/>
    </row>
    <row r="205" spans="1:7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7" ht="15.95" customHeight="1" x14ac:dyDescent="0.25">
      <c r="A206" s="20" t="s">
        <v>217</v>
      </c>
      <c r="B206" s="2">
        <v>171</v>
      </c>
      <c r="C206" s="9"/>
      <c r="D206" s="6">
        <v>4400</v>
      </c>
      <c r="E206" s="3">
        <v>716381</v>
      </c>
      <c r="F206" s="87">
        <v>45967</v>
      </c>
    </row>
    <row r="207" spans="1:7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  <c r="F207">
        <v>704664</v>
      </c>
      <c r="G207" s="87">
        <v>45971</v>
      </c>
    </row>
    <row r="208" spans="1:7" ht="15.95" customHeight="1" x14ac:dyDescent="0.25">
      <c r="A208" s="20" t="s">
        <v>219</v>
      </c>
      <c r="B208" s="2">
        <v>173</v>
      </c>
      <c r="C208" s="9"/>
      <c r="D208" s="6">
        <v>4400</v>
      </c>
      <c r="E208" s="3">
        <v>957701</v>
      </c>
      <c r="F208" s="87">
        <v>45971</v>
      </c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3">
        <v>859650</v>
      </c>
      <c r="F210" s="87">
        <v>45982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3</v>
      </c>
      <c r="F214" s="87">
        <v>45974</v>
      </c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159">
        <f>SUM(D3:D217)</f>
        <v>302450</v>
      </c>
    </row>
    <row r="222" spans="1:6" hidden="1" x14ac:dyDescent="0.25"/>
    <row r="223" spans="1:6" ht="35.25" customHeight="1" x14ac:dyDescent="0.25">
      <c r="D223" s="37"/>
    </row>
  </sheetData>
  <autoFilter ref="A2:D217" xr:uid="{91F81784-461F-4892-B760-B485D7698A9B}"/>
  <conditionalFormatting sqref="C3:C117 C122:C218">
    <cfRule type="cellIs" dxfId="28" priority="1" operator="equal">
      <formula>0</formula>
    </cfRule>
    <cfRule type="cellIs" dxfId="27" priority="2" operator="equal">
      <formula>"а"</formula>
    </cfRule>
  </conditionalFormatting>
  <hyperlinks>
    <hyperlink ref="E2" location="'СВОД 2025'!Область_печати" display="СВОД 2025" xr:uid="{00000000-0004-0000-8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Лист144">
    <tabColor rgb="FFFFCCFF"/>
    <pageSetUpPr fitToPage="1"/>
  </sheetPr>
  <dimension ref="A1:G223"/>
  <sheetViews>
    <sheetView workbookViewId="0">
      <pane ySplit="2" topLeftCell="A110" activePane="bottomLeft" state="frozen"/>
      <selection activeCell="B198" sqref="B198"/>
      <selection pane="bottomLeft" activeCell="A129" sqref="A129:A13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484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>
        <v>11000</v>
      </c>
      <c r="E4" s="3">
        <v>245257</v>
      </c>
      <c r="F4" s="87">
        <v>46016</v>
      </c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>
        <v>1600</v>
      </c>
      <c r="E7" s="3">
        <v>184857</v>
      </c>
      <c r="F7" s="87">
        <v>46009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f>2400+2400</f>
        <v>4800</v>
      </c>
      <c r="E9" s="3" t="s">
        <v>513</v>
      </c>
      <c r="F9" s="87" t="s">
        <v>514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>
        <v>2200</v>
      </c>
      <c r="E11" s="3">
        <v>282720</v>
      </c>
      <c r="F11" s="87">
        <v>46018</v>
      </c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3">
        <v>987554</v>
      </c>
      <c r="F12" s="87">
        <v>46016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>
        <f>2200+2200</f>
        <v>4400</v>
      </c>
      <c r="E19" s="3" t="s">
        <v>515</v>
      </c>
      <c r="F19" s="87" t="s">
        <v>516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>
        <v>2200</v>
      </c>
      <c r="E20" s="3">
        <v>949596</v>
      </c>
      <c r="F20" s="87">
        <v>46022</v>
      </c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708161</v>
      </c>
      <c r="F28" s="87">
        <v>45996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>
        <v>6600</v>
      </c>
      <c r="E30" s="3">
        <v>716004</v>
      </c>
      <c r="F30" s="87">
        <v>46016</v>
      </c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>
        <f>2200+2200</f>
        <v>4400</v>
      </c>
      <c r="E35" s="3" t="s">
        <v>517</v>
      </c>
      <c r="F35" s="87" t="s">
        <v>518</v>
      </c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438114</v>
      </c>
      <c r="F36" s="87">
        <v>46002</v>
      </c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>
        <v>8800</v>
      </c>
      <c r="E39" s="3">
        <v>983911</v>
      </c>
      <c r="F39" s="87">
        <v>46021</v>
      </c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228</v>
      </c>
      <c r="F42" s="87">
        <v>45997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168749</v>
      </c>
      <c r="F43" s="87">
        <v>45995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>
        <v>2200</v>
      </c>
      <c r="E44" s="3">
        <v>429218</v>
      </c>
      <c r="F44" s="87">
        <v>46017</v>
      </c>
    </row>
    <row r="45" spans="1:6" ht="15.95" customHeight="1" x14ac:dyDescent="0.25">
      <c r="A45" s="20" t="s">
        <v>478</v>
      </c>
      <c r="B45" s="2">
        <v>32</v>
      </c>
      <c r="C45" s="9"/>
      <c r="D45" s="6">
        <v>2200</v>
      </c>
      <c r="E45" s="3">
        <v>332674</v>
      </c>
      <c r="F45" s="87">
        <v>46016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3">
        <v>608090</v>
      </c>
      <c r="F46" s="87">
        <v>45999</v>
      </c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>
        <v>4400</v>
      </c>
      <c r="E49" s="3">
        <v>33328.733294999998</v>
      </c>
      <c r="F49" s="87" t="s">
        <v>519</v>
      </c>
    </row>
    <row r="50" spans="1:6" ht="15.95" customHeight="1" x14ac:dyDescent="0.25">
      <c r="A50" s="20" t="s">
        <v>352</v>
      </c>
      <c r="B50" s="2">
        <v>37</v>
      </c>
      <c r="C50" s="9"/>
      <c r="D50" s="6">
        <v>4400</v>
      </c>
      <c r="E50" s="3">
        <v>549218</v>
      </c>
      <c r="F50" s="87">
        <v>46002</v>
      </c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>
        <v>2200</v>
      </c>
      <c r="E58" s="3">
        <v>525738</v>
      </c>
      <c r="F58" s="87">
        <v>46013</v>
      </c>
    </row>
    <row r="59" spans="1:6" ht="15.95" customHeight="1" x14ac:dyDescent="0.25">
      <c r="A59" s="20" t="s">
        <v>76</v>
      </c>
      <c r="B59" s="2">
        <v>44</v>
      </c>
      <c r="C59" s="9"/>
      <c r="D59" s="6">
        <v>6600</v>
      </c>
      <c r="E59" s="3">
        <v>39586</v>
      </c>
      <c r="F59" s="87">
        <v>46002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>
        <v>6600</v>
      </c>
      <c r="E67" s="3">
        <v>702184</v>
      </c>
      <c r="F67" s="87">
        <v>46022</v>
      </c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>
        <f>2200+2200+2200</f>
        <v>6600</v>
      </c>
      <c r="E69" s="3" t="s">
        <v>520</v>
      </c>
      <c r="F69" s="87" t="s">
        <v>521</v>
      </c>
    </row>
    <row r="70" spans="1:6" ht="15.95" customHeight="1" x14ac:dyDescent="0.25">
      <c r="A70" s="20" t="s">
        <v>87</v>
      </c>
      <c r="B70" s="2">
        <v>54</v>
      </c>
      <c r="C70" s="9"/>
      <c r="D70" s="6">
        <f>650+300+350</f>
        <v>1300</v>
      </c>
      <c r="E70" s="3" t="s">
        <v>522</v>
      </c>
      <c r="F70" s="87" t="s">
        <v>523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515812</v>
      </c>
      <c r="F71" s="87">
        <v>46001</v>
      </c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3">
        <v>302245</v>
      </c>
      <c r="F73" s="87">
        <v>46013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>
        <v>4400</v>
      </c>
      <c r="E75" s="3">
        <v>87140</v>
      </c>
      <c r="F75" s="87">
        <v>46021</v>
      </c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135387</v>
      </c>
      <c r="F79" s="87">
        <v>45999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>
        <v>2200</v>
      </c>
      <c r="E86" s="3">
        <v>336616</v>
      </c>
      <c r="F86" s="87">
        <v>46006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>
        <v>2200</v>
      </c>
      <c r="E91" s="3">
        <v>819618</v>
      </c>
      <c r="F91" s="87">
        <v>46015</v>
      </c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3">
        <v>5823</v>
      </c>
      <c r="F94" s="87">
        <v>46017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479928</v>
      </c>
      <c r="F95" s="87">
        <v>45999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3">
        <v>809967</v>
      </c>
      <c r="F96" s="87">
        <v>46001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215178</v>
      </c>
      <c r="F97" s="87">
        <v>45993</v>
      </c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3">
        <v>38314</v>
      </c>
      <c r="F99" s="87">
        <v>45996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2300</v>
      </c>
      <c r="E100" s="3">
        <v>438097</v>
      </c>
      <c r="F100" s="87">
        <v>46007</v>
      </c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>
        <v>127085</v>
      </c>
      <c r="F107" s="87">
        <v>46001</v>
      </c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>
        <v>2200</v>
      </c>
      <c r="E109" s="3">
        <v>8023</v>
      </c>
      <c r="F109" s="87">
        <v>46010</v>
      </c>
    </row>
    <row r="110" spans="1:6" ht="15.95" customHeight="1" x14ac:dyDescent="0.25">
      <c r="A110" s="20" t="s">
        <v>481</v>
      </c>
      <c r="B110" s="2">
        <v>86</v>
      </c>
      <c r="C110" s="9"/>
      <c r="D110" s="6">
        <v>4400</v>
      </c>
      <c r="E110" s="3">
        <v>149413</v>
      </c>
      <c r="F110" s="87">
        <v>46014</v>
      </c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>
        <v>26400</v>
      </c>
      <c r="E113" s="3">
        <v>731286</v>
      </c>
      <c r="F113" s="87">
        <v>46015</v>
      </c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585984</v>
      </c>
      <c r="F115" s="87">
        <v>45999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>
        <v>4400</v>
      </c>
      <c r="E122" s="3">
        <v>8128</v>
      </c>
      <c r="F122" s="87">
        <v>46021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>
        <f>2200+2200</f>
        <v>4400</v>
      </c>
      <c r="E125" s="3" t="s">
        <v>524</v>
      </c>
      <c r="F125" s="87" t="s">
        <v>525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>
        <v>27084</v>
      </c>
      <c r="F126" s="87">
        <v>45993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>
        <f>2200+2200</f>
        <v>4400</v>
      </c>
      <c r="E128" s="3" t="s">
        <v>526</v>
      </c>
      <c r="F128" s="87" t="s">
        <v>527</v>
      </c>
    </row>
    <row r="129" spans="1:6" ht="15.95" customHeight="1" x14ac:dyDescent="0.25">
      <c r="A129" s="20" t="s">
        <v>435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142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379021</v>
      </c>
      <c r="F132" s="87">
        <v>45999</v>
      </c>
    </row>
    <row r="133" spans="1:6" ht="15.95" customHeight="1" x14ac:dyDescent="0.25">
      <c r="A133" s="20" t="s">
        <v>145</v>
      </c>
      <c r="B133" s="2">
        <v>104</v>
      </c>
      <c r="C133" s="9"/>
      <c r="D133" s="6">
        <v>4400</v>
      </c>
      <c r="E133" s="3">
        <v>682086</v>
      </c>
      <c r="F133" s="87">
        <v>46002</v>
      </c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>
        <f>2200+2200</f>
        <v>4400</v>
      </c>
      <c r="E136" s="3" t="s">
        <v>528</v>
      </c>
      <c r="F136" s="87" t="s">
        <v>529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>
        <v>2200</v>
      </c>
      <c r="E139" s="3">
        <v>751682</v>
      </c>
      <c r="F139" s="87">
        <v>46017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568002</v>
      </c>
      <c r="F140" s="87">
        <v>46000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3" t="s">
        <v>530</v>
      </c>
      <c r="F141" s="87">
        <v>45992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3">
        <v>130710</v>
      </c>
      <c r="F142" s="87">
        <v>46006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3">
        <v>619119</v>
      </c>
      <c r="F143" s="87">
        <v>46016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  <c r="F145">
        <v>981925</v>
      </c>
      <c r="G145" s="87">
        <v>45997</v>
      </c>
    </row>
    <row r="146" spans="1:7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  <c r="F146">
        <v>214775</v>
      </c>
      <c r="G146" s="87">
        <v>46006</v>
      </c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>
        <v>2500</v>
      </c>
      <c r="E149" s="3">
        <v>736440</v>
      </c>
      <c r="F149" s="87">
        <v>46021</v>
      </c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653164</v>
      </c>
      <c r="F150" s="87">
        <v>46008</v>
      </c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>
        <v>4400</v>
      </c>
      <c r="E154" s="3">
        <v>313016</v>
      </c>
      <c r="F154" s="87">
        <v>46020</v>
      </c>
    </row>
    <row r="155" spans="1:7" ht="15.95" customHeight="1" x14ac:dyDescent="0.25">
      <c r="A155" s="20" t="s">
        <v>167</v>
      </c>
      <c r="B155" s="2">
        <v>121</v>
      </c>
      <c r="C155" s="9"/>
      <c r="D155" s="6">
        <v>2200</v>
      </c>
      <c r="E155" s="3">
        <v>931292</v>
      </c>
      <c r="F155" s="87">
        <v>46015</v>
      </c>
    </row>
    <row r="156" spans="1:7" ht="15.95" customHeight="1" x14ac:dyDescent="0.25">
      <c r="A156" s="20" t="s">
        <v>168</v>
      </c>
      <c r="B156" s="2">
        <v>122</v>
      </c>
      <c r="C156" s="9"/>
      <c r="D156" s="6">
        <v>13200</v>
      </c>
      <c r="E156" s="3">
        <v>575375</v>
      </c>
      <c r="F156" s="87">
        <v>46020</v>
      </c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>
        <v>2300</v>
      </c>
      <c r="E159" s="3">
        <v>829732</v>
      </c>
      <c r="F159" s="87">
        <v>46017</v>
      </c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144159</v>
      </c>
      <c r="F166" s="87">
        <v>45993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>
        <f>4400+2200</f>
        <v>6600</v>
      </c>
      <c r="E172" s="3" t="s">
        <v>531</v>
      </c>
      <c r="F172" s="87" t="s">
        <v>532</v>
      </c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>
        <v>16000</v>
      </c>
      <c r="E174" s="3">
        <v>687591</v>
      </c>
      <c r="F174" s="87">
        <v>46003</v>
      </c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>
        <v>6600</v>
      </c>
      <c r="E176" s="3">
        <v>332422</v>
      </c>
      <c r="F176" s="87">
        <v>46007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>
        <v>4400</v>
      </c>
      <c r="E178" s="3">
        <v>127568.92780600001</v>
      </c>
      <c r="F178" s="87" t="s">
        <v>533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f>2200+2200</f>
        <v>4400</v>
      </c>
      <c r="E179" s="3" t="s">
        <v>534</v>
      </c>
      <c r="F179" s="87" t="s">
        <v>535</v>
      </c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>
        <v>4400</v>
      </c>
      <c r="E181" s="3">
        <v>462507.60737899999</v>
      </c>
      <c r="F181" s="87" t="s">
        <v>536</v>
      </c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502496</v>
      </c>
      <c r="F187" s="87">
        <v>46001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>
        <v>4400</v>
      </c>
      <c r="E188" s="3">
        <v>413603</v>
      </c>
      <c r="F188" s="87">
        <v>46022</v>
      </c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980627</v>
      </c>
      <c r="F191" s="87">
        <v>46017</v>
      </c>
    </row>
    <row r="192" spans="1:6" ht="15.95" customHeight="1" x14ac:dyDescent="0.25">
      <c r="A192" s="20" t="s">
        <v>204</v>
      </c>
      <c r="B192" s="2">
        <v>157</v>
      </c>
      <c r="C192" s="9"/>
      <c r="D192" s="6">
        <v>12000</v>
      </c>
      <c r="E192" s="3">
        <v>232151</v>
      </c>
      <c r="F192" s="87">
        <v>46020</v>
      </c>
    </row>
    <row r="193" spans="1:6" ht="15.95" customHeight="1" x14ac:dyDescent="0.25">
      <c r="A193" s="20" t="s">
        <v>205</v>
      </c>
      <c r="B193" s="2">
        <v>158</v>
      </c>
      <c r="C193" s="9"/>
      <c r="D193" s="6">
        <v>4400</v>
      </c>
      <c r="E193" s="3">
        <v>934163.21168299997</v>
      </c>
      <c r="F193" s="87" t="s">
        <v>537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>
        <v>2200</v>
      </c>
      <c r="E197" s="3">
        <v>586816</v>
      </c>
      <c r="F197" s="87">
        <v>45999</v>
      </c>
    </row>
    <row r="198" spans="1:6" ht="15.95" customHeight="1" x14ac:dyDescent="0.25">
      <c r="A198" s="20" t="s">
        <v>265</v>
      </c>
      <c r="B198" s="2">
        <v>163</v>
      </c>
      <c r="C198" s="9"/>
      <c r="D198" s="6">
        <f>2200+2200</f>
        <v>4400</v>
      </c>
      <c r="E198" s="3" t="s">
        <v>538</v>
      </c>
      <c r="F198" s="87" t="s">
        <v>539</v>
      </c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6851</v>
      </c>
      <c r="F199" s="87">
        <v>45995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161866</v>
      </c>
      <c r="F200" s="87">
        <v>45995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>
        <v>2200</v>
      </c>
      <c r="E204" s="3">
        <v>341459</v>
      </c>
      <c r="F204" s="87">
        <v>46015</v>
      </c>
    </row>
    <row r="205" spans="1:6" ht="15.95" customHeight="1" x14ac:dyDescent="0.25">
      <c r="A205" s="20" t="s">
        <v>216</v>
      </c>
      <c r="B205" s="2">
        <v>170</v>
      </c>
      <c r="C205" s="9"/>
      <c r="D205" s="6">
        <v>26400</v>
      </c>
      <c r="E205" s="3">
        <v>940337</v>
      </c>
      <c r="F205" s="87">
        <v>46017</v>
      </c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3">
        <v>83531</v>
      </c>
      <c r="F207" s="87">
        <v>45999</v>
      </c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>
        <v>13200</v>
      </c>
      <c r="E209" s="3">
        <v>91456</v>
      </c>
      <c r="F209" s="87">
        <v>46013</v>
      </c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3">
        <v>217394</v>
      </c>
      <c r="F210" s="87">
        <v>46013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4</v>
      </c>
      <c r="F214" s="87">
        <v>46006</v>
      </c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371700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2" location="'СВОД 2025'!Область_печати" display="СВОД 2025" xr:uid="{00000000-0004-0000-8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B6AD8-D375-4507-8A8B-716DB8E7AE31}">
  <sheetPr codeName="Лист145">
    <tabColor rgb="FFFF0000"/>
    <pageSetUpPr fitToPage="1"/>
  </sheetPr>
  <dimension ref="A1:S231"/>
  <sheetViews>
    <sheetView tabSelected="1" zoomScale="80" zoomScaleNormal="80" workbookViewId="0">
      <pane ySplit="2" topLeftCell="A90" activePane="bottomLeft" state="frozen"/>
      <selection activeCell="B198" sqref="B198"/>
      <selection pane="bottomLeft" activeCell="A119" sqref="A119"/>
    </sheetView>
  </sheetViews>
  <sheetFormatPr defaultRowHeight="15" outlineLevelCol="2" x14ac:dyDescent="0.25"/>
  <cols>
    <col min="1" max="1" width="27.140625" customWidth="1"/>
    <col min="2" max="2" width="12.570312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</cols>
  <sheetData>
    <row r="1" spans="1:19" ht="16.5" thickBot="1" x14ac:dyDescent="0.3">
      <c r="A1" s="149" t="s">
        <v>460</v>
      </c>
      <c r="B1" s="158">
        <v>46079</v>
      </c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136" t="s">
        <v>540</v>
      </c>
      <c r="E2" s="136" t="s">
        <v>541</v>
      </c>
      <c r="F2" s="136" t="s">
        <v>542</v>
      </c>
      <c r="G2" s="136" t="s">
        <v>543</v>
      </c>
      <c r="H2" s="136" t="s">
        <v>544</v>
      </c>
      <c r="I2" s="136" t="s">
        <v>545</v>
      </c>
      <c r="J2" s="136" t="s">
        <v>546</v>
      </c>
      <c r="K2" s="136" t="s">
        <v>547</v>
      </c>
      <c r="L2" s="136" t="s">
        <v>548</v>
      </c>
      <c r="M2" s="136" t="s">
        <v>549</v>
      </c>
      <c r="N2" s="136" t="s">
        <v>550</v>
      </c>
      <c r="O2" s="136" t="s">
        <v>551</v>
      </c>
      <c r="P2" s="136" t="s">
        <v>552</v>
      </c>
      <c r="Q2" s="146" t="s">
        <v>553</v>
      </c>
      <c r="R2" s="136" t="s">
        <v>554</v>
      </c>
      <c r="S2" s="136" t="s">
        <v>555</v>
      </c>
    </row>
    <row r="3" spans="1:19" s="3" customFormat="1" ht="15.95" customHeight="1" x14ac:dyDescent="0.25">
      <c r="A3" s="21" t="s">
        <v>407</v>
      </c>
      <c r="B3" s="1">
        <v>1</v>
      </c>
      <c r="C3" s="113"/>
      <c r="D3" s="133">
        <f>'СВОД 2025'!S3</f>
        <v>17600</v>
      </c>
      <c r="E3" s="105">
        <f>'СВОД 2026'!D3+$H$1*1-янв.26!D3</f>
        <v>19800</v>
      </c>
      <c r="F3" s="105">
        <f>'СВОД 2026'!E3+$H$1*1-фев.26!D3</f>
        <v>22000</v>
      </c>
      <c r="G3" s="105">
        <f>'СВОД 2026'!F3+$H$1*1-мар.26!D3</f>
        <v>24200</v>
      </c>
      <c r="H3" s="105">
        <f>'СВОД 2026'!G3+$H$1*1-апр.26!D3</f>
        <v>26400</v>
      </c>
      <c r="I3" s="105">
        <f>'СВОД 2026'!H3+$H$1*1-май.26!D3</f>
        <v>28600</v>
      </c>
      <c r="J3" s="105">
        <f>'СВОД 2026'!I3+$H$1*1-июн.26!D3</f>
        <v>30800</v>
      </c>
      <c r="K3" s="105">
        <f>'СВОД 2026'!J3+$H$1*1-июл.26!D3</f>
        <v>33000</v>
      </c>
      <c r="L3" s="105">
        <f>'СВОД 2026'!K3+$H$1*1-авг.26!D3</f>
        <v>35200</v>
      </c>
      <c r="M3" s="105">
        <f>'СВОД 2026'!L3+$H$1*1-сен.26!D3</f>
        <v>37400</v>
      </c>
      <c r="N3" s="105">
        <f>'СВОД 2026'!M3+$H$1*1-окт.26!D3</f>
        <v>39600</v>
      </c>
      <c r="O3" s="105">
        <f>'СВОД 2026'!N3+$H$1*1-ноя.26!D3</f>
        <v>41800</v>
      </c>
      <c r="P3" s="105">
        <f>'СВОД 2026'!O3+$H$1*1-дек.26!D3</f>
        <v>44000</v>
      </c>
      <c r="Q3" s="106">
        <f>2200*12</f>
        <v>26400</v>
      </c>
      <c r="R3" s="106">
        <f>янв.26!D3+фев.26!D3+мар.26!D3+апр.26!D3+май.26!D3+июн.26!D3+июл.26!D3+авг.26!D218+сен.26!D218+окт.26!D3+ноя.26!D3+дек.26!D3</f>
        <v>0</v>
      </c>
      <c r="S3" s="106">
        <f>Q3+D3-R3</f>
        <v>44000</v>
      </c>
    </row>
    <row r="4" spans="1:19" ht="15.95" customHeight="1" x14ac:dyDescent="0.25">
      <c r="A4" s="20" t="s">
        <v>20</v>
      </c>
      <c r="B4" s="2">
        <v>1</v>
      </c>
      <c r="C4" s="20" t="s">
        <v>21</v>
      </c>
      <c r="D4" s="133">
        <f>'СВОД 2025'!S4</f>
        <v>98059</v>
      </c>
      <c r="E4" s="105">
        <f>'СВОД 2026'!D4+$H$1*1-янв.26!D4</f>
        <v>100259</v>
      </c>
      <c r="F4" s="105">
        <f>'СВОД 2026'!E4+$H$1*1-фев.26!D4</f>
        <v>102459</v>
      </c>
      <c r="G4" s="105">
        <f>'СВОД 2026'!F4+$H$1*1-мар.26!D4</f>
        <v>104659</v>
      </c>
      <c r="H4" s="105">
        <f>'СВОД 2026'!G4+$H$1*1-апр.26!D4</f>
        <v>106859</v>
      </c>
      <c r="I4" s="105">
        <f>'СВОД 2026'!H4+$H$1*1-май.26!D4</f>
        <v>109059</v>
      </c>
      <c r="J4" s="105">
        <f>'СВОД 2026'!I4+$H$1*1-июн.26!D4</f>
        <v>111259</v>
      </c>
      <c r="K4" s="105">
        <f>'СВОД 2026'!J4+$H$1*1-июл.26!D4</f>
        <v>113459</v>
      </c>
      <c r="L4" s="105">
        <f>'СВОД 2026'!K4+$H$1*1-авг.26!D4</f>
        <v>115659</v>
      </c>
      <c r="M4" s="105">
        <f>'СВОД 2026'!L4+$H$1*1-сен.26!D4</f>
        <v>117859</v>
      </c>
      <c r="N4" s="105">
        <f>'СВОД 2026'!M4+$H$1*1-окт.26!D4</f>
        <v>120059</v>
      </c>
      <c r="O4" s="105">
        <f>'СВОД 2026'!N4+$H$1*1-ноя.26!D4</f>
        <v>122259</v>
      </c>
      <c r="P4" s="105">
        <f>'СВОД 2026'!O4+$H$1*1-дек.26!D4</f>
        <v>124459</v>
      </c>
      <c r="Q4" s="106">
        <f t="shared" ref="Q4:Q67" si="0">2200*12</f>
        <v>26400</v>
      </c>
      <c r="R4" s="106">
        <f>янв.26!D4+фев.26!D4+мар.26!D4+апр.26!D4+май.26!D4+июн.26!D4+июл.26!D4+авг.26!D219+сен.26!D219+окт.26!D4+ноя.26!D4+дек.26!D4</f>
        <v>0</v>
      </c>
      <c r="S4" s="106">
        <f t="shared" ref="S4:S67" si="1">Q4+D4-R4</f>
        <v>124459</v>
      </c>
    </row>
    <row r="5" spans="1:19" ht="15.95" customHeight="1" x14ac:dyDescent="0.25">
      <c r="A5" s="20" t="s">
        <v>22</v>
      </c>
      <c r="B5" s="2">
        <v>2</v>
      </c>
      <c r="C5" s="114"/>
      <c r="D5" s="133">
        <f>'СВОД 2025'!S5</f>
        <v>300426.44000000006</v>
      </c>
      <c r="E5" s="105">
        <f>'СВОД 2026'!D5+$H$1*1-янв.26!D5</f>
        <v>302626.44000000006</v>
      </c>
      <c r="F5" s="105">
        <f>'СВОД 2026'!E5+$H$1*1-фев.26!D5</f>
        <v>304826.44000000006</v>
      </c>
      <c r="G5" s="105">
        <f>'СВОД 2026'!F5+$H$1*1-мар.26!D5</f>
        <v>307026.44000000006</v>
      </c>
      <c r="H5" s="105">
        <f>'СВОД 2026'!G5+$H$1*1-апр.26!D5</f>
        <v>309226.44000000006</v>
      </c>
      <c r="I5" s="105">
        <f>'СВОД 2026'!H5+$H$1*1-май.26!D5</f>
        <v>311426.44000000006</v>
      </c>
      <c r="J5" s="105">
        <f>'СВОД 2026'!I5+$H$1*1-июн.26!D5</f>
        <v>313626.44000000006</v>
      </c>
      <c r="K5" s="105">
        <f>'СВОД 2026'!J5+$H$1*1-июл.26!D5</f>
        <v>315826.44000000006</v>
      </c>
      <c r="L5" s="105">
        <f>'СВОД 2026'!K5+$H$1*1-авг.26!D5</f>
        <v>318026.44000000006</v>
      </c>
      <c r="M5" s="105">
        <f>'СВОД 2026'!L5+$H$1*1-сен.26!D5</f>
        <v>320226.44000000006</v>
      </c>
      <c r="N5" s="105">
        <f>'СВОД 2026'!M5+$H$1*1-окт.26!D5</f>
        <v>322426.44000000006</v>
      </c>
      <c r="O5" s="105">
        <f>'СВОД 2026'!N5+$H$1*1-ноя.26!D5</f>
        <v>324626.44000000006</v>
      </c>
      <c r="P5" s="105">
        <f>'СВОД 2026'!O5+$H$1*1-дек.26!D5</f>
        <v>326826.44000000006</v>
      </c>
      <c r="Q5" s="106">
        <f t="shared" si="0"/>
        <v>26400</v>
      </c>
      <c r="R5" s="106">
        <f>янв.26!D5+фев.26!D5+мар.26!D5+апр.26!D5+май.26!D5+июн.26!D5+июл.26!D5+авг.26!D220+сен.26!D220+окт.26!D5+ноя.26!D5+дек.26!D5</f>
        <v>0</v>
      </c>
      <c r="S5" s="106">
        <f t="shared" si="1"/>
        <v>326826.44000000006</v>
      </c>
    </row>
    <row r="6" spans="1:19" ht="15.95" customHeight="1" x14ac:dyDescent="0.25">
      <c r="A6" s="20" t="s">
        <v>348</v>
      </c>
      <c r="B6" s="2">
        <v>2</v>
      </c>
      <c r="C6" s="20" t="s">
        <v>21</v>
      </c>
      <c r="D6" s="133">
        <f>'СВОД 2025'!S6</f>
        <v>1201.0600000000013</v>
      </c>
      <c r="E6" s="105">
        <f>'СВОД 2026'!D6+$H$1*1-янв.26!D6</f>
        <v>3401.0600000000013</v>
      </c>
      <c r="F6" s="105">
        <f>'СВОД 2026'!E6+$H$1*1-фев.26!D6</f>
        <v>5601.0600000000013</v>
      </c>
      <c r="G6" s="105">
        <f>'СВОД 2026'!F6+$H$1*1-мар.26!D6</f>
        <v>7801.0600000000013</v>
      </c>
      <c r="H6" s="105">
        <f>'СВОД 2026'!G6+$H$1*1-апр.26!D6</f>
        <v>10001.060000000001</v>
      </c>
      <c r="I6" s="105">
        <f>'СВОД 2026'!H6+$H$1*1-май.26!D6</f>
        <v>12201.060000000001</v>
      </c>
      <c r="J6" s="105">
        <f>'СВОД 2026'!I6+$H$1*1-июн.26!D6</f>
        <v>14401.060000000001</v>
      </c>
      <c r="K6" s="105">
        <f>'СВОД 2026'!J6+$H$1*1-июл.26!D6</f>
        <v>16601.060000000001</v>
      </c>
      <c r="L6" s="105">
        <f>'СВОД 2026'!K6+$H$1*1-авг.26!D6</f>
        <v>18801.060000000001</v>
      </c>
      <c r="M6" s="105">
        <f>'СВОД 2026'!L6+$H$1*1-сен.26!D6</f>
        <v>21001.06</v>
      </c>
      <c r="N6" s="105">
        <f>'СВОД 2026'!M6+$H$1*1-окт.26!D6</f>
        <v>23201.06</v>
      </c>
      <c r="O6" s="105">
        <f>'СВОД 2026'!N6+$H$1*1-ноя.26!D6</f>
        <v>25401.06</v>
      </c>
      <c r="P6" s="105">
        <f>'СВОД 2026'!O6+$H$1*1-дек.26!D6</f>
        <v>27601.06</v>
      </c>
      <c r="Q6" s="106">
        <f t="shared" si="0"/>
        <v>26400</v>
      </c>
      <c r="R6" s="106">
        <f>янв.26!D6+фев.26!D6+мар.26!D6+апр.26!D6+май.26!D6+июн.26!D6+июл.26!D6+авг.26!D221+сен.26!D221+окт.26!D6+ноя.26!D6+дек.26!D6</f>
        <v>0</v>
      </c>
      <c r="S6" s="106">
        <f t="shared" si="1"/>
        <v>27601.06</v>
      </c>
    </row>
    <row r="7" spans="1:19" ht="15.95" customHeight="1" x14ac:dyDescent="0.25">
      <c r="A7" s="21" t="s">
        <v>24</v>
      </c>
      <c r="B7" s="1">
        <v>3</v>
      </c>
      <c r="C7" s="113"/>
      <c r="D7" s="133">
        <f>'СВОД 2025'!S7</f>
        <v>25385.939999999995</v>
      </c>
      <c r="E7" s="105">
        <f>'СВОД 2026'!D7+$H$1*1-янв.26!D7</f>
        <v>25985.939999999995</v>
      </c>
      <c r="F7" s="105">
        <f>'СВОД 2026'!E7+$H$1*1-фев.26!D7</f>
        <v>26585.939999999995</v>
      </c>
      <c r="G7" s="105">
        <f>'СВОД 2026'!F7+$H$1*1-мар.26!D7</f>
        <v>28785.939999999995</v>
      </c>
      <c r="H7" s="105">
        <f>'СВОД 2026'!G7+$H$1*1-апр.26!D7</f>
        <v>30985.939999999995</v>
      </c>
      <c r="I7" s="105">
        <f>'СВОД 2026'!H7+$H$1*1-май.26!D7</f>
        <v>33185.939999999995</v>
      </c>
      <c r="J7" s="105">
        <f>'СВОД 2026'!I7+$H$1*1-июн.26!D7</f>
        <v>35385.939999999995</v>
      </c>
      <c r="K7" s="105">
        <f>'СВОД 2026'!J7+$H$1*1-июл.26!D7</f>
        <v>37585.939999999995</v>
      </c>
      <c r="L7" s="105">
        <f>'СВОД 2026'!K7+$H$1*1-авг.26!D7</f>
        <v>39785.939999999995</v>
      </c>
      <c r="M7" s="105">
        <f>'СВОД 2026'!L7+$H$1*1-сен.26!D7</f>
        <v>41985.939999999995</v>
      </c>
      <c r="N7" s="105">
        <f>'СВОД 2026'!M7+$H$1*1-окт.26!D7</f>
        <v>44185.939999999995</v>
      </c>
      <c r="O7" s="105">
        <f>'СВОД 2026'!N7+$H$1*1-ноя.26!D7</f>
        <v>46385.939999999995</v>
      </c>
      <c r="P7" s="105">
        <f>'СВОД 2026'!O7+$H$1*1-дек.26!D7</f>
        <v>48585.939999999995</v>
      </c>
      <c r="Q7" s="106">
        <f t="shared" si="0"/>
        <v>26400</v>
      </c>
      <c r="R7" s="106">
        <f>янв.26!D7+фев.26!D7+мар.26!D7+апр.26!D7+май.26!D7+июн.26!D7+июл.26!D7+авг.26!D222+сен.26!D222+окт.26!D7+ноя.26!D7+дек.26!D7</f>
        <v>3200</v>
      </c>
      <c r="S7" s="106">
        <f t="shared" si="1"/>
        <v>48585.939999999995</v>
      </c>
    </row>
    <row r="8" spans="1:19" ht="15.95" customHeight="1" x14ac:dyDescent="0.25">
      <c r="A8" s="21" t="s">
        <v>349</v>
      </c>
      <c r="B8" s="1">
        <v>3</v>
      </c>
      <c r="C8" s="21" t="s">
        <v>21</v>
      </c>
      <c r="D8" s="133">
        <f>'СВОД 2025'!S8</f>
        <v>48400</v>
      </c>
      <c r="E8" s="105">
        <f>'СВОД 2026'!D8+$H$1*1-янв.26!D8</f>
        <v>50600</v>
      </c>
      <c r="F8" s="105">
        <f>'СВОД 2026'!E8+$H$1*1-фев.26!D8</f>
        <v>52800</v>
      </c>
      <c r="G8" s="105">
        <f>'СВОД 2026'!F8+$H$1*1-мар.26!D8</f>
        <v>55000</v>
      </c>
      <c r="H8" s="105">
        <f>'СВОД 2026'!G8+$H$1*1-апр.26!D8</f>
        <v>57200</v>
      </c>
      <c r="I8" s="105">
        <f>'СВОД 2026'!H8+$H$1*1-май.26!D8</f>
        <v>59400</v>
      </c>
      <c r="J8" s="105">
        <f>'СВОД 2026'!I8+$H$1*1-июн.26!D8</f>
        <v>61600</v>
      </c>
      <c r="K8" s="105">
        <f>'СВОД 2026'!J8+$H$1*1-июл.26!D8</f>
        <v>63800</v>
      </c>
      <c r="L8" s="105">
        <f>'СВОД 2026'!K8+$H$1*1-авг.26!D8</f>
        <v>66000</v>
      </c>
      <c r="M8" s="105">
        <f>'СВОД 2026'!L8+$H$1*1-сен.26!D8</f>
        <v>68200</v>
      </c>
      <c r="N8" s="105">
        <f>'СВОД 2026'!M8+$H$1*1-окт.26!D8</f>
        <v>70400</v>
      </c>
      <c r="O8" s="105">
        <f>'СВОД 2026'!N8+$H$1*1-ноя.26!D8</f>
        <v>72600</v>
      </c>
      <c r="P8" s="105">
        <f>'СВОД 2026'!O8+$H$1*1-дек.26!D8</f>
        <v>74800</v>
      </c>
      <c r="Q8" s="106">
        <f t="shared" si="0"/>
        <v>26400</v>
      </c>
      <c r="R8" s="106">
        <f>янв.26!D8+фев.26!D8+мар.26!D8+апр.26!D8+май.26!D8+июн.26!D8+июл.26!D8+авг.26!D223+сен.26!D223+окт.26!D8+ноя.26!D8+дек.26!D8</f>
        <v>0</v>
      </c>
      <c r="S8" s="106">
        <f t="shared" si="1"/>
        <v>74800</v>
      </c>
    </row>
    <row r="9" spans="1:19" ht="15.95" customHeight="1" x14ac:dyDescent="0.25">
      <c r="A9" s="21" t="s">
        <v>26</v>
      </c>
      <c r="B9" s="1">
        <v>4</v>
      </c>
      <c r="C9" s="21" t="s">
        <v>21</v>
      </c>
      <c r="D9" s="133">
        <f>'СВОД 2025'!S9</f>
        <v>-1650.8700000000099</v>
      </c>
      <c r="E9" s="105">
        <f>'СВОД 2026'!D9+$H$1*1-янв.26!D9</f>
        <v>549.1299999999901</v>
      </c>
      <c r="F9" s="105">
        <f>'СВОД 2026'!E9+$H$1*1-фев.26!D9</f>
        <v>349.1299999999901</v>
      </c>
      <c r="G9" s="105">
        <f>'СВОД 2026'!F9+$H$1*1-мар.26!D9</f>
        <v>2549.1299999999901</v>
      </c>
      <c r="H9" s="105">
        <f>'СВОД 2026'!G9+$H$1*1-апр.26!D9</f>
        <v>4749.1299999999901</v>
      </c>
      <c r="I9" s="105">
        <f>'СВОД 2026'!H9+$H$1*1-май.26!D9</f>
        <v>6949.1299999999901</v>
      </c>
      <c r="J9" s="105">
        <f>'СВОД 2026'!I9+$H$1*1-июн.26!D9</f>
        <v>9149.1299999999901</v>
      </c>
      <c r="K9" s="105">
        <f>'СВОД 2026'!J9+$H$1*1-июл.26!D9</f>
        <v>11349.12999999999</v>
      </c>
      <c r="L9" s="105">
        <f>'СВОД 2026'!K9+$H$1*1-авг.26!D9</f>
        <v>13549.12999999999</v>
      </c>
      <c r="M9" s="105">
        <f>'СВОД 2026'!L9+$H$1*1-сен.26!D9</f>
        <v>15749.12999999999</v>
      </c>
      <c r="N9" s="105">
        <f>'СВОД 2026'!M9+$H$1*1-окт.26!D9</f>
        <v>17949.12999999999</v>
      </c>
      <c r="O9" s="105">
        <f>'СВОД 2026'!N9+$H$1*1-ноя.26!D9</f>
        <v>20149.12999999999</v>
      </c>
      <c r="P9" s="105">
        <f>'СВОД 2026'!O9+$H$1*1-дек.26!D9</f>
        <v>22349.12999999999</v>
      </c>
      <c r="Q9" s="106">
        <f t="shared" si="0"/>
        <v>26400</v>
      </c>
      <c r="R9" s="106">
        <f>янв.26!D9+фев.26!D9+мар.26!D9+апр.26!D9+май.26!D9+июн.26!D9+июл.26!D9+авг.26!D224+сен.26!D224+окт.26!D9+ноя.26!D9+дек.26!D9</f>
        <v>2400</v>
      </c>
      <c r="S9" s="106">
        <f t="shared" si="1"/>
        <v>22349.12999999999</v>
      </c>
    </row>
    <row r="10" spans="1:19" ht="15.95" customHeight="1" x14ac:dyDescent="0.25">
      <c r="A10" s="21" t="s">
        <v>350</v>
      </c>
      <c r="B10" s="1">
        <v>4</v>
      </c>
      <c r="C10" s="113"/>
      <c r="D10" s="133">
        <f>'СВОД 2025'!S10</f>
        <v>8800</v>
      </c>
      <c r="E10" s="105">
        <f>'СВОД 2026'!D10+$H$1*1-янв.26!D10</f>
        <v>6600</v>
      </c>
      <c r="F10" s="105">
        <f>'СВОД 2026'!E10+$H$1*1-фев.26!D10</f>
        <v>4400</v>
      </c>
      <c r="G10" s="105">
        <f>'СВОД 2026'!F10+$H$1*1-мар.26!D10</f>
        <v>6600</v>
      </c>
      <c r="H10" s="105">
        <f>'СВОД 2026'!G10+$H$1*1-апр.26!D10</f>
        <v>8800</v>
      </c>
      <c r="I10" s="105">
        <f>'СВОД 2026'!H10+$H$1*1-май.26!D10</f>
        <v>11000</v>
      </c>
      <c r="J10" s="105">
        <f>'СВОД 2026'!I10+$H$1*1-июн.26!D10</f>
        <v>13200</v>
      </c>
      <c r="K10" s="105">
        <f>'СВОД 2026'!J10+$H$1*1-июл.26!D10</f>
        <v>15400</v>
      </c>
      <c r="L10" s="105">
        <f>'СВОД 2026'!K10+$H$1*1-авг.26!D10</f>
        <v>17600</v>
      </c>
      <c r="M10" s="105">
        <f>'СВОД 2026'!L10+$H$1*1-сен.26!D10</f>
        <v>19800</v>
      </c>
      <c r="N10" s="105">
        <f>'СВОД 2026'!M10+$H$1*1-окт.26!D10</f>
        <v>22000</v>
      </c>
      <c r="O10" s="105">
        <f>'СВОД 2026'!N10+$H$1*1-ноя.26!D10</f>
        <v>24200</v>
      </c>
      <c r="P10" s="105">
        <f>'СВОД 2026'!O10+$H$1*1-дек.26!D10</f>
        <v>26400</v>
      </c>
      <c r="Q10" s="106">
        <f t="shared" si="0"/>
        <v>26400</v>
      </c>
      <c r="R10" s="106">
        <f>янв.26!D10+фев.26!D10+мар.26!D10+апр.26!D10+май.26!D10+июн.26!D10+июл.26!D10+авг.26!D225+сен.26!D225+окт.26!D10+ноя.26!D10+дек.26!D10</f>
        <v>8800</v>
      </c>
      <c r="S10" s="106">
        <f t="shared" si="1"/>
        <v>26400</v>
      </c>
    </row>
    <row r="11" spans="1:19" ht="15.95" customHeight="1" x14ac:dyDescent="0.25">
      <c r="A11" s="89" t="s">
        <v>28</v>
      </c>
      <c r="B11" s="137">
        <v>5</v>
      </c>
      <c r="C11" s="89"/>
      <c r="D11" s="133">
        <f>'СВОД 2025'!S11</f>
        <v>-19999.36</v>
      </c>
      <c r="E11" s="105">
        <f>'СВОД 2026'!D11+$H$1*1-янв.26!D11</f>
        <v>-17799.36</v>
      </c>
      <c r="F11" s="105">
        <f>'СВОД 2026'!E11+$H$1*1-фев.26!D11</f>
        <v>-17799.36</v>
      </c>
      <c r="G11" s="105">
        <f>'СВОД 2026'!F11+$H$1*1-мар.26!D11</f>
        <v>-15599.36</v>
      </c>
      <c r="H11" s="105">
        <f>'СВОД 2026'!G11+$H$1*1-апр.26!D11</f>
        <v>-13399.36</v>
      </c>
      <c r="I11" s="105">
        <f>'СВОД 2026'!H11+$H$1*1-май.26!D11</f>
        <v>-11199.36</v>
      </c>
      <c r="J11" s="105">
        <f>'СВОД 2026'!I11+$H$1*1-июн.26!D11</f>
        <v>-8999.36</v>
      </c>
      <c r="K11" s="105">
        <f>'СВОД 2026'!J11+$H$1*1-июл.26!D11</f>
        <v>-6799.3600000000006</v>
      </c>
      <c r="L11" s="105">
        <f>'СВОД 2026'!K11+$H$1*1-авг.26!D11</f>
        <v>-4599.3600000000006</v>
      </c>
      <c r="M11" s="105">
        <f>'СВОД 2026'!L11+$H$1*1-сен.26!D11</f>
        <v>-2399.3600000000006</v>
      </c>
      <c r="N11" s="105">
        <f>'СВОД 2026'!M11+$H$1*1-окт.26!D11</f>
        <v>-199.36000000000058</v>
      </c>
      <c r="O11" s="105">
        <f>'СВОД 2026'!N11+$H$1*1-ноя.26!D11</f>
        <v>2000.6399999999994</v>
      </c>
      <c r="P11" s="105">
        <f>'СВОД 2026'!O11+$H$1*1-дек.26!D11</f>
        <v>4200.6399999999994</v>
      </c>
      <c r="Q11" s="106">
        <f>2200*12/2</f>
        <v>13200</v>
      </c>
      <c r="R11" s="106">
        <f>янв.26!D11+фев.26!D11+мар.26!D11+апр.26!D11+май.26!D11+июн.26!D11+июл.26!D11+авг.26!D226+сен.26!D226+окт.26!D11+ноя.26!D11+дек.26!D11</f>
        <v>2200</v>
      </c>
      <c r="S11" s="106">
        <f t="shared" si="1"/>
        <v>-8999.36</v>
      </c>
    </row>
    <row r="12" spans="1:19" ht="15.95" customHeight="1" x14ac:dyDescent="0.25">
      <c r="A12" s="20" t="s">
        <v>29</v>
      </c>
      <c r="B12" s="2">
        <v>6</v>
      </c>
      <c r="C12" s="114"/>
      <c r="D12" s="133">
        <f>'СВОД 2025'!S12</f>
        <v>5200</v>
      </c>
      <c r="E12" s="105">
        <f>'СВОД 2026'!D12+$H$1*1-янв.26!D12</f>
        <v>5200</v>
      </c>
      <c r="F12" s="105">
        <f>'СВОД 2026'!E12+$H$1*1-фев.26!D12</f>
        <v>5200</v>
      </c>
      <c r="G12" s="105">
        <f>'СВОД 2026'!F12+$H$1*1-мар.26!D12</f>
        <v>7400</v>
      </c>
      <c r="H12" s="105">
        <f>'СВОД 2026'!G12+$H$1*1-апр.26!D12</f>
        <v>9600</v>
      </c>
      <c r="I12" s="105">
        <f>'СВОД 2026'!H12+$H$1*1-май.26!D12</f>
        <v>11800</v>
      </c>
      <c r="J12" s="105">
        <f>'СВОД 2026'!I12+$H$1*1-июн.26!D12</f>
        <v>14000</v>
      </c>
      <c r="K12" s="105">
        <f>'СВОД 2026'!J12+$H$1*1-июл.26!D12</f>
        <v>16200</v>
      </c>
      <c r="L12" s="105">
        <f>'СВОД 2026'!K12+$H$1*1-авг.26!D12</f>
        <v>18400</v>
      </c>
      <c r="M12" s="105">
        <f>'СВОД 2026'!L12+$H$1*1-сен.26!D12</f>
        <v>20600</v>
      </c>
      <c r="N12" s="105">
        <f>'СВОД 2026'!M12+$H$1*1-окт.26!D12</f>
        <v>22800</v>
      </c>
      <c r="O12" s="105">
        <f>'СВОД 2026'!N12+$H$1*1-ноя.26!D12</f>
        <v>25000</v>
      </c>
      <c r="P12" s="105">
        <f>'СВОД 2026'!O12+$H$1*1-дек.26!D12</f>
        <v>27200</v>
      </c>
      <c r="Q12" s="106">
        <f t="shared" si="0"/>
        <v>26400</v>
      </c>
      <c r="R12" s="106">
        <f>янв.26!D12+фев.26!D12+мар.26!D12+апр.26!D12+май.26!D12+июн.26!D12+июл.26!D12+авг.26!D227+сен.26!D227+окт.26!D12+ноя.26!D12+дек.26!D12</f>
        <v>4400</v>
      </c>
      <c r="S12" s="106">
        <f t="shared" si="1"/>
        <v>27200</v>
      </c>
    </row>
    <row r="13" spans="1:19" ht="15.95" customHeight="1" x14ac:dyDescent="0.25">
      <c r="A13" s="20" t="s">
        <v>477</v>
      </c>
      <c r="B13" s="2">
        <v>7</v>
      </c>
      <c r="C13" s="114"/>
      <c r="D13" s="133">
        <f>'СВОД 2025'!S13</f>
        <v>11799.999999999971</v>
      </c>
      <c r="E13" s="105">
        <f>'СВОД 2026'!D13+$H$1*1-янв.26!D13</f>
        <v>13999.999999999971</v>
      </c>
      <c r="F13" s="105">
        <f>'СВОД 2026'!E13+$H$1*1-фев.26!D13</f>
        <v>-3800.0000000000291</v>
      </c>
      <c r="G13" s="105">
        <f>'СВОД 2026'!F13+$H$1*1-мар.26!D13</f>
        <v>-1600.0000000000291</v>
      </c>
      <c r="H13" s="105">
        <f>'СВОД 2026'!G13+$H$1*1-апр.26!D13</f>
        <v>599.9999999999709</v>
      </c>
      <c r="I13" s="105">
        <f>'СВОД 2026'!H13+$H$1*1-май.26!D13</f>
        <v>2799.9999999999709</v>
      </c>
      <c r="J13" s="105">
        <f>'СВОД 2026'!I13+$H$1*1-июн.26!D13</f>
        <v>4999.9999999999709</v>
      </c>
      <c r="K13" s="105">
        <f>'СВОД 2026'!J13+$H$1*1-июл.26!D13</f>
        <v>7199.9999999999709</v>
      </c>
      <c r="L13" s="105">
        <f>'СВОД 2026'!K13+$H$1*1-авг.26!D13</f>
        <v>9399.9999999999709</v>
      </c>
      <c r="M13" s="105">
        <f>'СВОД 2026'!L13+$H$1*1-сен.26!D13</f>
        <v>11599.999999999971</v>
      </c>
      <c r="N13" s="105">
        <f>'СВОД 2026'!M13+$H$1*1-окт.26!D13</f>
        <v>13799.999999999971</v>
      </c>
      <c r="O13" s="105">
        <f>'СВОД 2026'!N13+$H$1*1-ноя.26!D13</f>
        <v>15999.999999999971</v>
      </c>
      <c r="P13" s="105">
        <f>'СВОД 2026'!O13+$H$1*1-дек.26!D13</f>
        <v>18199.999999999971</v>
      </c>
      <c r="Q13" s="106">
        <f t="shared" si="0"/>
        <v>26400</v>
      </c>
      <c r="R13" s="106">
        <f>янв.26!D13+фев.26!D13+мар.26!D13+апр.26!D13+май.26!D13+июн.26!D13+июл.26!D13+авг.26!D228+сен.26!D228+окт.26!D13+ноя.26!D13+дек.26!D13</f>
        <v>20000</v>
      </c>
      <c r="S13" s="106">
        <f t="shared" si="1"/>
        <v>18199.999999999971</v>
      </c>
    </row>
    <row r="14" spans="1:19" ht="15.95" customHeight="1" x14ac:dyDescent="0.25">
      <c r="A14" s="20" t="s">
        <v>31</v>
      </c>
      <c r="B14" s="2">
        <v>8</v>
      </c>
      <c r="C14" s="114"/>
      <c r="D14" s="133">
        <f>'СВОД 2025'!S14</f>
        <v>20150.440000000002</v>
      </c>
      <c r="E14" s="105">
        <f>'СВОД 2026'!D14+$H$1*1-янв.26!D14</f>
        <v>12350.440000000002</v>
      </c>
      <c r="F14" s="105">
        <f>'СВОД 2026'!E14+$H$1*1-фев.26!D14</f>
        <v>14550.440000000002</v>
      </c>
      <c r="G14" s="105">
        <f>'СВОД 2026'!F14+$H$1*1-мар.26!D14</f>
        <v>16750.440000000002</v>
      </c>
      <c r="H14" s="105">
        <f>'СВОД 2026'!G14+$H$1*1-апр.26!D14</f>
        <v>18950.440000000002</v>
      </c>
      <c r="I14" s="105">
        <f>'СВОД 2026'!H14+$H$1*1-май.26!D14</f>
        <v>21150.440000000002</v>
      </c>
      <c r="J14" s="105">
        <f>'СВОД 2026'!I14+$H$1*1-июн.26!D14</f>
        <v>23350.440000000002</v>
      </c>
      <c r="K14" s="105">
        <f>'СВОД 2026'!J14+$H$1*1-июл.26!D14</f>
        <v>25550.440000000002</v>
      </c>
      <c r="L14" s="105">
        <f>'СВОД 2026'!K14+$H$1*1-авг.26!D14</f>
        <v>27750.440000000002</v>
      </c>
      <c r="M14" s="105">
        <f>'СВОД 2026'!L14+$H$1*1-сен.26!D14</f>
        <v>29950.440000000002</v>
      </c>
      <c r="N14" s="105">
        <f>'СВОД 2026'!M14+$H$1*1-окт.26!D14</f>
        <v>32150.440000000002</v>
      </c>
      <c r="O14" s="105">
        <f>'СВОД 2026'!N14+$H$1*1-ноя.26!D14</f>
        <v>34350.44</v>
      </c>
      <c r="P14" s="105">
        <f>'СВОД 2026'!O14+$H$1*1-дек.26!D14</f>
        <v>36550.44</v>
      </c>
      <c r="Q14" s="106">
        <f t="shared" si="0"/>
        <v>26400</v>
      </c>
      <c r="R14" s="106">
        <f>янв.26!D14+фев.26!D14+мар.26!D14+апр.26!D14+май.26!D14+июн.26!D14+июл.26!D14+авг.26!D229+сен.26!D229+окт.26!D14+ноя.26!D14+дек.26!D14</f>
        <v>10000</v>
      </c>
      <c r="S14" s="106">
        <f t="shared" si="1"/>
        <v>36550.44</v>
      </c>
    </row>
    <row r="15" spans="1:19" ht="15.95" customHeight="1" x14ac:dyDescent="0.25">
      <c r="A15" s="20" t="s">
        <v>32</v>
      </c>
      <c r="B15" s="2">
        <v>9</v>
      </c>
      <c r="C15" s="114"/>
      <c r="D15" s="133">
        <f>'СВОД 2025'!S15</f>
        <v>48400.6</v>
      </c>
      <c r="E15" s="105">
        <f>'СВОД 2026'!D15+$H$1*1-янв.26!D15</f>
        <v>50600.6</v>
      </c>
      <c r="F15" s="105">
        <f>'СВОД 2026'!E15+$H$1*1-фев.26!D15</f>
        <v>52800.6</v>
      </c>
      <c r="G15" s="105">
        <f>'СВОД 2026'!F15+$H$1*1-мар.26!D15</f>
        <v>55000.6</v>
      </c>
      <c r="H15" s="105">
        <f>'СВОД 2026'!G15+$H$1*1-апр.26!D15</f>
        <v>57200.6</v>
      </c>
      <c r="I15" s="105">
        <f>'СВОД 2026'!H15+$H$1*1-май.26!D15</f>
        <v>59400.6</v>
      </c>
      <c r="J15" s="105">
        <f>'СВОД 2026'!I15+$H$1*1-июн.26!D15</f>
        <v>61600.6</v>
      </c>
      <c r="K15" s="105">
        <f>'СВОД 2026'!J15+$H$1*1-июл.26!D15</f>
        <v>63800.6</v>
      </c>
      <c r="L15" s="105">
        <f>'СВОД 2026'!K15+$H$1*1-авг.26!D15</f>
        <v>66000.600000000006</v>
      </c>
      <c r="M15" s="105">
        <f>'СВОД 2026'!L15+$H$1*1-сен.26!D15</f>
        <v>68200.600000000006</v>
      </c>
      <c r="N15" s="105">
        <f>'СВОД 2026'!M15+$H$1*1-окт.26!D15</f>
        <v>70400.600000000006</v>
      </c>
      <c r="O15" s="105">
        <f>'СВОД 2026'!N15+$H$1*1-ноя.26!D15</f>
        <v>72600.600000000006</v>
      </c>
      <c r="P15" s="105">
        <f>'СВОД 2026'!O15+$H$1*1-дек.26!D15</f>
        <v>74800.600000000006</v>
      </c>
      <c r="Q15" s="106">
        <f t="shared" si="0"/>
        <v>26400</v>
      </c>
      <c r="R15" s="106">
        <f>янв.26!D15+фев.26!D15+мар.26!D15+апр.26!D15+май.26!D15+июн.26!D15+июл.26!D15+авг.26!D230+сен.26!D230+окт.26!D15+ноя.26!D15+дек.26!D15</f>
        <v>0</v>
      </c>
      <c r="S15" s="106">
        <f t="shared" si="1"/>
        <v>74800.600000000006</v>
      </c>
    </row>
    <row r="16" spans="1:19" ht="15.95" customHeight="1" x14ac:dyDescent="0.25">
      <c r="A16" s="20" t="s">
        <v>351</v>
      </c>
      <c r="B16" s="2">
        <v>9</v>
      </c>
      <c r="C16" s="20" t="s">
        <v>21</v>
      </c>
      <c r="D16" s="133">
        <f>'СВОД 2025'!S16</f>
        <v>141400</v>
      </c>
      <c r="E16" s="105">
        <f>'СВОД 2026'!D16+$H$1*1-янв.26!D16</f>
        <v>143600</v>
      </c>
      <c r="F16" s="105">
        <f>'СВОД 2026'!E16+$H$1*1-фев.26!D16</f>
        <v>145800</v>
      </c>
      <c r="G16" s="105">
        <f>'СВОД 2026'!F16+$H$1*1-мар.26!D16</f>
        <v>148000</v>
      </c>
      <c r="H16" s="105">
        <f>'СВОД 2026'!G16+$H$1*1-апр.26!D16</f>
        <v>150200</v>
      </c>
      <c r="I16" s="105">
        <f>'СВОД 2026'!H16+$H$1*1-май.26!D16</f>
        <v>152400</v>
      </c>
      <c r="J16" s="105">
        <f>'СВОД 2026'!I16+$H$1*1-июн.26!D16</f>
        <v>154600</v>
      </c>
      <c r="K16" s="105">
        <f>'СВОД 2026'!J16+$H$1*1-июл.26!D16</f>
        <v>156800</v>
      </c>
      <c r="L16" s="105">
        <f>'СВОД 2026'!K16+$H$1*1-авг.26!D16</f>
        <v>159000</v>
      </c>
      <c r="M16" s="105">
        <f>'СВОД 2026'!L16+$H$1*1-сен.26!D16</f>
        <v>161200</v>
      </c>
      <c r="N16" s="105">
        <f>'СВОД 2026'!M16+$H$1*1-окт.26!D16</f>
        <v>163400</v>
      </c>
      <c r="O16" s="105">
        <f>'СВОД 2026'!N16+$H$1*1-ноя.26!D16</f>
        <v>165600</v>
      </c>
      <c r="P16" s="105">
        <f>'СВОД 2026'!O16+$H$1*1-дек.26!D16</f>
        <v>167800</v>
      </c>
      <c r="Q16" s="106">
        <f t="shared" si="0"/>
        <v>26400</v>
      </c>
      <c r="R16" s="106">
        <f>янв.26!D16+фев.26!D16+мар.26!D16+апр.26!D16+май.26!D16+июн.26!D16+июл.26!D16+авг.26!D231+сен.26!D231+окт.26!D16+ноя.26!D16+дек.26!D16</f>
        <v>0</v>
      </c>
      <c r="S16" s="106">
        <f t="shared" si="1"/>
        <v>167800</v>
      </c>
    </row>
    <row r="17" spans="1:19" ht="15.95" customHeight="1" x14ac:dyDescent="0.25">
      <c r="A17" s="20" t="s">
        <v>34</v>
      </c>
      <c r="B17" s="2">
        <v>10</v>
      </c>
      <c r="C17" s="114"/>
      <c r="D17" s="133">
        <f>'СВОД 2025'!S17</f>
        <v>42036</v>
      </c>
      <c r="E17" s="105">
        <f>'СВОД 2026'!D17+$H$1*1-янв.26!D17</f>
        <v>44236</v>
      </c>
      <c r="F17" s="105">
        <f>'СВОД 2026'!E17+$H$1*1-фев.26!D17</f>
        <v>46436</v>
      </c>
      <c r="G17" s="105">
        <f>'СВОД 2026'!F17+$H$1*1-мар.26!D17</f>
        <v>48636</v>
      </c>
      <c r="H17" s="105">
        <f>'СВОД 2026'!G17+$H$1*1-апр.26!D17</f>
        <v>50836</v>
      </c>
      <c r="I17" s="105">
        <f>'СВОД 2026'!H17+$H$1*1-май.26!D17</f>
        <v>53036</v>
      </c>
      <c r="J17" s="105">
        <f>'СВОД 2026'!I17+$H$1*1-июн.26!D17</f>
        <v>55236</v>
      </c>
      <c r="K17" s="105">
        <f>'СВОД 2026'!J17+$H$1*1-июл.26!D17</f>
        <v>57436</v>
      </c>
      <c r="L17" s="105">
        <f>'СВОД 2026'!K17+$H$1*1-авг.26!D17</f>
        <v>59636</v>
      </c>
      <c r="M17" s="105">
        <f>'СВОД 2026'!L17+$H$1*1-сен.26!D17</f>
        <v>61836</v>
      </c>
      <c r="N17" s="105">
        <f>'СВОД 2026'!M17+$H$1*1-окт.26!D17</f>
        <v>64036</v>
      </c>
      <c r="O17" s="105">
        <f>'СВОД 2026'!N17+$H$1*1-ноя.26!D17</f>
        <v>66236</v>
      </c>
      <c r="P17" s="105">
        <f>'СВОД 2026'!O17+$H$1*1-дек.26!D17</f>
        <v>68436</v>
      </c>
      <c r="Q17" s="106">
        <f t="shared" si="0"/>
        <v>26400</v>
      </c>
      <c r="R17" s="106">
        <f>янв.26!D17+фев.26!D17+мар.26!D17+апр.26!D17+май.26!D17+июн.26!D17+июл.26!D17+авг.26!D232+сен.26!D232+окт.26!D17+ноя.26!D17+дек.26!D17</f>
        <v>0</v>
      </c>
      <c r="S17" s="106">
        <f t="shared" si="1"/>
        <v>68436</v>
      </c>
    </row>
    <row r="18" spans="1:19" ht="15.95" customHeight="1" x14ac:dyDescent="0.25">
      <c r="A18" s="20" t="s">
        <v>35</v>
      </c>
      <c r="B18" s="2">
        <v>11</v>
      </c>
      <c r="C18" s="114"/>
      <c r="D18" s="133">
        <f>'СВОД 2025'!S18</f>
        <v>59124.609999999986</v>
      </c>
      <c r="E18" s="105">
        <f>'СВОД 2026'!D18+$H$1*1-янв.26!D18</f>
        <v>61324.609999999986</v>
      </c>
      <c r="F18" s="105">
        <f>'СВОД 2026'!E18+$H$1*1-фев.26!D18</f>
        <v>63524.609999999986</v>
      </c>
      <c r="G18" s="105">
        <f>'СВОД 2026'!F18+$H$1*1-мар.26!D18</f>
        <v>65724.609999999986</v>
      </c>
      <c r="H18" s="105">
        <f>'СВОД 2026'!G18+$H$1*1-апр.26!D18</f>
        <v>67924.609999999986</v>
      </c>
      <c r="I18" s="105">
        <f>'СВОД 2026'!H18+$H$1*1-май.26!D18</f>
        <v>70124.609999999986</v>
      </c>
      <c r="J18" s="105">
        <f>'СВОД 2026'!I18+$H$1*1-июн.26!D18</f>
        <v>72324.609999999986</v>
      </c>
      <c r="K18" s="105">
        <f>'СВОД 2026'!J18+$H$1*1-июл.26!D18</f>
        <v>74524.609999999986</v>
      </c>
      <c r="L18" s="105">
        <f>'СВОД 2026'!K18+$H$1*1-авг.26!D18</f>
        <v>76724.609999999986</v>
      </c>
      <c r="M18" s="105">
        <f>'СВОД 2026'!L18+$H$1*1-сен.26!D18</f>
        <v>78924.609999999986</v>
      </c>
      <c r="N18" s="105">
        <f>'СВОД 2026'!M18+$H$1*1-окт.26!D18</f>
        <v>81124.609999999986</v>
      </c>
      <c r="O18" s="105">
        <f>'СВОД 2026'!N18+$H$1*1-ноя.26!D18</f>
        <v>83324.609999999986</v>
      </c>
      <c r="P18" s="105">
        <f>'СВОД 2026'!O18+$H$1*1-дек.26!D18</f>
        <v>85524.609999999986</v>
      </c>
      <c r="Q18" s="106">
        <f t="shared" si="0"/>
        <v>26400</v>
      </c>
      <c r="R18" s="106">
        <f>янв.26!D18+фев.26!D18+мар.26!D18+апр.26!D18+май.26!D18+июн.26!D18+июл.26!D18+авг.26!D233+сен.26!D233+окт.26!D18+ноя.26!D18+дек.26!D18</f>
        <v>0</v>
      </c>
      <c r="S18" s="106">
        <f t="shared" si="1"/>
        <v>85524.609999999986</v>
      </c>
    </row>
    <row r="19" spans="1:19" ht="15.95" customHeight="1" x14ac:dyDescent="0.25">
      <c r="A19" s="20" t="s">
        <v>36</v>
      </c>
      <c r="B19" s="2">
        <v>12</v>
      </c>
      <c r="C19" s="114"/>
      <c r="D19" s="133">
        <f>'СВОД 2025'!S19</f>
        <v>-2199.9999999999964</v>
      </c>
      <c r="E19" s="105">
        <f>'СВОД 2026'!D19+$H$1*1-янв.26!D19</f>
        <v>3.637978807091713E-12</v>
      </c>
      <c r="F19" s="105">
        <f>'СВОД 2026'!E19+$H$1*1-фев.26!D19</f>
        <v>3.637978807091713E-12</v>
      </c>
      <c r="G19" s="105">
        <f>'СВОД 2026'!F19+$H$1*1-мар.26!D19</f>
        <v>2200.0000000000036</v>
      </c>
      <c r="H19" s="105">
        <f>'СВОД 2026'!G19+$H$1*1-апр.26!D19</f>
        <v>4400.0000000000036</v>
      </c>
      <c r="I19" s="105">
        <f>'СВОД 2026'!H19+$H$1*1-май.26!D19</f>
        <v>6600.0000000000036</v>
      </c>
      <c r="J19" s="105">
        <f>'СВОД 2026'!I19+$H$1*1-июн.26!D19</f>
        <v>8800.0000000000036</v>
      </c>
      <c r="K19" s="105">
        <f>'СВОД 2026'!J19+$H$1*1-июл.26!D19</f>
        <v>11000.000000000004</v>
      </c>
      <c r="L19" s="105">
        <f>'СВОД 2026'!K19+$H$1*1-авг.26!D19</f>
        <v>13200.000000000004</v>
      </c>
      <c r="M19" s="105">
        <f>'СВОД 2026'!L19+$H$1*1-сен.26!D19</f>
        <v>15400.000000000004</v>
      </c>
      <c r="N19" s="105">
        <f>'СВОД 2026'!M19+$H$1*1-окт.26!D19</f>
        <v>17600.000000000004</v>
      </c>
      <c r="O19" s="105">
        <f>'СВОД 2026'!N19+$H$1*1-ноя.26!D19</f>
        <v>19800.000000000004</v>
      </c>
      <c r="P19" s="105">
        <f>'СВОД 2026'!O19+$H$1*1-дек.26!D19</f>
        <v>22000.000000000004</v>
      </c>
      <c r="Q19" s="106">
        <f t="shared" si="0"/>
        <v>26400</v>
      </c>
      <c r="R19" s="106">
        <f>янв.26!D19+фев.26!D19+мар.26!D19+апр.26!D19+май.26!D19+июн.26!D19+июл.26!D19+авг.26!D234+сен.26!D234+окт.26!D19+ноя.26!D19+дек.26!D19</f>
        <v>2200</v>
      </c>
      <c r="S19" s="106">
        <f t="shared" si="1"/>
        <v>22000.000000000004</v>
      </c>
    </row>
    <row r="20" spans="1:19" ht="15.95" customHeight="1" x14ac:dyDescent="0.25">
      <c r="A20" s="20" t="s">
        <v>37</v>
      </c>
      <c r="B20" s="2">
        <v>12</v>
      </c>
      <c r="C20" s="20" t="s">
        <v>21</v>
      </c>
      <c r="D20" s="133">
        <f>'СВОД 2025'!S20</f>
        <v>98999.53</v>
      </c>
      <c r="E20" s="105">
        <f>'СВОД 2026'!D20+$H$1*1-янв.26!D20</f>
        <v>101199.53</v>
      </c>
      <c r="F20" s="105">
        <f>'СВОД 2026'!E20+$H$1*1-фев.26!D20</f>
        <v>103399.53</v>
      </c>
      <c r="G20" s="105">
        <f>'СВОД 2026'!F20+$H$1*1-мар.26!D20</f>
        <v>105599.53</v>
      </c>
      <c r="H20" s="105">
        <f>'СВОД 2026'!G20+$H$1*1-апр.26!D20</f>
        <v>107799.53</v>
      </c>
      <c r="I20" s="105">
        <f>'СВОД 2026'!H20+$H$1*1-май.26!D20</f>
        <v>109999.53</v>
      </c>
      <c r="J20" s="105">
        <f>'СВОД 2026'!I20+$H$1*1-июн.26!D20</f>
        <v>112199.53</v>
      </c>
      <c r="K20" s="105">
        <f>'СВОД 2026'!J20+$H$1*1-июл.26!D20</f>
        <v>114399.53</v>
      </c>
      <c r="L20" s="105">
        <f>'СВОД 2026'!K20+$H$1*1-авг.26!D20</f>
        <v>116599.53</v>
      </c>
      <c r="M20" s="105">
        <f>'СВОД 2026'!L20+$H$1*1-сен.26!D20</f>
        <v>118799.53</v>
      </c>
      <c r="N20" s="105">
        <f>'СВОД 2026'!M20+$H$1*1-окт.26!D20</f>
        <v>120999.53</v>
      </c>
      <c r="O20" s="105">
        <f>'СВОД 2026'!N20+$H$1*1-ноя.26!D20</f>
        <v>123199.53</v>
      </c>
      <c r="P20" s="105">
        <f>'СВОД 2026'!O20+$H$1*1-дек.26!D20</f>
        <v>125399.53</v>
      </c>
      <c r="Q20" s="106">
        <f t="shared" si="0"/>
        <v>26400</v>
      </c>
      <c r="R20" s="106">
        <f>янв.26!D20+фев.26!D20+мар.26!D20+апр.26!D20+май.26!D20+июн.26!D20+июл.26!D20+авг.26!D235+сен.26!D235+окт.26!D20+ноя.26!D20+дек.26!D20</f>
        <v>0</v>
      </c>
      <c r="S20" s="106">
        <f t="shared" si="1"/>
        <v>125399.53</v>
      </c>
    </row>
    <row r="21" spans="1:19" ht="15.95" customHeight="1" x14ac:dyDescent="0.25">
      <c r="A21" s="20" t="s">
        <v>38</v>
      </c>
      <c r="B21" s="2">
        <v>13</v>
      </c>
      <c r="C21" s="114"/>
      <c r="D21" s="133">
        <f>'СВОД 2025'!S21</f>
        <v>13200</v>
      </c>
      <c r="E21" s="105">
        <f>'СВОД 2026'!D21+$H$1*1-янв.26!D21</f>
        <v>14814.25</v>
      </c>
      <c r="F21" s="105">
        <f>'СВОД 2026'!E21+$H$1*1-фев.26!D21</f>
        <v>14814.25</v>
      </c>
      <c r="G21" s="105">
        <f>'СВОД 2026'!F21+$H$1*1-мар.26!D21</f>
        <v>17014.25</v>
      </c>
      <c r="H21" s="105">
        <f>'СВОД 2026'!G21+$H$1*1-апр.26!D21</f>
        <v>19214.25</v>
      </c>
      <c r="I21" s="105">
        <f>'СВОД 2026'!H21+$H$1*1-май.26!D21</f>
        <v>21414.25</v>
      </c>
      <c r="J21" s="105">
        <f>'СВОД 2026'!I21+$H$1*1-июн.26!D21</f>
        <v>23614.25</v>
      </c>
      <c r="K21" s="105">
        <f>'СВОД 2026'!J21+$H$1*1-июл.26!D21</f>
        <v>25814.25</v>
      </c>
      <c r="L21" s="105">
        <f>'СВОД 2026'!K21+$H$1*1-авг.26!D21</f>
        <v>28014.25</v>
      </c>
      <c r="M21" s="105">
        <f>'СВОД 2026'!L21+$H$1*1-сен.26!D21</f>
        <v>30214.25</v>
      </c>
      <c r="N21" s="105">
        <f>'СВОД 2026'!M21+$H$1*1-окт.26!D21</f>
        <v>32414.25</v>
      </c>
      <c r="O21" s="105">
        <f>'СВОД 2026'!N21+$H$1*1-ноя.26!D21</f>
        <v>34614.25</v>
      </c>
      <c r="P21" s="105">
        <f>'СВОД 2026'!O21+$H$1*1-дек.26!D21</f>
        <v>36814.25</v>
      </c>
      <c r="Q21" s="106">
        <f t="shared" si="0"/>
        <v>26400</v>
      </c>
      <c r="R21" s="106">
        <f>янв.26!D21+фев.26!D21+мар.26!D21+апр.26!D21+май.26!D21+июн.26!D21+июл.26!D21+авг.26!D236+сен.26!D236+окт.26!D21+ноя.26!D21+дек.26!D21</f>
        <v>2785.75</v>
      </c>
      <c r="S21" s="106">
        <f t="shared" si="1"/>
        <v>36814.25</v>
      </c>
    </row>
    <row r="22" spans="1:19" ht="15.95" customHeight="1" x14ac:dyDescent="0.25">
      <c r="A22" s="20" t="s">
        <v>39</v>
      </c>
      <c r="B22" s="2">
        <v>14</v>
      </c>
      <c r="C22" s="114"/>
      <c r="D22" s="133">
        <f>'СВОД 2025'!S22</f>
        <v>49619.53</v>
      </c>
      <c r="E22" s="105">
        <f>'СВОД 2026'!D22+$H$1*1-янв.26!D22</f>
        <v>51819.53</v>
      </c>
      <c r="F22" s="105">
        <f>'СВОД 2026'!E22+$H$1*1-фев.26!D22</f>
        <v>54019.53</v>
      </c>
      <c r="G22" s="105">
        <f>'СВОД 2026'!F22+$H$1*1-мар.26!D22</f>
        <v>56219.53</v>
      </c>
      <c r="H22" s="105">
        <f>'СВОД 2026'!G22+$H$1*1-апр.26!D22</f>
        <v>58419.53</v>
      </c>
      <c r="I22" s="105">
        <f>'СВОД 2026'!H22+$H$1*1-май.26!D22</f>
        <v>60619.53</v>
      </c>
      <c r="J22" s="105">
        <f>'СВОД 2026'!I22+$H$1*1-июн.26!D22</f>
        <v>62819.53</v>
      </c>
      <c r="K22" s="105">
        <f>'СВОД 2026'!J22+$H$1*1-июл.26!D22</f>
        <v>65019.53</v>
      </c>
      <c r="L22" s="105">
        <f>'СВОД 2026'!K22+$H$1*1-авг.26!D22</f>
        <v>67219.53</v>
      </c>
      <c r="M22" s="105">
        <f>'СВОД 2026'!L22+$H$1*1-сен.26!D22</f>
        <v>69419.53</v>
      </c>
      <c r="N22" s="105">
        <f>'СВОД 2026'!M22+$H$1*1-окт.26!D22</f>
        <v>71619.53</v>
      </c>
      <c r="O22" s="105">
        <f>'СВОД 2026'!N22+$H$1*1-ноя.26!D22</f>
        <v>73819.53</v>
      </c>
      <c r="P22" s="105">
        <f>'СВОД 2026'!O22+$H$1*1-дек.26!D22</f>
        <v>76019.53</v>
      </c>
      <c r="Q22" s="106">
        <f t="shared" si="0"/>
        <v>26400</v>
      </c>
      <c r="R22" s="106">
        <f>янв.26!D22+фев.26!D22+мар.26!D22+апр.26!D22+май.26!D22+июн.26!D22+июл.26!D22+авг.26!D237+сен.26!D237+окт.26!D22+ноя.26!D22+дек.26!D22</f>
        <v>0</v>
      </c>
      <c r="S22" s="106">
        <f t="shared" si="1"/>
        <v>76019.53</v>
      </c>
    </row>
    <row r="23" spans="1:19" ht="15.95" customHeight="1" x14ac:dyDescent="0.25">
      <c r="A23" s="20" t="s">
        <v>40</v>
      </c>
      <c r="B23" s="2">
        <v>15</v>
      </c>
      <c r="C23" s="114"/>
      <c r="D23" s="133">
        <f>'СВОД 2025'!S23</f>
        <v>33000</v>
      </c>
      <c r="E23" s="105">
        <f>'СВОД 2026'!D23+$H$1*1-янв.26!D23</f>
        <v>35200</v>
      </c>
      <c r="F23" s="105">
        <f>'СВОД 2026'!E23+$H$1*1-фев.26!D23</f>
        <v>37400</v>
      </c>
      <c r="G23" s="105">
        <f>'СВОД 2026'!F23+$H$1*1-мар.26!D23</f>
        <v>39600</v>
      </c>
      <c r="H23" s="105">
        <f>'СВОД 2026'!G23+$H$1*1-апр.26!D23</f>
        <v>41800</v>
      </c>
      <c r="I23" s="105">
        <f>'СВОД 2026'!H23+$H$1*1-май.26!D23</f>
        <v>44000</v>
      </c>
      <c r="J23" s="105">
        <f>'СВОД 2026'!I23+$H$1*1-июн.26!D23</f>
        <v>46200</v>
      </c>
      <c r="K23" s="105">
        <f>'СВОД 2026'!J23+$H$1*1-июл.26!D23</f>
        <v>48400</v>
      </c>
      <c r="L23" s="105">
        <f>'СВОД 2026'!K23+$H$1*1-авг.26!D23</f>
        <v>50600</v>
      </c>
      <c r="M23" s="105">
        <f>'СВОД 2026'!L23+$H$1*1-сен.26!D23</f>
        <v>52800</v>
      </c>
      <c r="N23" s="105">
        <f>'СВОД 2026'!M23+$H$1*1-окт.26!D23</f>
        <v>55000</v>
      </c>
      <c r="O23" s="105">
        <f>'СВОД 2026'!N23+$H$1*1-ноя.26!D23</f>
        <v>57200</v>
      </c>
      <c r="P23" s="105">
        <f>'СВОД 2026'!O23+$H$1*1-дек.26!D23</f>
        <v>59400</v>
      </c>
      <c r="Q23" s="106">
        <f t="shared" si="0"/>
        <v>26400</v>
      </c>
      <c r="R23" s="106">
        <f>янв.26!D23+фев.26!D23+мар.26!D23+апр.26!D23+май.26!D23+июн.26!D23+июл.26!D23+авг.26!D238+сен.26!D238+окт.26!D23+ноя.26!D23+дек.26!D23</f>
        <v>0</v>
      </c>
      <c r="S23" s="106">
        <f t="shared" si="1"/>
        <v>59400</v>
      </c>
    </row>
    <row r="24" spans="1:19" ht="15.95" customHeight="1" x14ac:dyDescent="0.25">
      <c r="A24" s="20" t="s">
        <v>41</v>
      </c>
      <c r="B24" s="2">
        <v>16</v>
      </c>
      <c r="C24" s="114"/>
      <c r="D24" s="133">
        <f>'СВОД 2025'!S24</f>
        <v>30800</v>
      </c>
      <c r="E24" s="105">
        <f>'СВОД 2026'!D24+$H$1*1-янв.26!D24</f>
        <v>0</v>
      </c>
      <c r="F24" s="105">
        <f>'СВОД 2026'!E24+$H$1*1-фев.26!D24</f>
        <v>2200</v>
      </c>
      <c r="G24" s="105">
        <f>'СВОД 2026'!F24+$H$1*1-мар.26!D24</f>
        <v>4400</v>
      </c>
      <c r="H24" s="105">
        <f>'СВОД 2026'!G24+$H$1*1-апр.26!D24</f>
        <v>6600</v>
      </c>
      <c r="I24" s="105">
        <f>'СВОД 2026'!H24+$H$1*1-май.26!D24</f>
        <v>8800</v>
      </c>
      <c r="J24" s="105">
        <f>'СВОД 2026'!I24+$H$1*1-июн.26!D24</f>
        <v>11000</v>
      </c>
      <c r="K24" s="105">
        <f>'СВОД 2026'!J24+$H$1*1-июл.26!D24</f>
        <v>13200</v>
      </c>
      <c r="L24" s="105">
        <f>'СВОД 2026'!K24+$H$1*1-авг.26!D24</f>
        <v>15400</v>
      </c>
      <c r="M24" s="105">
        <f>'СВОД 2026'!L24+$H$1*1-сен.26!D24</f>
        <v>17600</v>
      </c>
      <c r="N24" s="105">
        <f>'СВОД 2026'!M24+$H$1*1-окт.26!D24</f>
        <v>19800</v>
      </c>
      <c r="O24" s="105">
        <f>'СВОД 2026'!N24+$H$1*1-ноя.26!D24</f>
        <v>22000</v>
      </c>
      <c r="P24" s="105">
        <f>'СВОД 2026'!O24+$H$1*1-дек.26!D24</f>
        <v>24200</v>
      </c>
      <c r="Q24" s="106">
        <f t="shared" si="0"/>
        <v>26400</v>
      </c>
      <c r="R24" s="106">
        <f>янв.26!D24+фев.26!D24+мар.26!D24+апр.26!D24+май.26!D24+июн.26!D24+июл.26!D24+авг.26!D239+сен.26!D239+окт.26!D24+ноя.26!D24+дек.26!D24</f>
        <v>33000</v>
      </c>
      <c r="S24" s="106">
        <f t="shared" si="1"/>
        <v>24200</v>
      </c>
    </row>
    <row r="25" spans="1:19" ht="15.95" customHeight="1" x14ac:dyDescent="0.25">
      <c r="A25" s="20" t="s">
        <v>386</v>
      </c>
      <c r="B25" s="2">
        <v>16</v>
      </c>
      <c r="C25" s="20" t="s">
        <v>21</v>
      </c>
      <c r="D25" s="133">
        <f>'СВОД 2025'!S25</f>
        <v>107896.13</v>
      </c>
      <c r="E25" s="105">
        <f>'СВОД 2026'!D25+$H$1*1-янв.26!D25</f>
        <v>110096.13</v>
      </c>
      <c r="F25" s="105">
        <f>'СВОД 2026'!E25+$H$1*1-фев.26!D25</f>
        <v>112296.13</v>
      </c>
      <c r="G25" s="105">
        <f>'СВОД 2026'!F25+$H$1*1-мар.26!D25</f>
        <v>114496.13</v>
      </c>
      <c r="H25" s="105">
        <f>'СВОД 2026'!G25+$H$1*1-апр.26!D25</f>
        <v>116696.13</v>
      </c>
      <c r="I25" s="105">
        <f>'СВОД 2026'!H25+$H$1*1-май.26!D25</f>
        <v>118896.13</v>
      </c>
      <c r="J25" s="105">
        <f>'СВОД 2026'!I25+$H$1*1-июн.26!D25</f>
        <v>121096.13</v>
      </c>
      <c r="K25" s="105">
        <f>'СВОД 2026'!J25+$H$1*1-июл.26!D25</f>
        <v>123296.13</v>
      </c>
      <c r="L25" s="105">
        <f>'СВОД 2026'!K25+$H$1*1-авг.26!D25</f>
        <v>125496.13</v>
      </c>
      <c r="M25" s="105">
        <f>'СВОД 2026'!L25+$H$1*1-сен.26!D25</f>
        <v>127696.13</v>
      </c>
      <c r="N25" s="105">
        <f>'СВОД 2026'!M25+$H$1*1-окт.26!D25</f>
        <v>129896.13</v>
      </c>
      <c r="O25" s="105">
        <f>'СВОД 2026'!N25+$H$1*1-ноя.26!D25</f>
        <v>132096.13</v>
      </c>
      <c r="P25" s="105">
        <f>'СВОД 2026'!O25+$H$1*1-дек.26!D25</f>
        <v>134296.13</v>
      </c>
      <c r="Q25" s="106">
        <f t="shared" si="0"/>
        <v>26400</v>
      </c>
      <c r="R25" s="106">
        <f>янв.26!D25+фев.26!D25+мар.26!D25+апр.26!D25+май.26!D25+июн.26!D25+июл.26!D25+авг.26!D240+сен.26!D240+окт.26!D25+ноя.26!D25+дек.26!D25</f>
        <v>0</v>
      </c>
      <c r="S25" s="106">
        <f t="shared" si="1"/>
        <v>134296.13</v>
      </c>
    </row>
    <row r="26" spans="1:19" ht="15.95" customHeight="1" x14ac:dyDescent="0.25">
      <c r="A26" s="20" t="s">
        <v>43</v>
      </c>
      <c r="B26" s="2">
        <v>17</v>
      </c>
      <c r="C26" s="114"/>
      <c r="D26" s="133">
        <f>'СВОД 2025'!S26</f>
        <v>200</v>
      </c>
      <c r="E26" s="105">
        <f>'СВОД 2026'!D26+$H$1*1-янв.26!D26</f>
        <v>2400</v>
      </c>
      <c r="F26" s="105">
        <f>'СВОД 2026'!E26+$H$1*1-фев.26!D26</f>
        <v>4600</v>
      </c>
      <c r="G26" s="105">
        <f>'СВОД 2026'!F26+$H$1*1-мар.26!D26</f>
        <v>6800</v>
      </c>
      <c r="H26" s="105">
        <f>'СВОД 2026'!G26+$H$1*1-апр.26!D26</f>
        <v>9000</v>
      </c>
      <c r="I26" s="105">
        <f>'СВОД 2026'!H26+$H$1*1-май.26!D26</f>
        <v>11200</v>
      </c>
      <c r="J26" s="105">
        <f>'СВОД 2026'!I26+$H$1*1-июн.26!D26</f>
        <v>13400</v>
      </c>
      <c r="K26" s="105">
        <f>'СВОД 2026'!J26+$H$1*1-июл.26!D26</f>
        <v>15600</v>
      </c>
      <c r="L26" s="105">
        <f>'СВОД 2026'!K26+$H$1*1-авг.26!D26</f>
        <v>17800</v>
      </c>
      <c r="M26" s="105">
        <f>'СВОД 2026'!L26+$H$1*1-сен.26!D26</f>
        <v>20000</v>
      </c>
      <c r="N26" s="105">
        <f>'СВОД 2026'!M26+$H$1*1-окт.26!D26</f>
        <v>22200</v>
      </c>
      <c r="O26" s="105">
        <f>'СВОД 2026'!N26+$H$1*1-ноя.26!D26</f>
        <v>24400</v>
      </c>
      <c r="P26" s="105">
        <f>'СВОД 2026'!O26+$H$1*1-дек.26!D26</f>
        <v>26600</v>
      </c>
      <c r="Q26" s="106">
        <f t="shared" si="0"/>
        <v>26400</v>
      </c>
      <c r="R26" s="106">
        <f>янв.26!D26+фев.26!D26+мар.26!D26+апр.26!D26+май.26!D26+июн.26!D26+июл.26!D26+авг.26!D241+сен.26!D241+окт.26!D26+ноя.26!D26+дек.26!D26</f>
        <v>0</v>
      </c>
      <c r="S26" s="106">
        <f t="shared" si="1"/>
        <v>26600</v>
      </c>
    </row>
    <row r="27" spans="1:19" ht="15.95" customHeight="1" x14ac:dyDescent="0.25">
      <c r="A27" s="20" t="s">
        <v>316</v>
      </c>
      <c r="B27" s="2">
        <v>18</v>
      </c>
      <c r="C27" s="114"/>
      <c r="D27" s="133">
        <f>'СВОД 2025'!S27</f>
        <v>-9002.1400000000031</v>
      </c>
      <c r="E27" s="105">
        <f>'СВОД 2026'!D27+$H$1*1-янв.26!D27</f>
        <v>-9202.1400000000031</v>
      </c>
      <c r="F27" s="105">
        <f>'СВОД 2026'!E27+$H$1*1-фев.26!D27</f>
        <v>-9402.1400000000031</v>
      </c>
      <c r="G27" s="105">
        <f>'СВОД 2026'!F27+$H$1*1-мар.26!D27</f>
        <v>-7202.1400000000031</v>
      </c>
      <c r="H27" s="105">
        <f>'СВОД 2026'!G27+$H$1*1-апр.26!D27</f>
        <v>-5002.1400000000031</v>
      </c>
      <c r="I27" s="105">
        <f>'СВОД 2026'!H27+$H$1*1-май.26!D27</f>
        <v>-2802.1400000000031</v>
      </c>
      <c r="J27" s="105">
        <f>'СВОД 2026'!I27+$H$1*1-июн.26!D27</f>
        <v>-602.14000000000306</v>
      </c>
      <c r="K27" s="105">
        <f>'СВОД 2026'!J27+$H$1*1-июл.26!D27</f>
        <v>1597.8599999999969</v>
      </c>
      <c r="L27" s="105">
        <f>'СВОД 2026'!K27+$H$1*1-авг.26!D27</f>
        <v>3797.8599999999969</v>
      </c>
      <c r="M27" s="105">
        <f>'СВОД 2026'!L27+$H$1*1-сен.26!D27</f>
        <v>5997.8599999999969</v>
      </c>
      <c r="N27" s="105">
        <f>'СВОД 2026'!M27+$H$1*1-окт.26!D27</f>
        <v>8197.8599999999969</v>
      </c>
      <c r="O27" s="105">
        <f>'СВОД 2026'!N27+$H$1*1-ноя.26!D27</f>
        <v>10397.859999999997</v>
      </c>
      <c r="P27" s="105">
        <f>'СВОД 2026'!O27+$H$1*1-дек.26!D27</f>
        <v>12597.859999999997</v>
      </c>
      <c r="Q27" s="106">
        <f t="shared" si="0"/>
        <v>26400</v>
      </c>
      <c r="R27" s="106">
        <f>янв.26!D27+фев.26!D27+мар.26!D27+апр.26!D27+май.26!D27+июн.26!D27+июл.26!D27+авг.26!D242+сен.26!D242+окт.26!D27+ноя.26!D27+дек.26!D27</f>
        <v>4800</v>
      </c>
      <c r="S27" s="106">
        <f t="shared" si="1"/>
        <v>12597.859999999997</v>
      </c>
    </row>
    <row r="28" spans="1:19" ht="15.95" customHeight="1" x14ac:dyDescent="0.25">
      <c r="A28" s="20" t="s">
        <v>45</v>
      </c>
      <c r="B28" s="2">
        <v>19</v>
      </c>
      <c r="C28" s="114"/>
      <c r="D28" s="133">
        <f>'СВОД 2025'!S28</f>
        <v>-100.7699999999968</v>
      </c>
      <c r="E28" s="105">
        <f>'СВОД 2026'!D28+$H$1*1-янв.26!D28</f>
        <v>-100.7699999999968</v>
      </c>
      <c r="F28" s="105">
        <f>'СВОД 2026'!E28+$H$1*1-фев.26!D28</f>
        <v>-100.7699999999968</v>
      </c>
      <c r="G28" s="105">
        <f>'СВОД 2026'!F28+$H$1*1-мар.26!D28</f>
        <v>2099.2300000000032</v>
      </c>
      <c r="H28" s="105">
        <f>'СВОД 2026'!G28+$H$1*1-апр.26!D28</f>
        <v>4299.2300000000032</v>
      </c>
      <c r="I28" s="105">
        <f>'СВОД 2026'!H28+$H$1*1-май.26!D28</f>
        <v>6499.2300000000032</v>
      </c>
      <c r="J28" s="105">
        <f>'СВОД 2026'!I28+$H$1*1-июн.26!D28</f>
        <v>8699.2300000000032</v>
      </c>
      <c r="K28" s="105">
        <f>'СВОД 2026'!J28+$H$1*1-июл.26!D28</f>
        <v>10899.230000000003</v>
      </c>
      <c r="L28" s="105">
        <f>'СВОД 2026'!K28+$H$1*1-авг.26!D28</f>
        <v>13099.230000000003</v>
      </c>
      <c r="M28" s="105">
        <f>'СВОД 2026'!L28+$H$1*1-сен.26!D28</f>
        <v>15299.230000000003</v>
      </c>
      <c r="N28" s="105">
        <f>'СВОД 2026'!M28+$H$1*1-окт.26!D28</f>
        <v>17499.230000000003</v>
      </c>
      <c r="O28" s="105">
        <f>'СВОД 2026'!N28+$H$1*1-ноя.26!D28</f>
        <v>19699.230000000003</v>
      </c>
      <c r="P28" s="105">
        <f>'СВОД 2026'!O28+$H$1*1-дек.26!D28</f>
        <v>21899.230000000003</v>
      </c>
      <c r="Q28" s="106">
        <f t="shared" si="0"/>
        <v>26400</v>
      </c>
      <c r="R28" s="106">
        <f>янв.26!D28+фев.26!D28+мар.26!D28+апр.26!D28+май.26!D28+июн.26!D28+июл.26!D28+авг.26!D243+сен.26!D243+окт.26!D28+ноя.26!D28+дек.26!D28</f>
        <v>4400</v>
      </c>
      <c r="S28" s="106">
        <f t="shared" si="1"/>
        <v>21899.230000000003</v>
      </c>
    </row>
    <row r="29" spans="1:19" ht="15.95" customHeight="1" x14ac:dyDescent="0.25">
      <c r="A29" s="20" t="s">
        <v>46</v>
      </c>
      <c r="B29" s="2">
        <v>20</v>
      </c>
      <c r="C29" s="114"/>
      <c r="D29" s="133">
        <f>'СВОД 2025'!S29</f>
        <v>104100</v>
      </c>
      <c r="E29" s="105">
        <f>'СВОД 2026'!D29+$H$1*1-янв.26!D29</f>
        <v>106300</v>
      </c>
      <c r="F29" s="105">
        <f>'СВОД 2026'!E29+$H$1*1-фев.26!D29</f>
        <v>108500</v>
      </c>
      <c r="G29" s="105">
        <f>'СВОД 2026'!F29+$H$1*1-мар.26!D29</f>
        <v>110700</v>
      </c>
      <c r="H29" s="105">
        <f>'СВОД 2026'!G29+$H$1*1-апр.26!D29</f>
        <v>112900</v>
      </c>
      <c r="I29" s="105">
        <f>'СВОД 2026'!H29+$H$1*1-май.26!D29</f>
        <v>115100</v>
      </c>
      <c r="J29" s="105">
        <f>'СВОД 2026'!I29+$H$1*1-июн.26!D29</f>
        <v>117300</v>
      </c>
      <c r="K29" s="105">
        <f>'СВОД 2026'!J29+$H$1*1-июл.26!D29</f>
        <v>119500</v>
      </c>
      <c r="L29" s="105">
        <f>'СВОД 2026'!K29+$H$1*1-авг.26!D29</f>
        <v>121700</v>
      </c>
      <c r="M29" s="105">
        <f>'СВОД 2026'!L29+$H$1*1-сен.26!D29</f>
        <v>123900</v>
      </c>
      <c r="N29" s="105">
        <f>'СВОД 2026'!M29+$H$1*1-окт.26!D29</f>
        <v>126100</v>
      </c>
      <c r="O29" s="105">
        <f>'СВОД 2026'!N29+$H$1*1-ноя.26!D29</f>
        <v>128300</v>
      </c>
      <c r="P29" s="105">
        <f>'СВОД 2026'!O29+$H$1*1-дек.26!D29</f>
        <v>130500</v>
      </c>
      <c r="Q29" s="106">
        <f t="shared" si="0"/>
        <v>26400</v>
      </c>
      <c r="R29" s="106">
        <f>янв.26!D29+фев.26!D29+мар.26!D29+апр.26!D29+май.26!D29+июн.26!D29+июл.26!D29+авг.26!D244+сен.26!D244+окт.26!D29+ноя.26!D29+дек.26!D29</f>
        <v>0</v>
      </c>
      <c r="S29" s="106">
        <f t="shared" si="1"/>
        <v>130500</v>
      </c>
    </row>
    <row r="30" spans="1:19" ht="15.95" customHeight="1" x14ac:dyDescent="0.25">
      <c r="A30" s="20" t="s">
        <v>47</v>
      </c>
      <c r="B30" s="2">
        <v>21</v>
      </c>
      <c r="C30" s="114"/>
      <c r="D30" s="133">
        <f>'СВОД 2025'!S30</f>
        <v>0</v>
      </c>
      <c r="E30" s="105">
        <f>'СВОД 2026'!D30+$H$1*1-янв.26!D30</f>
        <v>2200</v>
      </c>
      <c r="F30" s="105">
        <f>'СВОД 2026'!E30+$H$1*1-фев.26!D30</f>
        <v>0</v>
      </c>
      <c r="G30" s="105">
        <f>'СВОД 2026'!F30+$H$1*1-мар.26!D30</f>
        <v>2200</v>
      </c>
      <c r="H30" s="105">
        <f>'СВОД 2026'!G30+$H$1*1-апр.26!D30</f>
        <v>4400</v>
      </c>
      <c r="I30" s="105">
        <f>'СВОД 2026'!H30+$H$1*1-май.26!D30</f>
        <v>6600</v>
      </c>
      <c r="J30" s="105">
        <f>'СВОД 2026'!I30+$H$1*1-июн.26!D30</f>
        <v>8800</v>
      </c>
      <c r="K30" s="105">
        <f>'СВОД 2026'!J30+$H$1*1-июл.26!D30</f>
        <v>11000</v>
      </c>
      <c r="L30" s="105">
        <f>'СВОД 2026'!K30+$H$1*1-авг.26!D30</f>
        <v>13200</v>
      </c>
      <c r="M30" s="105">
        <f>'СВОД 2026'!L30+$H$1*1-сен.26!D30</f>
        <v>15400</v>
      </c>
      <c r="N30" s="105">
        <f>'СВОД 2026'!M30+$H$1*1-окт.26!D30</f>
        <v>17600</v>
      </c>
      <c r="O30" s="105">
        <f>'СВОД 2026'!N30+$H$1*1-ноя.26!D30</f>
        <v>19800</v>
      </c>
      <c r="P30" s="105">
        <f>'СВОД 2026'!O30+$H$1*1-дек.26!D30</f>
        <v>22000</v>
      </c>
      <c r="Q30" s="106">
        <f t="shared" si="0"/>
        <v>26400</v>
      </c>
      <c r="R30" s="106">
        <f>янв.26!D30+фев.26!D30+мар.26!D30+апр.26!D30+май.26!D30+июн.26!D30+июл.26!D30+авг.26!D245+сен.26!D245+окт.26!D30+ноя.26!D30+дек.26!D30</f>
        <v>4400</v>
      </c>
      <c r="S30" s="106">
        <f t="shared" si="1"/>
        <v>22000</v>
      </c>
    </row>
    <row r="31" spans="1:19" ht="15.95" customHeight="1" x14ac:dyDescent="0.25">
      <c r="A31" s="20" t="s">
        <v>48</v>
      </c>
      <c r="B31" s="2">
        <v>22</v>
      </c>
      <c r="C31" s="114"/>
      <c r="D31" s="133">
        <f>'СВОД 2025'!S31</f>
        <v>177598.66</v>
      </c>
      <c r="E31" s="105">
        <f>'СВОД 2026'!D31+$H$1*1-янв.26!D31</f>
        <v>179798.66</v>
      </c>
      <c r="F31" s="105">
        <f>'СВОД 2026'!E31+$H$1*1-фев.26!D31</f>
        <v>181998.66</v>
      </c>
      <c r="G31" s="105">
        <f>'СВОД 2026'!F31+$H$1*1-мар.26!D31</f>
        <v>184198.66</v>
      </c>
      <c r="H31" s="105">
        <f>'СВОД 2026'!G31+$H$1*1-апр.26!D31</f>
        <v>186398.66</v>
      </c>
      <c r="I31" s="105">
        <f>'СВОД 2026'!H31+$H$1*1-май.26!D31</f>
        <v>188598.66</v>
      </c>
      <c r="J31" s="105">
        <f>'СВОД 2026'!I31+$H$1*1-июн.26!D31</f>
        <v>190798.66</v>
      </c>
      <c r="K31" s="105">
        <f>'СВОД 2026'!J31+$H$1*1-июл.26!D31</f>
        <v>192998.66</v>
      </c>
      <c r="L31" s="105">
        <f>'СВОД 2026'!K31+$H$1*1-авг.26!D31</f>
        <v>195198.66</v>
      </c>
      <c r="M31" s="105">
        <f>'СВОД 2026'!L31+$H$1*1-сен.26!D31</f>
        <v>197398.66</v>
      </c>
      <c r="N31" s="105">
        <f>'СВОД 2026'!M31+$H$1*1-окт.26!D31</f>
        <v>199598.66</v>
      </c>
      <c r="O31" s="105">
        <f>'СВОД 2026'!N31+$H$1*1-ноя.26!D31</f>
        <v>201798.66</v>
      </c>
      <c r="P31" s="105">
        <f>'СВОД 2026'!O31+$H$1*1-дек.26!D31</f>
        <v>203998.66</v>
      </c>
      <c r="Q31" s="106">
        <f t="shared" si="0"/>
        <v>26400</v>
      </c>
      <c r="R31" s="106">
        <f>янв.26!D31+фев.26!D31+мар.26!D31+апр.26!D31+май.26!D31+июн.26!D31+июл.26!D31+авг.26!D246+сен.26!D246+окт.26!D31+ноя.26!D31+дек.26!D31</f>
        <v>0</v>
      </c>
      <c r="S31" s="106">
        <f t="shared" si="1"/>
        <v>203998.66</v>
      </c>
    </row>
    <row r="32" spans="1:19" ht="15.95" customHeight="1" x14ac:dyDescent="0.25">
      <c r="A32" s="20" t="s">
        <v>49</v>
      </c>
      <c r="B32" s="2">
        <v>22</v>
      </c>
      <c r="C32" s="20" t="s">
        <v>21</v>
      </c>
      <c r="D32" s="133">
        <f>'СВОД 2025'!S32</f>
        <v>-993.10000000000218</v>
      </c>
      <c r="E32" s="105">
        <f>'СВОД 2026'!D32+$H$1*1-янв.26!D32</f>
        <v>-1293.1000000000022</v>
      </c>
      <c r="F32" s="105">
        <f>'СВОД 2026'!E32+$H$1*1-фев.26!D32</f>
        <v>-1593.1000000000022</v>
      </c>
      <c r="G32" s="105">
        <f>'СВОД 2026'!F32+$H$1*1-мар.26!D32</f>
        <v>606.89999999999782</v>
      </c>
      <c r="H32" s="105">
        <f>'СВОД 2026'!G32+$H$1*1-апр.26!D32</f>
        <v>2806.8999999999978</v>
      </c>
      <c r="I32" s="105">
        <f>'СВОД 2026'!H32+$H$1*1-май.26!D32</f>
        <v>5006.8999999999978</v>
      </c>
      <c r="J32" s="105">
        <f>'СВОД 2026'!I32+$H$1*1-июн.26!D32</f>
        <v>7206.8999999999978</v>
      </c>
      <c r="K32" s="105">
        <f>'СВОД 2026'!J32+$H$1*1-июл.26!D32</f>
        <v>9406.8999999999978</v>
      </c>
      <c r="L32" s="105">
        <f>'СВОД 2026'!K32+$H$1*1-авг.26!D32</f>
        <v>11606.899999999998</v>
      </c>
      <c r="M32" s="105">
        <f>'СВОД 2026'!L32+$H$1*1-сен.26!D32</f>
        <v>13806.899999999998</v>
      </c>
      <c r="N32" s="105">
        <f>'СВОД 2026'!M32+$H$1*1-окт.26!D32</f>
        <v>16006.899999999998</v>
      </c>
      <c r="O32" s="105">
        <f>'СВОД 2026'!N32+$H$1*1-ноя.26!D32</f>
        <v>18206.899999999998</v>
      </c>
      <c r="P32" s="105">
        <f>'СВОД 2026'!O32+$H$1*1-дек.26!D32</f>
        <v>20406.899999999998</v>
      </c>
      <c r="Q32" s="106">
        <f t="shared" si="0"/>
        <v>26400</v>
      </c>
      <c r="R32" s="106">
        <f>янв.26!D32+фев.26!D32+мар.26!D32+апр.26!D32+май.26!D32+июн.26!D32+июл.26!D32+авг.26!D247+сен.26!D247+окт.26!D32+ноя.26!D32+дек.26!D32</f>
        <v>5000</v>
      </c>
      <c r="S32" s="106">
        <f t="shared" si="1"/>
        <v>20406.899999999998</v>
      </c>
    </row>
    <row r="33" spans="1:19" ht="15.95" customHeight="1" x14ac:dyDescent="0.25">
      <c r="A33" s="20" t="s">
        <v>50</v>
      </c>
      <c r="B33" s="2">
        <v>23</v>
      </c>
      <c r="C33" s="114"/>
      <c r="D33" s="133">
        <f>'СВОД 2025'!S33</f>
        <v>-91.720000000001164</v>
      </c>
      <c r="E33" s="105">
        <f>'СВОД 2026'!D33+$H$1*1-янв.26!D33</f>
        <v>2108.2799999999988</v>
      </c>
      <c r="F33" s="105">
        <f>'СВОД 2026'!E33+$H$1*1-фев.26!D33</f>
        <v>4308.2799999999988</v>
      </c>
      <c r="G33" s="105">
        <f>'СВОД 2026'!F33+$H$1*1-мар.26!D33</f>
        <v>6508.2799999999988</v>
      </c>
      <c r="H33" s="105">
        <f>'СВОД 2026'!G33+$H$1*1-апр.26!D33</f>
        <v>8708.2799999999988</v>
      </c>
      <c r="I33" s="105">
        <f>'СВОД 2026'!H33+$H$1*1-май.26!D33</f>
        <v>10908.279999999999</v>
      </c>
      <c r="J33" s="105">
        <f>'СВОД 2026'!I33+$H$1*1-июн.26!D33</f>
        <v>13108.279999999999</v>
      </c>
      <c r="K33" s="105">
        <f>'СВОД 2026'!J33+$H$1*1-июл.26!D33</f>
        <v>15308.279999999999</v>
      </c>
      <c r="L33" s="105">
        <f>'СВОД 2026'!K33+$H$1*1-авг.26!D33</f>
        <v>17508.28</v>
      </c>
      <c r="M33" s="105">
        <f>'СВОД 2026'!L33+$H$1*1-сен.26!D33</f>
        <v>19708.28</v>
      </c>
      <c r="N33" s="105">
        <f>'СВОД 2026'!M33+$H$1*1-окт.26!D33</f>
        <v>21908.28</v>
      </c>
      <c r="O33" s="105">
        <f>'СВОД 2026'!N33+$H$1*1-ноя.26!D33</f>
        <v>24108.28</v>
      </c>
      <c r="P33" s="105">
        <f>'СВОД 2026'!O33+$H$1*1-дек.26!D33</f>
        <v>26308.28</v>
      </c>
      <c r="Q33" s="106">
        <f t="shared" si="0"/>
        <v>26400</v>
      </c>
      <c r="R33" s="106">
        <f>янв.26!D33+фев.26!D33+мар.26!D33+апр.26!D33+май.26!D33+июн.26!D33+июл.26!D33+авг.26!D248+сен.26!D248+окт.26!D33+ноя.26!D33+дек.26!D33</f>
        <v>0</v>
      </c>
      <c r="S33" s="106">
        <f t="shared" si="1"/>
        <v>26308.28</v>
      </c>
    </row>
    <row r="34" spans="1:19" ht="15.95" customHeight="1" x14ac:dyDescent="0.25">
      <c r="A34" s="20" t="s">
        <v>260</v>
      </c>
      <c r="B34" s="2">
        <v>23</v>
      </c>
      <c r="C34" s="20" t="s">
        <v>21</v>
      </c>
      <c r="D34" s="133">
        <f>'СВОД 2025'!S34</f>
        <v>8800</v>
      </c>
      <c r="E34" s="105">
        <f>'СВОД 2026'!D34+$H$1*1-янв.26!D34</f>
        <v>0</v>
      </c>
      <c r="F34" s="105">
        <f>'СВОД 2026'!E34+$H$1*1-фев.26!D34</f>
        <v>2200</v>
      </c>
      <c r="G34" s="105">
        <f>'СВОД 2026'!F34+$H$1*1-мар.26!D34</f>
        <v>4400</v>
      </c>
      <c r="H34" s="105">
        <f>'СВОД 2026'!G34+$H$1*1-апр.26!D34</f>
        <v>6600</v>
      </c>
      <c r="I34" s="105">
        <f>'СВОД 2026'!H34+$H$1*1-май.26!D34</f>
        <v>8800</v>
      </c>
      <c r="J34" s="105">
        <f>'СВОД 2026'!I34+$H$1*1-июн.26!D34</f>
        <v>11000</v>
      </c>
      <c r="K34" s="105">
        <f>'СВОД 2026'!J34+$H$1*1-июл.26!D34</f>
        <v>13200</v>
      </c>
      <c r="L34" s="105">
        <f>'СВОД 2026'!K34+$H$1*1-авг.26!D34</f>
        <v>15400</v>
      </c>
      <c r="M34" s="105">
        <f>'СВОД 2026'!L34+$H$1*1-сен.26!D34</f>
        <v>17600</v>
      </c>
      <c r="N34" s="105">
        <f>'СВОД 2026'!M34+$H$1*1-окт.26!D34</f>
        <v>19800</v>
      </c>
      <c r="O34" s="105">
        <f>'СВОД 2026'!N34+$H$1*1-ноя.26!D34</f>
        <v>22000</v>
      </c>
      <c r="P34" s="105">
        <f>'СВОД 2026'!O34+$H$1*1-дек.26!D34</f>
        <v>24200</v>
      </c>
      <c r="Q34" s="106">
        <f t="shared" si="0"/>
        <v>26400</v>
      </c>
      <c r="R34" s="106">
        <f>янв.26!D34+фев.26!D34+мар.26!D34+апр.26!D34+май.26!D34+июн.26!D34+июл.26!D34+авг.26!D249+сен.26!D249+окт.26!D34+ноя.26!D34+дек.26!D34</f>
        <v>11000</v>
      </c>
      <c r="S34" s="106">
        <f t="shared" si="1"/>
        <v>24200</v>
      </c>
    </row>
    <row r="35" spans="1:19" ht="15.95" customHeight="1" x14ac:dyDescent="0.25">
      <c r="A35" s="20" t="s">
        <v>52</v>
      </c>
      <c r="B35" s="2">
        <v>24</v>
      </c>
      <c r="C35" s="114"/>
      <c r="D35" s="133">
        <f>'СВОД 2025'!S35</f>
        <v>6390.2300000000032</v>
      </c>
      <c r="E35" s="105">
        <f>'СВОД 2026'!D35+$H$1*1-янв.26!D35</f>
        <v>6390.2300000000032</v>
      </c>
      <c r="F35" s="105">
        <f>'СВОД 2026'!E35+$H$1*1-фев.26!D35</f>
        <v>8590.2300000000032</v>
      </c>
      <c r="G35" s="105">
        <f>'СВОД 2026'!F35+$H$1*1-мар.26!D35</f>
        <v>10790.230000000003</v>
      </c>
      <c r="H35" s="105">
        <f>'СВОД 2026'!G35+$H$1*1-апр.26!D35</f>
        <v>12990.230000000003</v>
      </c>
      <c r="I35" s="105">
        <f>'СВОД 2026'!H35+$H$1*1-май.26!D35</f>
        <v>15190.230000000003</v>
      </c>
      <c r="J35" s="105">
        <f>'СВОД 2026'!I35+$H$1*1-июн.26!D35</f>
        <v>17390.230000000003</v>
      </c>
      <c r="K35" s="105">
        <f>'СВОД 2026'!J35+$H$1*1-июл.26!D35</f>
        <v>19590.230000000003</v>
      </c>
      <c r="L35" s="105">
        <f>'СВОД 2026'!K35+$H$1*1-авг.26!D35</f>
        <v>21790.230000000003</v>
      </c>
      <c r="M35" s="105">
        <f>'СВОД 2026'!L35+$H$1*1-сен.26!D35</f>
        <v>23990.230000000003</v>
      </c>
      <c r="N35" s="105">
        <f>'СВОД 2026'!M35+$H$1*1-окт.26!D35</f>
        <v>26190.230000000003</v>
      </c>
      <c r="O35" s="105">
        <f>'СВОД 2026'!N35+$H$1*1-ноя.26!D35</f>
        <v>28390.230000000003</v>
      </c>
      <c r="P35" s="105">
        <f>'СВОД 2026'!O35+$H$1*1-дек.26!D35</f>
        <v>30590.230000000003</v>
      </c>
      <c r="Q35" s="106">
        <f t="shared" si="0"/>
        <v>26400</v>
      </c>
      <c r="R35" s="106">
        <f>янв.26!D35+фев.26!D35+мар.26!D35+апр.26!D35+май.26!D35+июн.26!D35+июл.26!D35+авг.26!D250+сен.26!D250+окт.26!D35+ноя.26!D35+дек.26!D35</f>
        <v>2200</v>
      </c>
      <c r="S35" s="106">
        <f t="shared" si="1"/>
        <v>30590.230000000003</v>
      </c>
    </row>
    <row r="36" spans="1:19" ht="15.95" customHeight="1" x14ac:dyDescent="0.25">
      <c r="A36" s="20" t="s">
        <v>53</v>
      </c>
      <c r="B36" s="2">
        <v>25</v>
      </c>
      <c r="C36" s="114"/>
      <c r="D36" s="133">
        <f>'СВОД 2025'!S36</f>
        <v>5773.6999999999971</v>
      </c>
      <c r="E36" s="105">
        <f>'СВОД 2026'!D36+$H$1*1-янв.26!D36</f>
        <v>5473.6999999999971</v>
      </c>
      <c r="F36" s="105">
        <f>'СВОД 2026'!E36+$H$1*1-фев.26!D36</f>
        <v>5173.6999999999971</v>
      </c>
      <c r="G36" s="105">
        <f>'СВОД 2026'!F36+$H$1*1-мар.26!D36</f>
        <v>7373.6999999999971</v>
      </c>
      <c r="H36" s="105">
        <f>'СВОД 2026'!G36+$H$1*1-апр.26!D36</f>
        <v>9573.6999999999971</v>
      </c>
      <c r="I36" s="105">
        <f>'СВОД 2026'!H36+$H$1*1-май.26!D36</f>
        <v>11773.699999999997</v>
      </c>
      <c r="J36" s="105">
        <f>'СВОД 2026'!I36+$H$1*1-июн.26!D36</f>
        <v>13973.699999999997</v>
      </c>
      <c r="K36" s="105">
        <f>'СВОД 2026'!J36+$H$1*1-июл.26!D36</f>
        <v>16173.699999999997</v>
      </c>
      <c r="L36" s="105">
        <f>'СВОД 2026'!K36+$H$1*1-авг.26!D36</f>
        <v>18373.699999999997</v>
      </c>
      <c r="M36" s="105">
        <f>'СВОД 2026'!L36+$H$1*1-сен.26!D36</f>
        <v>20573.699999999997</v>
      </c>
      <c r="N36" s="105">
        <f>'СВОД 2026'!M36+$H$1*1-окт.26!D36</f>
        <v>22773.699999999997</v>
      </c>
      <c r="O36" s="105">
        <f>'СВОД 2026'!N36+$H$1*1-ноя.26!D36</f>
        <v>24973.699999999997</v>
      </c>
      <c r="P36" s="105">
        <f>'СВОД 2026'!O36+$H$1*1-дек.26!D36</f>
        <v>27173.699999999997</v>
      </c>
      <c r="Q36" s="106">
        <f t="shared" si="0"/>
        <v>26400</v>
      </c>
      <c r="R36" s="106">
        <f>янв.26!D36+фев.26!D36+мар.26!D36+апр.26!D36+май.26!D36+июн.26!D36+июл.26!D36+авг.26!D251+сен.26!D251+окт.26!D36+ноя.26!D36+дек.26!D36</f>
        <v>5000</v>
      </c>
      <c r="S36" s="106">
        <f t="shared" si="1"/>
        <v>27173.699999999997</v>
      </c>
    </row>
    <row r="37" spans="1:19" ht="15.95" customHeight="1" x14ac:dyDescent="0.25">
      <c r="A37" s="20" t="s">
        <v>408</v>
      </c>
      <c r="B37" s="2">
        <v>26</v>
      </c>
      <c r="C37" s="114"/>
      <c r="D37" s="133">
        <f>'СВОД 2025'!S37</f>
        <v>35200</v>
      </c>
      <c r="E37" s="105">
        <f>'СВОД 2026'!D37+$H$1*1-янв.26!D37</f>
        <v>13200</v>
      </c>
      <c r="F37" s="105">
        <f>'СВОД 2026'!E37+$H$1*1-фев.26!D37</f>
        <v>15400</v>
      </c>
      <c r="G37" s="105">
        <f>'СВОД 2026'!F37+$H$1*1-мар.26!D37</f>
        <v>17600</v>
      </c>
      <c r="H37" s="105">
        <f>'СВОД 2026'!G37+$H$1*1-апр.26!D37</f>
        <v>19800</v>
      </c>
      <c r="I37" s="105">
        <f>'СВОД 2026'!H37+$H$1*1-май.26!D37</f>
        <v>22000</v>
      </c>
      <c r="J37" s="105">
        <f>'СВОД 2026'!I37+$H$1*1-июн.26!D37</f>
        <v>24200</v>
      </c>
      <c r="K37" s="105">
        <f>'СВОД 2026'!J37+$H$1*1-июл.26!D37</f>
        <v>26400</v>
      </c>
      <c r="L37" s="105">
        <f>'СВОД 2026'!K37+$H$1*1-авг.26!D37</f>
        <v>28600</v>
      </c>
      <c r="M37" s="105">
        <f>'СВОД 2026'!L37+$H$1*1-сен.26!D37</f>
        <v>30800</v>
      </c>
      <c r="N37" s="105">
        <f>'СВОД 2026'!M37+$H$1*1-окт.26!D37</f>
        <v>33000</v>
      </c>
      <c r="O37" s="105">
        <f>'СВОД 2026'!N37+$H$1*1-ноя.26!D37</f>
        <v>35200</v>
      </c>
      <c r="P37" s="105">
        <f>'СВОД 2026'!O37+$H$1*1-дек.26!D37</f>
        <v>37400</v>
      </c>
      <c r="Q37" s="106">
        <f t="shared" si="0"/>
        <v>26400</v>
      </c>
      <c r="R37" s="106">
        <f>янв.26!D37+фев.26!D37+мар.26!D37+апр.26!D37+май.26!D37+июн.26!D37+июл.26!D37+авг.26!D252+сен.26!D252+окт.26!D37+ноя.26!D37+дек.26!D37</f>
        <v>24200</v>
      </c>
      <c r="S37" s="106">
        <f t="shared" si="1"/>
        <v>37400</v>
      </c>
    </row>
    <row r="38" spans="1:19" ht="15.95" customHeight="1" x14ac:dyDescent="0.25">
      <c r="A38" s="20" t="s">
        <v>55</v>
      </c>
      <c r="B38" s="2">
        <v>27</v>
      </c>
      <c r="C38" s="114"/>
      <c r="D38" s="133">
        <f>'СВОД 2025'!S38</f>
        <v>-4909.7700000000041</v>
      </c>
      <c r="E38" s="105">
        <f>'СВОД 2026'!D38+$H$1*1-янв.26!D38</f>
        <v>-2709.7700000000041</v>
      </c>
      <c r="F38" s="105">
        <f>'СВОД 2026'!E38+$H$1*1-фев.26!D38</f>
        <v>-5109.7700000000041</v>
      </c>
      <c r="G38" s="105">
        <f>'СВОД 2026'!F38+$H$1*1-мар.26!D38</f>
        <v>-2909.7700000000041</v>
      </c>
      <c r="H38" s="105">
        <f>'СВОД 2026'!G38+$H$1*1-апр.26!D38</f>
        <v>-709.77000000000407</v>
      </c>
      <c r="I38" s="105">
        <f>'СВОД 2026'!H38+$H$1*1-май.26!D38</f>
        <v>1490.2299999999959</v>
      </c>
      <c r="J38" s="105">
        <f>'СВОД 2026'!I38+$H$1*1-июн.26!D38</f>
        <v>3690.2299999999959</v>
      </c>
      <c r="K38" s="105">
        <f>'СВОД 2026'!J38+$H$1*1-июл.26!D38</f>
        <v>5890.2299999999959</v>
      </c>
      <c r="L38" s="105">
        <f>'СВОД 2026'!K38+$H$1*1-авг.26!D38</f>
        <v>8090.2299999999959</v>
      </c>
      <c r="M38" s="105">
        <f>'СВОД 2026'!L38+$H$1*1-сен.26!D38</f>
        <v>10290.229999999996</v>
      </c>
      <c r="N38" s="105">
        <f>'СВОД 2026'!M38+$H$1*1-окт.26!D38</f>
        <v>12490.229999999996</v>
      </c>
      <c r="O38" s="105">
        <f>'СВОД 2026'!N38+$H$1*1-ноя.26!D38</f>
        <v>14690.229999999996</v>
      </c>
      <c r="P38" s="105">
        <f>'СВОД 2026'!O38+$H$1*1-дек.26!D38</f>
        <v>16890.229999999996</v>
      </c>
      <c r="Q38" s="106">
        <f t="shared" si="0"/>
        <v>26400</v>
      </c>
      <c r="R38" s="106">
        <f>янв.26!D38+фев.26!D38+мар.26!D38+апр.26!D38+май.26!D38+июн.26!D38+июл.26!D38+авг.26!D253+сен.26!D253+окт.26!D38+ноя.26!D38+дек.26!D38</f>
        <v>4600</v>
      </c>
      <c r="S38" s="106">
        <f t="shared" si="1"/>
        <v>16890.229999999996</v>
      </c>
    </row>
    <row r="39" spans="1:19" ht="15.95" customHeight="1" x14ac:dyDescent="0.25">
      <c r="A39" s="20" t="s">
        <v>56</v>
      </c>
      <c r="B39" s="2">
        <v>28</v>
      </c>
      <c r="C39" s="114"/>
      <c r="D39" s="133">
        <f>'СВОД 2025'!S39</f>
        <v>8800</v>
      </c>
      <c r="E39" s="105">
        <f>'СВОД 2026'!D39+$H$1*1-янв.26!D39</f>
        <v>11000</v>
      </c>
      <c r="F39" s="105">
        <f>'СВОД 2026'!E39+$H$1*1-фев.26!D39</f>
        <v>13200</v>
      </c>
      <c r="G39" s="105">
        <f>'СВОД 2026'!F39+$H$1*1-мар.26!D39</f>
        <v>15400</v>
      </c>
      <c r="H39" s="105">
        <f>'СВОД 2026'!G39+$H$1*1-апр.26!D39</f>
        <v>17600</v>
      </c>
      <c r="I39" s="105">
        <f>'СВОД 2026'!H39+$H$1*1-май.26!D39</f>
        <v>19800</v>
      </c>
      <c r="J39" s="105">
        <f>'СВОД 2026'!I39+$H$1*1-июн.26!D39</f>
        <v>22000</v>
      </c>
      <c r="K39" s="105">
        <f>'СВОД 2026'!J39+$H$1*1-июл.26!D39</f>
        <v>24200</v>
      </c>
      <c r="L39" s="105">
        <f>'СВОД 2026'!K39+$H$1*1-авг.26!D39</f>
        <v>26400</v>
      </c>
      <c r="M39" s="105">
        <f>'СВОД 2026'!L39+$H$1*1-сен.26!D39</f>
        <v>28600</v>
      </c>
      <c r="N39" s="105">
        <f>'СВОД 2026'!M39+$H$1*1-окт.26!D39</f>
        <v>30800</v>
      </c>
      <c r="O39" s="105">
        <f>'СВОД 2026'!N39+$H$1*1-ноя.26!D39</f>
        <v>33000</v>
      </c>
      <c r="P39" s="105">
        <f>'СВОД 2026'!O39+$H$1*1-дек.26!D39</f>
        <v>35200</v>
      </c>
      <c r="Q39" s="106">
        <f t="shared" si="0"/>
        <v>26400</v>
      </c>
      <c r="R39" s="106">
        <f>янв.26!D39+фев.26!D39+мар.26!D39+апр.26!D39+май.26!D39+июн.26!D39+июл.26!D39+авг.26!D254+сен.26!D254+окт.26!D39+ноя.26!D39+дек.26!D39</f>
        <v>0</v>
      </c>
      <c r="S39" s="106">
        <f t="shared" si="1"/>
        <v>35200</v>
      </c>
    </row>
    <row r="40" spans="1:19" ht="15.95" customHeight="1" x14ac:dyDescent="0.25">
      <c r="A40" s="20" t="s">
        <v>57</v>
      </c>
      <c r="B40" s="2">
        <v>29</v>
      </c>
      <c r="C40" s="114"/>
      <c r="D40" s="133">
        <f>'СВОД 2025'!S40</f>
        <v>29200.67</v>
      </c>
      <c r="E40" s="105">
        <f>'СВОД 2026'!D40+$H$1*1-янв.26!D40</f>
        <v>31400.67</v>
      </c>
      <c r="F40" s="105">
        <f>'СВОД 2026'!E40+$H$1*1-фев.26!D40</f>
        <v>33600.67</v>
      </c>
      <c r="G40" s="105">
        <f>'СВОД 2026'!F40+$H$1*1-мар.26!D40</f>
        <v>35800.67</v>
      </c>
      <c r="H40" s="105">
        <f>'СВОД 2026'!G40+$H$1*1-апр.26!D40</f>
        <v>38000.67</v>
      </c>
      <c r="I40" s="105">
        <f>'СВОД 2026'!H40+$H$1*1-май.26!D40</f>
        <v>40200.67</v>
      </c>
      <c r="J40" s="105">
        <f>'СВОД 2026'!I40+$H$1*1-июн.26!D40</f>
        <v>42400.67</v>
      </c>
      <c r="K40" s="105">
        <f>'СВОД 2026'!J40+$H$1*1-июл.26!D40</f>
        <v>44600.67</v>
      </c>
      <c r="L40" s="105">
        <f>'СВОД 2026'!K40+$H$1*1-авг.26!D40</f>
        <v>46800.67</v>
      </c>
      <c r="M40" s="105">
        <f>'СВОД 2026'!L40+$H$1*1-сен.26!D40</f>
        <v>49000.67</v>
      </c>
      <c r="N40" s="105">
        <f>'СВОД 2026'!M40+$H$1*1-окт.26!D40</f>
        <v>51200.67</v>
      </c>
      <c r="O40" s="105">
        <f>'СВОД 2026'!N40+$H$1*1-ноя.26!D40</f>
        <v>53400.67</v>
      </c>
      <c r="P40" s="105">
        <f>'СВОД 2026'!O40+$H$1*1-дек.26!D40</f>
        <v>55600.67</v>
      </c>
      <c r="Q40" s="106">
        <f t="shared" si="0"/>
        <v>26400</v>
      </c>
      <c r="R40" s="106">
        <f>янв.26!D40+фев.26!D40+мар.26!D40+апр.26!D40+май.26!D40+июн.26!D40+июл.26!D40+авг.26!D255+сен.26!D255+окт.26!D40+ноя.26!D40+дек.26!D40</f>
        <v>0</v>
      </c>
      <c r="S40" s="106">
        <f t="shared" si="1"/>
        <v>55600.67</v>
      </c>
    </row>
    <row r="41" spans="1:19" ht="15.95" customHeight="1" x14ac:dyDescent="0.25">
      <c r="A41" s="20" t="s">
        <v>261</v>
      </c>
      <c r="B41" s="2">
        <v>30</v>
      </c>
      <c r="C41" s="114"/>
      <c r="D41" s="133">
        <f>'СВОД 2025'!S41</f>
        <v>-2303.1100000000006</v>
      </c>
      <c r="E41" s="105">
        <f>'СВОД 2026'!D41+$H$1*1-янв.26!D41</f>
        <v>-103.11000000000058</v>
      </c>
      <c r="F41" s="105">
        <f>'СВОД 2026'!E41+$H$1*1-фев.26!D41</f>
        <v>-11103.11</v>
      </c>
      <c r="G41" s="105">
        <f>'СВОД 2026'!F41+$H$1*1-мар.26!D41</f>
        <v>-8903.11</v>
      </c>
      <c r="H41" s="105">
        <f>'СВОД 2026'!G41+$H$1*1-апр.26!D41</f>
        <v>-6703.1100000000006</v>
      </c>
      <c r="I41" s="105">
        <f>'СВОД 2026'!H41+$H$1*1-май.26!D41</f>
        <v>-4503.1100000000006</v>
      </c>
      <c r="J41" s="105">
        <f>'СВОД 2026'!I41+$H$1*1-июн.26!D41</f>
        <v>-2303.1100000000006</v>
      </c>
      <c r="K41" s="105">
        <f>'СВОД 2026'!J41+$H$1*1-июл.26!D41</f>
        <v>-103.11000000000058</v>
      </c>
      <c r="L41" s="105">
        <f>'СВОД 2026'!K41+$H$1*1-авг.26!D41</f>
        <v>2096.8899999999994</v>
      </c>
      <c r="M41" s="105">
        <f>'СВОД 2026'!L41+$H$1*1-сен.26!D41</f>
        <v>4296.8899999999994</v>
      </c>
      <c r="N41" s="105">
        <f>'СВОД 2026'!M41+$H$1*1-окт.26!D41</f>
        <v>6496.8899999999994</v>
      </c>
      <c r="O41" s="105">
        <f>'СВОД 2026'!N41+$H$1*1-ноя.26!D41</f>
        <v>8696.89</v>
      </c>
      <c r="P41" s="105">
        <f>'СВОД 2026'!O41+$H$1*1-дек.26!D41</f>
        <v>10896.89</v>
      </c>
      <c r="Q41" s="106">
        <f t="shared" si="0"/>
        <v>26400</v>
      </c>
      <c r="R41" s="106">
        <f>янв.26!D41+фев.26!D41+мар.26!D41+апр.26!D41+май.26!D41+июн.26!D41+июл.26!D41+авг.26!D256+сен.26!D256+окт.26!D41+ноя.26!D41+дек.26!D41</f>
        <v>13200</v>
      </c>
      <c r="S41" s="106">
        <f t="shared" si="1"/>
        <v>10896.89</v>
      </c>
    </row>
    <row r="42" spans="1:19" ht="15.95" customHeight="1" x14ac:dyDescent="0.25">
      <c r="A42" s="20" t="s">
        <v>306</v>
      </c>
      <c r="B42" s="2">
        <v>30</v>
      </c>
      <c r="C42" s="20" t="s">
        <v>21</v>
      </c>
      <c r="D42" s="133">
        <f>'СВОД 2025'!S42</f>
        <v>2024.2099999999919</v>
      </c>
      <c r="E42" s="105">
        <f>'СВОД 2026'!D42+$H$1*1-янв.26!D42</f>
        <v>2024.2099999999919</v>
      </c>
      <c r="F42" s="105">
        <f>'СВОД 2026'!E42+$H$1*1-фев.26!D42</f>
        <v>2024.2099999999919</v>
      </c>
      <c r="G42" s="105">
        <f>'СВОД 2026'!F42+$H$1*1-мар.26!D42</f>
        <v>4224.2099999999919</v>
      </c>
      <c r="H42" s="105">
        <f>'СВОД 2026'!G42+$H$1*1-апр.26!D42</f>
        <v>6424.2099999999919</v>
      </c>
      <c r="I42" s="105">
        <f>'СВОД 2026'!H42+$H$1*1-май.26!D42</f>
        <v>8624.2099999999919</v>
      </c>
      <c r="J42" s="105">
        <f>'СВОД 2026'!I42+$H$1*1-июн.26!D42</f>
        <v>10824.209999999992</v>
      </c>
      <c r="K42" s="105">
        <f>'СВОД 2026'!J42+$H$1*1-июл.26!D42</f>
        <v>13024.209999999992</v>
      </c>
      <c r="L42" s="105">
        <f>'СВОД 2026'!K42+$H$1*1-авг.26!D42</f>
        <v>15224.209999999992</v>
      </c>
      <c r="M42" s="105">
        <f>'СВОД 2026'!L42+$H$1*1-сен.26!D42</f>
        <v>17424.209999999992</v>
      </c>
      <c r="N42" s="105">
        <f>'СВОД 2026'!M42+$H$1*1-окт.26!D42</f>
        <v>19624.209999999992</v>
      </c>
      <c r="O42" s="105">
        <f>'СВОД 2026'!N42+$H$1*1-ноя.26!D42</f>
        <v>21824.209999999992</v>
      </c>
      <c r="P42" s="105">
        <f>'СВОД 2026'!O42+$H$1*1-дек.26!D42</f>
        <v>24024.209999999992</v>
      </c>
      <c r="Q42" s="106">
        <f t="shared" si="0"/>
        <v>26400</v>
      </c>
      <c r="R42" s="106">
        <f>янв.26!D42+фев.26!D42+мар.26!D42+апр.26!D42+май.26!D42+июн.26!D42+июл.26!D42+авг.26!D257+сен.26!D257+окт.26!D42+ноя.26!D42+дек.26!D42</f>
        <v>4400</v>
      </c>
      <c r="S42" s="106">
        <f t="shared" si="1"/>
        <v>24024.209999999992</v>
      </c>
    </row>
    <row r="43" spans="1:19" ht="15.95" customHeight="1" x14ac:dyDescent="0.25">
      <c r="A43" s="20" t="s">
        <v>60</v>
      </c>
      <c r="B43" s="2">
        <v>31</v>
      </c>
      <c r="C43" s="114"/>
      <c r="D43" s="133">
        <f>'СВОД 2025'!S43</f>
        <v>-103.64000000000306</v>
      </c>
      <c r="E43" s="105">
        <f>'СВОД 2026'!D43+$H$1*1-янв.26!D43</f>
        <v>-103.64000000000306</v>
      </c>
      <c r="F43" s="105">
        <f>'СВОД 2026'!E43+$H$1*1-фев.26!D43</f>
        <v>-103.64000000000306</v>
      </c>
      <c r="G43" s="105">
        <f>'СВОД 2026'!F43+$H$1*1-мар.26!D43</f>
        <v>2096.3599999999969</v>
      </c>
      <c r="H43" s="105">
        <f>'СВОД 2026'!G43+$H$1*1-апр.26!D43</f>
        <v>4296.3599999999969</v>
      </c>
      <c r="I43" s="105">
        <f>'СВОД 2026'!H43+$H$1*1-май.26!D43</f>
        <v>6496.3599999999969</v>
      </c>
      <c r="J43" s="105">
        <f>'СВОД 2026'!I43+$H$1*1-июн.26!D43</f>
        <v>8696.3599999999969</v>
      </c>
      <c r="K43" s="105">
        <f>'СВОД 2026'!J43+$H$1*1-июл.26!D43</f>
        <v>10896.359999999997</v>
      </c>
      <c r="L43" s="105">
        <f>'СВОД 2026'!K43+$H$1*1-авг.26!D43</f>
        <v>13096.359999999997</v>
      </c>
      <c r="M43" s="105">
        <f>'СВОД 2026'!L43+$H$1*1-сен.26!D43</f>
        <v>15296.359999999997</v>
      </c>
      <c r="N43" s="105">
        <f>'СВОД 2026'!M43+$H$1*1-окт.26!D43</f>
        <v>17496.359999999997</v>
      </c>
      <c r="O43" s="105">
        <f>'СВОД 2026'!N43+$H$1*1-ноя.26!D43</f>
        <v>19696.359999999997</v>
      </c>
      <c r="P43" s="105">
        <f>'СВОД 2026'!O43+$H$1*1-дек.26!D43</f>
        <v>21896.359999999997</v>
      </c>
      <c r="Q43" s="106">
        <f t="shared" si="0"/>
        <v>26400</v>
      </c>
      <c r="R43" s="106">
        <f>янв.26!D43+фев.26!D43+мар.26!D43+апр.26!D43+май.26!D43+июн.26!D43+июл.26!D43+авг.26!D258+сен.26!D258+окт.26!D43+ноя.26!D43+дек.26!D43</f>
        <v>4400</v>
      </c>
      <c r="S43" s="106">
        <f t="shared" si="1"/>
        <v>21896.359999999997</v>
      </c>
    </row>
    <row r="44" spans="1:19" ht="15.95" customHeight="1" x14ac:dyDescent="0.25">
      <c r="A44" s="20" t="s">
        <v>387</v>
      </c>
      <c r="B44" s="2">
        <v>31</v>
      </c>
      <c r="C44" s="20" t="s">
        <v>21</v>
      </c>
      <c r="D44" s="133">
        <f>'СВОД 2025'!S44</f>
        <v>-1278.739999999998</v>
      </c>
      <c r="E44" s="105">
        <f>'СВОД 2026'!D44+$H$1*1-янв.26!D44</f>
        <v>921.26000000000204</v>
      </c>
      <c r="F44" s="105">
        <f>'СВОД 2026'!E44+$H$1*1-фев.26!D44</f>
        <v>921.26000000000204</v>
      </c>
      <c r="G44" s="105">
        <f>'СВОД 2026'!F44+$H$1*1-мар.26!D44</f>
        <v>3121.260000000002</v>
      </c>
      <c r="H44" s="105">
        <f>'СВОД 2026'!G44+$H$1*1-апр.26!D44</f>
        <v>5321.260000000002</v>
      </c>
      <c r="I44" s="105">
        <f>'СВОД 2026'!H44+$H$1*1-май.26!D44</f>
        <v>7521.260000000002</v>
      </c>
      <c r="J44" s="105">
        <f>'СВОД 2026'!I44+$H$1*1-июн.26!D44</f>
        <v>9721.260000000002</v>
      </c>
      <c r="K44" s="105">
        <f>'СВОД 2026'!J44+$H$1*1-июл.26!D44</f>
        <v>11921.260000000002</v>
      </c>
      <c r="L44" s="105">
        <f>'СВОД 2026'!K44+$H$1*1-авг.26!D44</f>
        <v>14121.260000000002</v>
      </c>
      <c r="M44" s="105">
        <f>'СВОД 2026'!L44+$H$1*1-сен.26!D44</f>
        <v>16321.260000000002</v>
      </c>
      <c r="N44" s="105">
        <f>'СВОД 2026'!M44+$H$1*1-окт.26!D44</f>
        <v>18521.260000000002</v>
      </c>
      <c r="O44" s="105">
        <f>'СВОД 2026'!N44+$H$1*1-ноя.26!D44</f>
        <v>20721.260000000002</v>
      </c>
      <c r="P44" s="105">
        <f>'СВОД 2026'!O44+$H$1*1-дек.26!D44</f>
        <v>22921.260000000002</v>
      </c>
      <c r="Q44" s="106">
        <f t="shared" si="0"/>
        <v>26400</v>
      </c>
      <c r="R44" s="106">
        <f>янв.26!D44+фев.26!D44+мар.26!D44+апр.26!D44+май.26!D44+июн.26!D44+июл.26!D44+авг.26!D259+сен.26!D259+окт.26!D44+ноя.26!D44+дек.26!D44</f>
        <v>2200</v>
      </c>
      <c r="S44" s="106">
        <f t="shared" si="1"/>
        <v>22921.260000000002</v>
      </c>
    </row>
    <row r="45" spans="1:19" ht="15.95" customHeight="1" x14ac:dyDescent="0.25">
      <c r="A45" s="20" t="s">
        <v>478</v>
      </c>
      <c r="B45" s="2">
        <v>32</v>
      </c>
      <c r="C45" s="114"/>
      <c r="D45" s="133">
        <f>'СВОД 2025'!S45</f>
        <v>2200</v>
      </c>
      <c r="E45" s="105">
        <f>'СВОД 2026'!D45+$H$1*1-янв.26!D45</f>
        <v>2200</v>
      </c>
      <c r="F45" s="105">
        <f>'СВОД 2026'!E45+$H$1*1-фев.26!D45</f>
        <v>2200</v>
      </c>
      <c r="G45" s="105">
        <f>'СВОД 2026'!F45+$H$1*1-мар.26!D45</f>
        <v>4400</v>
      </c>
      <c r="H45" s="105">
        <f>'СВОД 2026'!G45+$H$1*1-апр.26!D45</f>
        <v>6600</v>
      </c>
      <c r="I45" s="105">
        <f>'СВОД 2026'!H45+$H$1*1-май.26!D45</f>
        <v>8800</v>
      </c>
      <c r="J45" s="105">
        <f>'СВОД 2026'!I45+$H$1*1-июн.26!D45</f>
        <v>11000</v>
      </c>
      <c r="K45" s="105">
        <f>'СВОД 2026'!J45+$H$1*1-июл.26!D45</f>
        <v>13200</v>
      </c>
      <c r="L45" s="105">
        <f>'СВОД 2026'!K45+$H$1*1-авг.26!D45</f>
        <v>15400</v>
      </c>
      <c r="M45" s="105">
        <f>'СВОД 2026'!L45+$H$1*1-сен.26!D45</f>
        <v>17600</v>
      </c>
      <c r="N45" s="105">
        <f>'СВОД 2026'!M45+$H$1*1-окт.26!D45</f>
        <v>19800</v>
      </c>
      <c r="O45" s="105">
        <f>'СВОД 2026'!N45+$H$1*1-ноя.26!D45</f>
        <v>22000</v>
      </c>
      <c r="P45" s="105">
        <f>'СВОД 2026'!O45+$H$1*1-дек.26!D45</f>
        <v>24200</v>
      </c>
      <c r="Q45" s="106">
        <f t="shared" si="0"/>
        <v>26400</v>
      </c>
      <c r="R45" s="106">
        <f>янв.26!D45+фев.26!D45+мар.26!D45+апр.26!D45+май.26!D45+июн.26!D45+июл.26!D45+авг.26!D260+сен.26!D260+окт.26!D45+ноя.26!D45+дек.26!D45</f>
        <v>4400</v>
      </c>
      <c r="S45" s="106">
        <f t="shared" si="1"/>
        <v>24200</v>
      </c>
    </row>
    <row r="46" spans="1:19" ht="15.95" customHeight="1" x14ac:dyDescent="0.25">
      <c r="A46" s="20" t="s">
        <v>63</v>
      </c>
      <c r="B46" s="2">
        <v>33</v>
      </c>
      <c r="C46" s="114"/>
      <c r="D46" s="133">
        <f>'СВОД 2025'!S46</f>
        <v>2200</v>
      </c>
      <c r="E46" s="105">
        <f>'СВОД 2026'!D46+$H$1*1-янв.26!D46</f>
        <v>2200</v>
      </c>
      <c r="F46" s="105">
        <f>'СВОД 2026'!E46+$H$1*1-фев.26!D46</f>
        <v>2200</v>
      </c>
      <c r="G46" s="105">
        <f>'СВОД 2026'!F46+$H$1*1-мар.26!D46</f>
        <v>4400</v>
      </c>
      <c r="H46" s="105">
        <f>'СВОД 2026'!G46+$H$1*1-апр.26!D46</f>
        <v>6600</v>
      </c>
      <c r="I46" s="105">
        <f>'СВОД 2026'!H46+$H$1*1-май.26!D46</f>
        <v>8800</v>
      </c>
      <c r="J46" s="105">
        <f>'СВОД 2026'!I46+$H$1*1-июн.26!D46</f>
        <v>11000</v>
      </c>
      <c r="K46" s="105">
        <f>'СВОД 2026'!J46+$H$1*1-июл.26!D46</f>
        <v>13200</v>
      </c>
      <c r="L46" s="105">
        <f>'СВОД 2026'!K46+$H$1*1-авг.26!D46</f>
        <v>15400</v>
      </c>
      <c r="M46" s="105">
        <f>'СВОД 2026'!L46+$H$1*1-сен.26!D46</f>
        <v>17600</v>
      </c>
      <c r="N46" s="105">
        <f>'СВОД 2026'!M46+$H$1*1-окт.26!D46</f>
        <v>19800</v>
      </c>
      <c r="O46" s="105">
        <f>'СВОД 2026'!N46+$H$1*1-ноя.26!D46</f>
        <v>22000</v>
      </c>
      <c r="P46" s="105">
        <f>'СВОД 2026'!O46+$H$1*1-дек.26!D46</f>
        <v>24200</v>
      </c>
      <c r="Q46" s="106">
        <f t="shared" si="0"/>
        <v>26400</v>
      </c>
      <c r="R46" s="106">
        <f>янв.26!D46+фев.26!D46+мар.26!D46+апр.26!D46+май.26!D46+июн.26!D46+июл.26!D46+авг.26!D261+сен.26!D261+окт.26!D46+ноя.26!D46+дек.26!D46</f>
        <v>4400</v>
      </c>
      <c r="S46" s="106">
        <f t="shared" si="1"/>
        <v>24200</v>
      </c>
    </row>
    <row r="47" spans="1:19" ht="15.95" customHeight="1" x14ac:dyDescent="0.25">
      <c r="A47" s="20" t="s">
        <v>64</v>
      </c>
      <c r="B47" s="2">
        <v>34</v>
      </c>
      <c r="C47" s="114"/>
      <c r="D47" s="133">
        <f>'СВОД 2025'!S47</f>
        <v>33200</v>
      </c>
      <c r="E47" s="105">
        <f>'СВОД 2026'!D47+$H$1*1-янв.26!D47</f>
        <v>-2200</v>
      </c>
      <c r="F47" s="105">
        <f>'СВОД 2026'!E47+$H$1*1-фев.26!D47</f>
        <v>0</v>
      </c>
      <c r="G47" s="105">
        <f>'СВОД 2026'!F47+$H$1*1-мар.26!D47</f>
        <v>2200</v>
      </c>
      <c r="H47" s="105">
        <f>'СВОД 2026'!G47+$H$1*1-апр.26!D47</f>
        <v>4400</v>
      </c>
      <c r="I47" s="105">
        <f>'СВОД 2026'!H47+$H$1*1-май.26!D47</f>
        <v>6600</v>
      </c>
      <c r="J47" s="105">
        <f>'СВОД 2026'!I47+$H$1*1-июн.26!D47</f>
        <v>8800</v>
      </c>
      <c r="K47" s="105">
        <f>'СВОД 2026'!J47+$H$1*1-июл.26!D47</f>
        <v>11000</v>
      </c>
      <c r="L47" s="105">
        <f>'СВОД 2026'!K47+$H$1*1-авг.26!D47</f>
        <v>13200</v>
      </c>
      <c r="M47" s="105">
        <f>'СВОД 2026'!L47+$H$1*1-сен.26!D47</f>
        <v>15400</v>
      </c>
      <c r="N47" s="105">
        <f>'СВОД 2026'!M47+$H$1*1-окт.26!D47</f>
        <v>17600</v>
      </c>
      <c r="O47" s="105">
        <f>'СВОД 2026'!N47+$H$1*1-ноя.26!D47</f>
        <v>19800</v>
      </c>
      <c r="P47" s="105">
        <f>'СВОД 2026'!O47+$H$1*1-дек.26!D47</f>
        <v>22000</v>
      </c>
      <c r="Q47" s="106">
        <f t="shared" si="0"/>
        <v>26400</v>
      </c>
      <c r="R47" s="106">
        <f>янв.26!D47+фев.26!D47+мар.26!D47+апр.26!D47+май.26!D47+июн.26!D47+июл.26!D47+авг.26!D262+сен.26!D262+окт.26!D47+ноя.26!D47+дек.26!D47</f>
        <v>37600</v>
      </c>
      <c r="S47" s="106">
        <f t="shared" si="1"/>
        <v>22000</v>
      </c>
    </row>
    <row r="48" spans="1:19" ht="15.95" customHeight="1" x14ac:dyDescent="0.25">
      <c r="A48" s="20" t="s">
        <v>65</v>
      </c>
      <c r="B48" s="2">
        <v>35</v>
      </c>
      <c r="C48" s="114"/>
      <c r="D48" s="133">
        <f>'СВОД 2025'!S48</f>
        <v>26112.39</v>
      </c>
      <c r="E48" s="105">
        <f>'СВОД 2026'!D48+$H$1*1-янв.26!D48</f>
        <v>-1687.6100000000006</v>
      </c>
      <c r="F48" s="105">
        <f>'СВОД 2026'!E48+$H$1*1-фев.26!D48</f>
        <v>512.38999999999942</v>
      </c>
      <c r="G48" s="105">
        <f>'СВОД 2026'!F48+$H$1*1-мар.26!D48</f>
        <v>2712.3899999999994</v>
      </c>
      <c r="H48" s="105">
        <f>'СВОД 2026'!G48+$H$1*1-апр.26!D48</f>
        <v>4912.3899999999994</v>
      </c>
      <c r="I48" s="105">
        <f>'СВОД 2026'!H48+$H$1*1-май.26!D48</f>
        <v>7112.3899999999994</v>
      </c>
      <c r="J48" s="105">
        <f>'СВОД 2026'!I48+$H$1*1-июн.26!D48</f>
        <v>9312.39</v>
      </c>
      <c r="K48" s="105">
        <f>'СВОД 2026'!J48+$H$1*1-июл.26!D48</f>
        <v>11512.39</v>
      </c>
      <c r="L48" s="105">
        <f>'СВОД 2026'!K48+$H$1*1-авг.26!D48</f>
        <v>13712.39</v>
      </c>
      <c r="M48" s="105">
        <f>'СВОД 2026'!L48+$H$1*1-сен.26!D48</f>
        <v>15912.39</v>
      </c>
      <c r="N48" s="105">
        <f>'СВОД 2026'!M48+$H$1*1-окт.26!D48</f>
        <v>18112.39</v>
      </c>
      <c r="O48" s="105">
        <f>'СВОД 2026'!N48+$H$1*1-ноя.26!D48</f>
        <v>20312.39</v>
      </c>
      <c r="P48" s="105">
        <f>'СВОД 2026'!O48+$H$1*1-дек.26!D48</f>
        <v>22512.39</v>
      </c>
      <c r="Q48" s="106">
        <f t="shared" si="0"/>
        <v>26400</v>
      </c>
      <c r="R48" s="106">
        <f>янв.26!D48+фев.26!D48+мар.26!D48+апр.26!D48+май.26!D48+июн.26!D48+июл.26!D48+авг.26!D263+сен.26!D263+окт.26!D48+ноя.26!D48+дек.26!D48</f>
        <v>30000</v>
      </c>
      <c r="S48" s="106">
        <f t="shared" si="1"/>
        <v>22512.39</v>
      </c>
    </row>
    <row r="49" spans="1:19" ht="15.95" customHeight="1" x14ac:dyDescent="0.25">
      <c r="A49" s="20" t="s">
        <v>66</v>
      </c>
      <c r="B49" s="2">
        <v>36</v>
      </c>
      <c r="C49" s="114"/>
      <c r="D49" s="133">
        <f>'СВОД 2025'!S49</f>
        <v>-2431.8300000000017</v>
      </c>
      <c r="E49" s="105">
        <f>'СВОД 2026'!D49+$H$1*1-янв.26!D49</f>
        <v>-231.83000000000175</v>
      </c>
      <c r="F49" s="105">
        <f>'СВОД 2026'!E49+$H$1*1-фев.26!D49</f>
        <v>-231.83000000000175</v>
      </c>
      <c r="G49" s="105">
        <f>'СВОД 2026'!F49+$H$1*1-мар.26!D49</f>
        <v>1968.1699999999983</v>
      </c>
      <c r="H49" s="105">
        <f>'СВОД 2026'!G49+$H$1*1-апр.26!D49</f>
        <v>4168.1699999999983</v>
      </c>
      <c r="I49" s="105">
        <f>'СВОД 2026'!H49+$H$1*1-май.26!D49</f>
        <v>6368.1699999999983</v>
      </c>
      <c r="J49" s="105">
        <f>'СВОД 2026'!I49+$H$1*1-июн.26!D49</f>
        <v>8568.1699999999983</v>
      </c>
      <c r="K49" s="105">
        <f>'СВОД 2026'!J49+$H$1*1-июл.26!D49</f>
        <v>10768.169999999998</v>
      </c>
      <c r="L49" s="105">
        <f>'СВОД 2026'!K49+$H$1*1-авг.26!D49</f>
        <v>12968.169999999998</v>
      </c>
      <c r="M49" s="105">
        <f>'СВОД 2026'!L49+$H$1*1-сен.26!D49</f>
        <v>15168.169999999998</v>
      </c>
      <c r="N49" s="105">
        <f>'СВОД 2026'!M49+$H$1*1-окт.26!D49</f>
        <v>17368.169999999998</v>
      </c>
      <c r="O49" s="105">
        <f>'СВОД 2026'!N49+$H$1*1-ноя.26!D49</f>
        <v>19568.169999999998</v>
      </c>
      <c r="P49" s="105">
        <f>'СВОД 2026'!O49+$H$1*1-дек.26!D49</f>
        <v>21768.17</v>
      </c>
      <c r="Q49" s="106">
        <f t="shared" si="0"/>
        <v>26400</v>
      </c>
      <c r="R49" s="106">
        <f>янв.26!D49+фев.26!D49+мар.26!D49+апр.26!D49+май.26!D49+июн.26!D49+июл.26!D49+авг.26!D264+сен.26!D264+окт.26!D49+ноя.26!D49+дек.26!D49</f>
        <v>2200</v>
      </c>
      <c r="S49" s="106">
        <f t="shared" si="1"/>
        <v>21768.17</v>
      </c>
    </row>
    <row r="50" spans="1:19" ht="15.95" customHeight="1" x14ac:dyDescent="0.25">
      <c r="A50" s="20" t="s">
        <v>352</v>
      </c>
      <c r="B50" s="2">
        <v>37</v>
      </c>
      <c r="C50" s="114"/>
      <c r="D50" s="133">
        <f>'СВОД 2025'!S50</f>
        <v>4600</v>
      </c>
      <c r="E50" s="105">
        <f>'СВОД 2026'!D50+$H$1*1-янв.26!D50</f>
        <v>4600</v>
      </c>
      <c r="F50" s="105">
        <f>'СВОД 2026'!E50+$H$1*1-фев.26!D50</f>
        <v>4600</v>
      </c>
      <c r="G50" s="105">
        <f>'СВОД 2026'!F50+$H$1*1-мар.26!D50</f>
        <v>6800</v>
      </c>
      <c r="H50" s="105">
        <f>'СВОД 2026'!G50+$H$1*1-апр.26!D50</f>
        <v>9000</v>
      </c>
      <c r="I50" s="105">
        <f>'СВОД 2026'!H50+$H$1*1-май.26!D50</f>
        <v>11200</v>
      </c>
      <c r="J50" s="105">
        <f>'СВОД 2026'!I50+$H$1*1-июн.26!D50</f>
        <v>13400</v>
      </c>
      <c r="K50" s="105">
        <f>'СВОД 2026'!J50+$H$1*1-июл.26!D50</f>
        <v>15600</v>
      </c>
      <c r="L50" s="105">
        <f>'СВОД 2026'!K50+$H$1*1-авг.26!D50</f>
        <v>17800</v>
      </c>
      <c r="M50" s="105">
        <f>'СВОД 2026'!L50+$H$1*1-сен.26!D50</f>
        <v>20000</v>
      </c>
      <c r="N50" s="105">
        <f>'СВОД 2026'!M50+$H$1*1-окт.26!D50</f>
        <v>22200</v>
      </c>
      <c r="O50" s="105">
        <f>'СВОД 2026'!N50+$H$1*1-ноя.26!D50</f>
        <v>24400</v>
      </c>
      <c r="P50" s="105">
        <f>'СВОД 2026'!O50+$H$1*1-дек.26!D50</f>
        <v>26600</v>
      </c>
      <c r="Q50" s="106">
        <f t="shared" si="0"/>
        <v>26400</v>
      </c>
      <c r="R50" s="106">
        <f>янв.26!D50+фев.26!D50+мар.26!D50+апр.26!D50+май.26!D50+июн.26!D50+июл.26!D50+авг.26!D265+сен.26!D265+окт.26!D50+ноя.26!D50+дек.26!D50</f>
        <v>4400</v>
      </c>
      <c r="S50" s="106">
        <f t="shared" si="1"/>
        <v>26600</v>
      </c>
    </row>
    <row r="51" spans="1:19" ht="15.95" customHeight="1" x14ac:dyDescent="0.25">
      <c r="A51" s="20" t="s">
        <v>353</v>
      </c>
      <c r="B51" s="2">
        <v>38</v>
      </c>
      <c r="C51" s="114"/>
      <c r="D51" s="133">
        <f>'СВОД 2025'!S51</f>
        <v>2200</v>
      </c>
      <c r="E51" s="105">
        <f>'СВОД 2026'!D51+$H$1*1-янв.26!D51</f>
        <v>0</v>
      </c>
      <c r="F51" s="105">
        <f>'СВОД 2026'!E51+$H$1*1-фев.26!D51</f>
        <v>0</v>
      </c>
      <c r="G51" s="105">
        <f>'СВОД 2026'!F51+$H$1*1-мар.26!D51</f>
        <v>2200</v>
      </c>
      <c r="H51" s="105">
        <f>'СВОД 2026'!G51+$H$1*1-апр.26!D51</f>
        <v>4400</v>
      </c>
      <c r="I51" s="105">
        <f>'СВОД 2026'!H51+$H$1*1-май.26!D51</f>
        <v>6600</v>
      </c>
      <c r="J51" s="105">
        <f>'СВОД 2026'!I51+$H$1*1-июн.26!D51</f>
        <v>8800</v>
      </c>
      <c r="K51" s="105">
        <f>'СВОД 2026'!J51+$H$1*1-июл.26!D51</f>
        <v>11000</v>
      </c>
      <c r="L51" s="105">
        <f>'СВОД 2026'!K51+$H$1*1-авг.26!D51</f>
        <v>13200</v>
      </c>
      <c r="M51" s="105">
        <f>'СВОД 2026'!L51+$H$1*1-сен.26!D51</f>
        <v>15400</v>
      </c>
      <c r="N51" s="105">
        <f>'СВОД 2026'!M51+$H$1*1-окт.26!D51</f>
        <v>17600</v>
      </c>
      <c r="O51" s="105">
        <f>'СВОД 2026'!N51+$H$1*1-ноя.26!D51</f>
        <v>19800</v>
      </c>
      <c r="P51" s="105">
        <f>'СВОД 2026'!O51+$H$1*1-дек.26!D51</f>
        <v>22000</v>
      </c>
      <c r="Q51" s="106">
        <f t="shared" si="0"/>
        <v>26400</v>
      </c>
      <c r="R51" s="106">
        <f>янв.26!D51+фев.26!D51+мар.26!D51+апр.26!D51+май.26!D51+июн.26!D51+июл.26!D51+авг.26!D266+сен.26!D266+окт.26!D51+ноя.26!D51+дек.26!D51</f>
        <v>6600</v>
      </c>
      <c r="S51" s="106">
        <f t="shared" si="1"/>
        <v>22000</v>
      </c>
    </row>
    <row r="52" spans="1:19" ht="15.95" customHeight="1" x14ac:dyDescent="0.25">
      <c r="A52" s="20" t="s">
        <v>69</v>
      </c>
      <c r="B52" s="2">
        <v>39</v>
      </c>
      <c r="C52" s="114"/>
      <c r="D52" s="133">
        <f>'СВОД 2025'!S52</f>
        <v>-3278.0200000000004</v>
      </c>
      <c r="E52" s="105">
        <f>'СВОД 2026'!D52+$H$1*1-янв.26!D52</f>
        <v>-3278.0200000000004</v>
      </c>
      <c r="F52" s="105">
        <f>'СВОД 2026'!E52+$H$1*1-фев.26!D52</f>
        <v>-3278.0200000000004</v>
      </c>
      <c r="G52" s="105">
        <f>'СВОД 2026'!F52+$H$1*1-мар.26!D52</f>
        <v>-1078.0200000000004</v>
      </c>
      <c r="H52" s="105">
        <f>'СВОД 2026'!G52+$H$1*1-апр.26!D52</f>
        <v>1121.9799999999996</v>
      </c>
      <c r="I52" s="105">
        <f>'СВОД 2026'!H52+$H$1*1-май.26!D52</f>
        <v>3321.9799999999996</v>
      </c>
      <c r="J52" s="105">
        <f>'СВОД 2026'!I52+$H$1*1-июн.26!D52</f>
        <v>5521.98</v>
      </c>
      <c r="K52" s="105">
        <f>'СВОД 2026'!J52+$H$1*1-июл.26!D52</f>
        <v>7721.98</v>
      </c>
      <c r="L52" s="105">
        <f>'СВОД 2026'!K52+$H$1*1-авг.26!D52</f>
        <v>9921.98</v>
      </c>
      <c r="M52" s="105">
        <f>'СВОД 2026'!L52+$H$1*1-сен.26!D52</f>
        <v>12121.98</v>
      </c>
      <c r="N52" s="105">
        <f>'СВОД 2026'!M52+$H$1*1-окт.26!D52</f>
        <v>14321.98</v>
      </c>
      <c r="O52" s="105">
        <f>'СВОД 2026'!N52+$H$1*1-ноя.26!D52</f>
        <v>16521.98</v>
      </c>
      <c r="P52" s="105">
        <f>'СВОД 2026'!O52+$H$1*1-дек.26!D52</f>
        <v>18721.98</v>
      </c>
      <c r="Q52" s="106">
        <f t="shared" si="0"/>
        <v>26400</v>
      </c>
      <c r="R52" s="106">
        <f>янв.26!D52+фев.26!D52+мар.26!D52+апр.26!D52+май.26!D52+июн.26!D52+июл.26!D52+авг.26!D267+сен.26!D267+окт.26!D52+ноя.26!D52+дек.26!D52</f>
        <v>4400</v>
      </c>
      <c r="S52" s="106">
        <f t="shared" si="1"/>
        <v>18721.98</v>
      </c>
    </row>
    <row r="53" spans="1:19" ht="15.95" customHeight="1" x14ac:dyDescent="0.25">
      <c r="A53" s="20" t="s">
        <v>70</v>
      </c>
      <c r="B53" s="2">
        <v>39</v>
      </c>
      <c r="C53" s="20" t="s">
        <v>21</v>
      </c>
      <c r="D53" s="133">
        <f>'СВОД 2025'!S53</f>
        <v>152505</v>
      </c>
      <c r="E53" s="105">
        <f>'СВОД 2026'!D53+$H$1*1-янв.26!D53</f>
        <v>154705</v>
      </c>
      <c r="F53" s="105">
        <f>'СВОД 2026'!E53+$H$1*1-фев.26!D53</f>
        <v>156905</v>
      </c>
      <c r="G53" s="105">
        <f>'СВОД 2026'!F53+$H$1*1-мар.26!D53</f>
        <v>159105</v>
      </c>
      <c r="H53" s="105">
        <f>'СВОД 2026'!G53+$H$1*1-апр.26!D53</f>
        <v>161305</v>
      </c>
      <c r="I53" s="105">
        <f>'СВОД 2026'!H53+$H$1*1-май.26!D53</f>
        <v>163505</v>
      </c>
      <c r="J53" s="105">
        <f>'СВОД 2026'!I53+$H$1*1-июн.26!D53</f>
        <v>165705</v>
      </c>
      <c r="K53" s="105">
        <f>'СВОД 2026'!J53+$H$1*1-июл.26!D53</f>
        <v>167905</v>
      </c>
      <c r="L53" s="105">
        <f>'СВОД 2026'!K53+$H$1*1-авг.26!D53</f>
        <v>170105</v>
      </c>
      <c r="M53" s="105">
        <f>'СВОД 2026'!L53+$H$1*1-сен.26!D53</f>
        <v>172305</v>
      </c>
      <c r="N53" s="105">
        <f>'СВОД 2026'!M53+$H$1*1-окт.26!D53</f>
        <v>174505</v>
      </c>
      <c r="O53" s="105">
        <f>'СВОД 2026'!N53+$H$1*1-ноя.26!D53</f>
        <v>176705</v>
      </c>
      <c r="P53" s="105">
        <f>'СВОД 2026'!O53+$H$1*1-дек.26!D53</f>
        <v>178905</v>
      </c>
      <c r="Q53" s="106">
        <f t="shared" si="0"/>
        <v>26400</v>
      </c>
      <c r="R53" s="106">
        <f>янв.26!D53+фев.26!D53+мар.26!D53+апр.26!D53+май.26!D53+июн.26!D53+июл.26!D53+авг.26!D268+сен.26!D268+окт.26!D53+ноя.26!D53+дек.26!D53</f>
        <v>0</v>
      </c>
      <c r="S53" s="106">
        <f t="shared" si="1"/>
        <v>178905</v>
      </c>
    </row>
    <row r="54" spans="1:19" ht="15.95" customHeight="1" x14ac:dyDescent="0.25">
      <c r="A54" s="20" t="s">
        <v>409</v>
      </c>
      <c r="B54" s="2">
        <v>40</v>
      </c>
      <c r="C54" s="114" t="s">
        <v>21</v>
      </c>
      <c r="D54" s="133">
        <f>'СВОД 2025'!S54</f>
        <v>13200</v>
      </c>
      <c r="E54" s="105">
        <f>'СВОД 2026'!D54+$H$1*1-янв.26!D54</f>
        <v>2200</v>
      </c>
      <c r="F54" s="105">
        <f>'СВОД 2026'!E54+$H$1*1-фев.26!D54</f>
        <v>4400</v>
      </c>
      <c r="G54" s="105">
        <f>'СВОД 2026'!F54+$H$1*1-мар.26!D54</f>
        <v>6600</v>
      </c>
      <c r="H54" s="105">
        <f>'СВОД 2026'!G54+$H$1*1-апр.26!D54</f>
        <v>8800</v>
      </c>
      <c r="I54" s="105">
        <f>'СВОД 2026'!H54+$H$1*1-май.26!D54</f>
        <v>11000</v>
      </c>
      <c r="J54" s="105">
        <f>'СВОД 2026'!I54+$H$1*1-июн.26!D54</f>
        <v>13200</v>
      </c>
      <c r="K54" s="105">
        <f>'СВОД 2026'!J54+$H$1*1-июл.26!D54</f>
        <v>15400</v>
      </c>
      <c r="L54" s="105">
        <f>'СВОД 2026'!K54+$H$1*1-авг.26!D54</f>
        <v>17600</v>
      </c>
      <c r="M54" s="105">
        <f>'СВОД 2026'!L54+$H$1*1-сен.26!D54</f>
        <v>19800</v>
      </c>
      <c r="N54" s="105">
        <f>'СВОД 2026'!M54+$H$1*1-окт.26!D54</f>
        <v>22000</v>
      </c>
      <c r="O54" s="105">
        <f>'СВОД 2026'!N54+$H$1*1-ноя.26!D54</f>
        <v>24200</v>
      </c>
      <c r="P54" s="105">
        <f>'СВОД 2026'!O54+$H$1*1-дек.26!D54</f>
        <v>26400</v>
      </c>
      <c r="Q54" s="106">
        <f t="shared" si="0"/>
        <v>26400</v>
      </c>
      <c r="R54" s="106">
        <f>янв.26!D54+фев.26!D54+мар.26!D54+апр.26!D54+май.26!D54+июн.26!D54+июл.26!D54+авг.26!D269+сен.26!D269+окт.26!D54+ноя.26!D54+дек.26!D54</f>
        <v>13200</v>
      </c>
      <c r="S54" s="106">
        <f t="shared" si="1"/>
        <v>26400</v>
      </c>
    </row>
    <row r="55" spans="1:19" ht="15.95" customHeight="1" x14ac:dyDescent="0.25">
      <c r="A55" s="20" t="s">
        <v>72</v>
      </c>
      <c r="B55" s="2">
        <v>40</v>
      </c>
      <c r="C55" s="20"/>
      <c r="D55" s="133">
        <f>'СВОД 2025'!S55</f>
        <v>110000</v>
      </c>
      <c r="E55" s="105">
        <f>'СВОД 2026'!D55+$H$1*1-янв.26!D55</f>
        <v>112200</v>
      </c>
      <c r="F55" s="105">
        <f>'СВОД 2026'!E55+$H$1*1-фев.26!D55</f>
        <v>114400</v>
      </c>
      <c r="G55" s="105">
        <f>'СВОД 2026'!F55+$H$1*1-мар.26!D55</f>
        <v>116600</v>
      </c>
      <c r="H55" s="105">
        <f>'СВОД 2026'!G55+$H$1*1-апр.26!D55</f>
        <v>118800</v>
      </c>
      <c r="I55" s="105">
        <f>'СВОД 2026'!H55+$H$1*1-май.26!D55</f>
        <v>121000</v>
      </c>
      <c r="J55" s="105">
        <f>'СВОД 2026'!I55+$H$1*1-июн.26!D55</f>
        <v>123200</v>
      </c>
      <c r="K55" s="105">
        <f>'СВОД 2026'!J55+$H$1*1-июл.26!D55</f>
        <v>125400</v>
      </c>
      <c r="L55" s="105">
        <f>'СВОД 2026'!K55+$H$1*1-авг.26!D55</f>
        <v>127600</v>
      </c>
      <c r="M55" s="105">
        <f>'СВОД 2026'!L55+$H$1*1-сен.26!D55</f>
        <v>129800</v>
      </c>
      <c r="N55" s="105">
        <f>'СВОД 2026'!M55+$H$1*1-окт.26!D55</f>
        <v>132000</v>
      </c>
      <c r="O55" s="105">
        <f>'СВОД 2026'!N55+$H$1*1-ноя.26!D55</f>
        <v>134200</v>
      </c>
      <c r="P55" s="105">
        <f>'СВОД 2026'!O55+$H$1*1-дек.26!D55</f>
        <v>136400</v>
      </c>
      <c r="Q55" s="106">
        <f t="shared" si="0"/>
        <v>26400</v>
      </c>
      <c r="R55" s="106">
        <f>янв.26!D55+фев.26!D55+мар.26!D55+апр.26!D55+май.26!D55+июн.26!D55+июл.26!D55+авг.26!D270+сен.26!D270+окт.26!D55+ноя.26!D55+дек.26!D55</f>
        <v>0</v>
      </c>
      <c r="S55" s="106">
        <f t="shared" si="1"/>
        <v>136400</v>
      </c>
    </row>
    <row r="56" spans="1:19" ht="15.95" customHeight="1" x14ac:dyDescent="0.25">
      <c r="A56" s="20" t="s">
        <v>73</v>
      </c>
      <c r="B56" s="2">
        <v>41</v>
      </c>
      <c r="C56" s="114"/>
      <c r="D56" s="133">
        <f>'СВОД 2025'!S56</f>
        <v>84235.75</v>
      </c>
      <c r="E56" s="105">
        <f>'СВОД 2026'!D56+$H$1*1-янв.26!D56</f>
        <v>86435.75</v>
      </c>
      <c r="F56" s="105">
        <f>'СВОД 2026'!E56+$H$1*1-фев.26!D56</f>
        <v>88635.75</v>
      </c>
      <c r="G56" s="105">
        <f>'СВОД 2026'!F56+$H$1*1-мар.26!D56</f>
        <v>90835.75</v>
      </c>
      <c r="H56" s="105">
        <f>'СВОД 2026'!G56+$H$1*1-апр.26!D56</f>
        <v>93035.75</v>
      </c>
      <c r="I56" s="105">
        <f>'СВОД 2026'!H56+$H$1*1-май.26!D56</f>
        <v>95235.75</v>
      </c>
      <c r="J56" s="105">
        <f>'СВОД 2026'!I56+$H$1*1-июн.26!D56</f>
        <v>97435.75</v>
      </c>
      <c r="K56" s="105">
        <f>'СВОД 2026'!J56+$H$1*1-июл.26!D56</f>
        <v>99635.75</v>
      </c>
      <c r="L56" s="105">
        <f>'СВОД 2026'!K56+$H$1*1-авг.26!D56</f>
        <v>101835.75</v>
      </c>
      <c r="M56" s="105">
        <f>'СВОД 2026'!L56+$H$1*1-сен.26!D56</f>
        <v>104035.75</v>
      </c>
      <c r="N56" s="105">
        <f>'СВОД 2026'!M56+$H$1*1-окт.26!D56</f>
        <v>106235.75</v>
      </c>
      <c r="O56" s="105">
        <f>'СВОД 2026'!N56+$H$1*1-ноя.26!D56</f>
        <v>108435.75</v>
      </c>
      <c r="P56" s="105">
        <f>'СВОД 2026'!O56+$H$1*1-дек.26!D56</f>
        <v>110635.75</v>
      </c>
      <c r="Q56" s="106">
        <f t="shared" si="0"/>
        <v>26400</v>
      </c>
      <c r="R56" s="106">
        <f>янв.26!D56+фев.26!D56+мар.26!D56+апр.26!D56+май.26!D56+июн.26!D56+июл.26!D56+авг.26!D271+сен.26!D271+окт.26!D56+ноя.26!D56+дек.26!D56</f>
        <v>0</v>
      </c>
      <c r="S56" s="106">
        <f t="shared" si="1"/>
        <v>110635.75</v>
      </c>
    </row>
    <row r="57" spans="1:19" ht="15.95" customHeight="1" x14ac:dyDescent="0.25">
      <c r="A57" s="20" t="s">
        <v>74</v>
      </c>
      <c r="B57" s="2">
        <v>42</v>
      </c>
      <c r="C57" s="114"/>
      <c r="D57" s="133">
        <f>'СВОД 2025'!S57</f>
        <v>0</v>
      </c>
      <c r="E57" s="105">
        <f>'СВОД 2026'!D57+$H$1*1-янв.26!D57</f>
        <v>-4400</v>
      </c>
      <c r="F57" s="105">
        <f>'СВОД 2026'!E57+$H$1*1-фев.26!D57</f>
        <v>-2200</v>
      </c>
      <c r="G57" s="105">
        <f>'СВОД 2026'!F57+$H$1*1-мар.26!D57</f>
        <v>0</v>
      </c>
      <c r="H57" s="105">
        <f>'СВОД 2026'!G57+$H$1*1-апр.26!D57</f>
        <v>2200</v>
      </c>
      <c r="I57" s="105">
        <f>'СВОД 2026'!H57+$H$1*1-май.26!D57</f>
        <v>4400</v>
      </c>
      <c r="J57" s="105">
        <f>'СВОД 2026'!I57+$H$1*1-июн.26!D57</f>
        <v>6600</v>
      </c>
      <c r="K57" s="105">
        <f>'СВОД 2026'!J57+$H$1*1-июл.26!D57</f>
        <v>8800</v>
      </c>
      <c r="L57" s="105">
        <f>'СВОД 2026'!K57+$H$1*1-авг.26!D57</f>
        <v>11000</v>
      </c>
      <c r="M57" s="105">
        <f>'СВОД 2026'!L57+$H$1*1-сен.26!D57</f>
        <v>13200</v>
      </c>
      <c r="N57" s="105">
        <f>'СВОД 2026'!M57+$H$1*1-окт.26!D57</f>
        <v>15400</v>
      </c>
      <c r="O57" s="105">
        <f>'СВОД 2026'!N57+$H$1*1-ноя.26!D57</f>
        <v>17600</v>
      </c>
      <c r="P57" s="105">
        <f>'СВОД 2026'!O57+$H$1*1-дек.26!D57</f>
        <v>19800</v>
      </c>
      <c r="Q57" s="106">
        <f t="shared" si="0"/>
        <v>26400</v>
      </c>
      <c r="R57" s="106">
        <f>янв.26!D57+фев.26!D57+мар.26!D57+апр.26!D57+май.26!D57+июн.26!D57+июл.26!D57+авг.26!D272+сен.26!D272+окт.26!D57+ноя.26!D57+дек.26!D57</f>
        <v>6600</v>
      </c>
      <c r="S57" s="106">
        <f t="shared" si="1"/>
        <v>19800</v>
      </c>
    </row>
    <row r="58" spans="1:19" ht="15.95" customHeight="1" x14ac:dyDescent="0.25">
      <c r="A58" s="20" t="s">
        <v>458</v>
      </c>
      <c r="B58" s="2">
        <v>43</v>
      </c>
      <c r="C58" s="114"/>
      <c r="D58" s="133">
        <f>'СВОД 2025'!S58</f>
        <v>0</v>
      </c>
      <c r="E58" s="105">
        <f>'СВОД 2026'!D58+$H$1*1-янв.26!D58</f>
        <v>0</v>
      </c>
      <c r="F58" s="105">
        <f>'СВОД 2026'!E58+$H$1*1-фев.26!D58</f>
        <v>0</v>
      </c>
      <c r="G58" s="105">
        <f>'СВОД 2026'!F58+$H$1*1-мар.26!D58</f>
        <v>2200</v>
      </c>
      <c r="H58" s="105">
        <f>'СВОД 2026'!G58+$H$1*1-апр.26!D58</f>
        <v>4400</v>
      </c>
      <c r="I58" s="105">
        <f>'СВОД 2026'!H58+$H$1*1-май.26!D58</f>
        <v>6600</v>
      </c>
      <c r="J58" s="105">
        <f>'СВОД 2026'!I58+$H$1*1-июн.26!D58</f>
        <v>8800</v>
      </c>
      <c r="K58" s="105">
        <f>'СВОД 2026'!J58+$H$1*1-июл.26!D58</f>
        <v>11000</v>
      </c>
      <c r="L58" s="105">
        <f>'СВОД 2026'!K58+$H$1*1-авг.26!D58</f>
        <v>13200</v>
      </c>
      <c r="M58" s="105">
        <f>'СВОД 2026'!L58+$H$1*1-сен.26!D58</f>
        <v>15400</v>
      </c>
      <c r="N58" s="105">
        <f>'СВОД 2026'!M58+$H$1*1-окт.26!D58</f>
        <v>17600</v>
      </c>
      <c r="O58" s="105">
        <f>'СВОД 2026'!N58+$H$1*1-ноя.26!D58</f>
        <v>19800</v>
      </c>
      <c r="P58" s="105">
        <f>'СВОД 2026'!O58+$H$1*1-дек.26!D58</f>
        <v>22000</v>
      </c>
      <c r="Q58" s="106">
        <f t="shared" si="0"/>
        <v>26400</v>
      </c>
      <c r="R58" s="106">
        <f>янв.26!D58+фев.26!D58+мар.26!D58+апр.26!D58+май.26!D58+июн.26!D58+июл.26!D58+авг.26!D273+сен.26!D273+окт.26!D58+ноя.26!D58+дек.26!D58</f>
        <v>4400</v>
      </c>
      <c r="S58" s="106">
        <f t="shared" si="1"/>
        <v>22000</v>
      </c>
    </row>
    <row r="59" spans="1:19" ht="15.95" customHeight="1" x14ac:dyDescent="0.25">
      <c r="A59" s="20" t="s">
        <v>76</v>
      </c>
      <c r="B59" s="2">
        <v>44</v>
      </c>
      <c r="C59" s="114"/>
      <c r="D59" s="133">
        <f>'СВОД 2025'!S59</f>
        <v>12892.80999999999</v>
      </c>
      <c r="E59" s="105">
        <f>'СВОД 2026'!D59+$H$1*1-янв.26!D59</f>
        <v>15092.80999999999</v>
      </c>
      <c r="F59" s="105">
        <f>'СВОД 2026'!E59+$H$1*1-фев.26!D59</f>
        <v>12892.80999999999</v>
      </c>
      <c r="G59" s="105">
        <f>'СВОД 2026'!F59+$H$1*1-мар.26!D59</f>
        <v>15092.80999999999</v>
      </c>
      <c r="H59" s="105">
        <f>'СВОД 2026'!G59+$H$1*1-апр.26!D59</f>
        <v>17292.80999999999</v>
      </c>
      <c r="I59" s="105">
        <f>'СВОД 2026'!H59+$H$1*1-май.26!D59</f>
        <v>19492.80999999999</v>
      </c>
      <c r="J59" s="105">
        <f>'СВОД 2026'!I59+$H$1*1-июн.26!D59</f>
        <v>21692.80999999999</v>
      </c>
      <c r="K59" s="105">
        <f>'СВОД 2026'!J59+$H$1*1-июл.26!D59</f>
        <v>23892.80999999999</v>
      </c>
      <c r="L59" s="105">
        <f>'СВОД 2026'!K59+$H$1*1-авг.26!D59</f>
        <v>26092.80999999999</v>
      </c>
      <c r="M59" s="105">
        <f>'СВОД 2026'!L59+$H$1*1-сен.26!D59</f>
        <v>28292.80999999999</v>
      </c>
      <c r="N59" s="105">
        <f>'СВОД 2026'!M59+$H$1*1-окт.26!D59</f>
        <v>30492.80999999999</v>
      </c>
      <c r="O59" s="105">
        <f>'СВОД 2026'!N59+$H$1*1-ноя.26!D59</f>
        <v>32692.80999999999</v>
      </c>
      <c r="P59" s="105">
        <f>'СВОД 2026'!O59+$H$1*1-дек.26!D59</f>
        <v>34892.80999999999</v>
      </c>
      <c r="Q59" s="106">
        <f t="shared" si="0"/>
        <v>26400</v>
      </c>
      <c r="R59" s="106">
        <f>янв.26!D59+фев.26!D59+мар.26!D59+апр.26!D59+май.26!D59+июн.26!D59+июл.26!D59+авг.26!D274+сен.26!D274+окт.26!D59+ноя.26!D59+дек.26!D59</f>
        <v>4400</v>
      </c>
      <c r="S59" s="106">
        <f t="shared" si="1"/>
        <v>34892.80999999999</v>
      </c>
    </row>
    <row r="60" spans="1:19" ht="15.95" customHeight="1" x14ac:dyDescent="0.25">
      <c r="A60" s="20" t="s">
        <v>77</v>
      </c>
      <c r="B60" s="2">
        <v>44</v>
      </c>
      <c r="C60" s="20" t="s">
        <v>21</v>
      </c>
      <c r="D60" s="133">
        <f>'СВОД 2025'!S60</f>
        <v>2200</v>
      </c>
      <c r="E60" s="105">
        <f>'СВОД 2026'!D60+$H$1*1-янв.26!D60</f>
        <v>4400</v>
      </c>
      <c r="F60" s="105">
        <f>'СВОД 2026'!E60+$H$1*1-фев.26!D60</f>
        <v>-2200</v>
      </c>
      <c r="G60" s="105">
        <f>'СВОД 2026'!F60+$H$1*1-мар.26!D60</f>
        <v>0</v>
      </c>
      <c r="H60" s="105">
        <f>'СВОД 2026'!G60+$H$1*1-апр.26!D60</f>
        <v>2200</v>
      </c>
      <c r="I60" s="105">
        <f>'СВОД 2026'!H60+$H$1*1-май.26!D60</f>
        <v>4400</v>
      </c>
      <c r="J60" s="105">
        <f>'СВОД 2026'!I60+$H$1*1-июн.26!D60</f>
        <v>6600</v>
      </c>
      <c r="K60" s="105">
        <f>'СВОД 2026'!J60+$H$1*1-июл.26!D60</f>
        <v>8800</v>
      </c>
      <c r="L60" s="105">
        <f>'СВОД 2026'!K60+$H$1*1-авг.26!D60</f>
        <v>11000</v>
      </c>
      <c r="M60" s="105">
        <f>'СВОД 2026'!L60+$H$1*1-сен.26!D60</f>
        <v>13200</v>
      </c>
      <c r="N60" s="105">
        <f>'СВОД 2026'!M60+$H$1*1-окт.26!D60</f>
        <v>15400</v>
      </c>
      <c r="O60" s="105">
        <f>'СВОД 2026'!N60+$H$1*1-ноя.26!D60</f>
        <v>17600</v>
      </c>
      <c r="P60" s="105">
        <f>'СВОД 2026'!O60+$H$1*1-дек.26!D60</f>
        <v>19800</v>
      </c>
      <c r="Q60" s="106">
        <f t="shared" si="0"/>
        <v>26400</v>
      </c>
      <c r="R60" s="106">
        <f>янв.26!D60+фев.26!D60+мар.26!D60+апр.26!D60+май.26!D60+июн.26!D60+июл.26!D60+авг.26!D275+сен.26!D275+окт.26!D60+ноя.26!D60+дек.26!D60</f>
        <v>8800</v>
      </c>
      <c r="S60" s="106">
        <f t="shared" si="1"/>
        <v>19800</v>
      </c>
    </row>
    <row r="61" spans="1:19" ht="15.95" customHeight="1" x14ac:dyDescent="0.25">
      <c r="A61" s="20" t="s">
        <v>78</v>
      </c>
      <c r="B61" s="2">
        <v>45</v>
      </c>
      <c r="C61" s="114"/>
      <c r="D61" s="133">
        <f>'СВОД 2025'!S61</f>
        <v>163780.37</v>
      </c>
      <c r="E61" s="105">
        <f>'СВОД 2026'!D61+$H$1*1-янв.26!D61</f>
        <v>165980.37</v>
      </c>
      <c r="F61" s="105">
        <f>'СВОД 2026'!E61+$H$1*1-фев.26!D61</f>
        <v>168180.37</v>
      </c>
      <c r="G61" s="105">
        <f>'СВОД 2026'!F61+$H$1*1-мар.26!D61</f>
        <v>170380.37</v>
      </c>
      <c r="H61" s="105">
        <f>'СВОД 2026'!G61+$H$1*1-апр.26!D61</f>
        <v>172580.37</v>
      </c>
      <c r="I61" s="105">
        <f>'СВОД 2026'!H61+$H$1*1-май.26!D61</f>
        <v>174780.37</v>
      </c>
      <c r="J61" s="105">
        <f>'СВОД 2026'!I61+$H$1*1-июн.26!D61</f>
        <v>176980.37</v>
      </c>
      <c r="K61" s="105">
        <f>'СВОД 2026'!J61+$H$1*1-июл.26!D61</f>
        <v>179180.37</v>
      </c>
      <c r="L61" s="105">
        <f>'СВОД 2026'!K61+$H$1*1-авг.26!D61</f>
        <v>181380.37</v>
      </c>
      <c r="M61" s="105">
        <f>'СВОД 2026'!L61+$H$1*1-сен.26!D61</f>
        <v>183580.37</v>
      </c>
      <c r="N61" s="105">
        <f>'СВОД 2026'!M61+$H$1*1-окт.26!D61</f>
        <v>185780.37</v>
      </c>
      <c r="O61" s="105">
        <f>'СВОД 2026'!N61+$H$1*1-ноя.26!D61</f>
        <v>187980.37</v>
      </c>
      <c r="P61" s="105">
        <f>'СВОД 2026'!O61+$H$1*1-дек.26!D61</f>
        <v>190180.37</v>
      </c>
      <c r="Q61" s="106">
        <f t="shared" si="0"/>
        <v>26400</v>
      </c>
      <c r="R61" s="106">
        <f>янв.26!D61+фев.26!D61+мар.26!D61+апр.26!D61+май.26!D61+июн.26!D61+июл.26!D61+авг.26!D276+сен.26!D276+окт.26!D61+ноя.26!D61+дек.26!D61</f>
        <v>0</v>
      </c>
      <c r="S61" s="106">
        <f t="shared" si="1"/>
        <v>190180.37</v>
      </c>
    </row>
    <row r="62" spans="1:19" ht="15.95" customHeight="1" x14ac:dyDescent="0.25">
      <c r="A62" s="20" t="s">
        <v>79</v>
      </c>
      <c r="B62" s="2">
        <v>46</v>
      </c>
      <c r="C62" s="114"/>
      <c r="D62" s="133">
        <f>'СВОД 2025'!S62</f>
        <v>105600</v>
      </c>
      <c r="E62" s="105">
        <f>'СВОД 2026'!D62+$H$1*1-янв.26!D62</f>
        <v>107800</v>
      </c>
      <c r="F62" s="105">
        <f>'СВОД 2026'!E62+$H$1*1-фев.26!D62</f>
        <v>110000</v>
      </c>
      <c r="G62" s="105">
        <f>'СВОД 2026'!F62+$H$1*1-мар.26!D62</f>
        <v>112200</v>
      </c>
      <c r="H62" s="105">
        <f>'СВОД 2026'!G62+$H$1*1-апр.26!D62</f>
        <v>114400</v>
      </c>
      <c r="I62" s="105">
        <f>'СВОД 2026'!H62+$H$1*1-май.26!D62</f>
        <v>116600</v>
      </c>
      <c r="J62" s="105">
        <f>'СВОД 2026'!I62+$H$1*1-июн.26!D62</f>
        <v>118800</v>
      </c>
      <c r="K62" s="105">
        <f>'СВОД 2026'!J62+$H$1*1-июл.26!D62</f>
        <v>121000</v>
      </c>
      <c r="L62" s="105">
        <f>'СВОД 2026'!K62+$H$1*1-авг.26!D62</f>
        <v>123200</v>
      </c>
      <c r="M62" s="105">
        <f>'СВОД 2026'!L62+$H$1*1-сен.26!D62</f>
        <v>125400</v>
      </c>
      <c r="N62" s="105">
        <f>'СВОД 2026'!M62+$H$1*1-окт.26!D62</f>
        <v>127600</v>
      </c>
      <c r="O62" s="105">
        <f>'СВОД 2026'!N62+$H$1*1-ноя.26!D62</f>
        <v>129800</v>
      </c>
      <c r="P62" s="105">
        <f>'СВОД 2026'!O62+$H$1*1-дек.26!D62</f>
        <v>132000</v>
      </c>
      <c r="Q62" s="106">
        <f t="shared" si="0"/>
        <v>26400</v>
      </c>
      <c r="R62" s="106">
        <f>янв.26!D62+фев.26!D62+мар.26!D62+апр.26!D62+май.26!D62+июн.26!D62+июл.26!D62+авг.26!D277+сен.26!D277+окт.26!D62+ноя.26!D62+дек.26!D62</f>
        <v>0</v>
      </c>
      <c r="S62" s="106">
        <f t="shared" si="1"/>
        <v>132000</v>
      </c>
    </row>
    <row r="63" spans="1:19" ht="15.95" customHeight="1" x14ac:dyDescent="0.25">
      <c r="A63" s="20" t="s">
        <v>80</v>
      </c>
      <c r="B63" s="2">
        <v>47</v>
      </c>
      <c r="C63" s="114"/>
      <c r="D63" s="133">
        <f>'СВОД 2025'!S63</f>
        <v>165832.64000000001</v>
      </c>
      <c r="E63" s="105">
        <f>'СВОД 2026'!D63+$H$1*1-янв.26!D63</f>
        <v>168032.64000000001</v>
      </c>
      <c r="F63" s="105">
        <f>'СВОД 2026'!E63+$H$1*1-фев.26!D63</f>
        <v>170232.64</v>
      </c>
      <c r="G63" s="105">
        <f>'СВОД 2026'!F63+$H$1*1-мар.26!D63</f>
        <v>172432.64000000001</v>
      </c>
      <c r="H63" s="105">
        <f>'СВОД 2026'!G63+$H$1*1-апр.26!D63</f>
        <v>174632.64</v>
      </c>
      <c r="I63" s="105">
        <f>'СВОД 2026'!H63+$H$1*1-май.26!D63</f>
        <v>176832.64000000001</v>
      </c>
      <c r="J63" s="105">
        <f>'СВОД 2026'!I63+$H$1*1-июн.26!D63</f>
        <v>179032.64</v>
      </c>
      <c r="K63" s="105">
        <f>'СВОД 2026'!J63+$H$1*1-июл.26!D63</f>
        <v>181232.64000000001</v>
      </c>
      <c r="L63" s="105">
        <f>'СВОД 2026'!K63+$H$1*1-авг.26!D63</f>
        <v>183432.64</v>
      </c>
      <c r="M63" s="105">
        <f>'СВОД 2026'!L63+$H$1*1-сен.26!D63</f>
        <v>185632.64000000001</v>
      </c>
      <c r="N63" s="105">
        <f>'СВОД 2026'!M63+$H$1*1-окт.26!D63</f>
        <v>187832.64</v>
      </c>
      <c r="O63" s="105">
        <f>'СВОД 2026'!N63+$H$1*1-ноя.26!D63</f>
        <v>190032.64000000001</v>
      </c>
      <c r="P63" s="105">
        <f>'СВОД 2026'!O63+$H$1*1-дек.26!D63</f>
        <v>192232.64</v>
      </c>
      <c r="Q63" s="106">
        <f t="shared" si="0"/>
        <v>26400</v>
      </c>
      <c r="R63" s="106">
        <f>янв.26!D63+фев.26!D63+мар.26!D63+апр.26!D63+май.26!D63+июн.26!D63+июл.26!D63+авг.26!D278+сен.26!D278+окт.26!D63+ноя.26!D63+дек.26!D63</f>
        <v>0</v>
      </c>
      <c r="S63" s="106">
        <f t="shared" si="1"/>
        <v>192232.64</v>
      </c>
    </row>
    <row r="64" spans="1:19" ht="15.95" customHeight="1" x14ac:dyDescent="0.25">
      <c r="A64" s="20" t="s">
        <v>81</v>
      </c>
      <c r="B64" s="2">
        <v>48</v>
      </c>
      <c r="C64" s="114"/>
      <c r="D64" s="133">
        <f>'СВОД 2025'!S64</f>
        <v>0</v>
      </c>
      <c r="E64" s="105">
        <f>'СВОД 2026'!D64+$H$1*1-янв.26!D64</f>
        <v>0</v>
      </c>
      <c r="F64" s="105">
        <f>'СВОД 2026'!E64+$H$1*1-фев.26!D64</f>
        <v>-2200</v>
      </c>
      <c r="G64" s="105">
        <f>'СВОД 2026'!F64+$H$1*1-мар.26!D64</f>
        <v>0</v>
      </c>
      <c r="H64" s="105">
        <f>'СВОД 2026'!G64+$H$1*1-апр.26!D64</f>
        <v>2200</v>
      </c>
      <c r="I64" s="105">
        <f>'СВОД 2026'!H64+$H$1*1-май.26!D64</f>
        <v>4400</v>
      </c>
      <c r="J64" s="105">
        <f>'СВОД 2026'!I64+$H$1*1-июн.26!D64</f>
        <v>6600</v>
      </c>
      <c r="K64" s="105">
        <f>'СВОД 2026'!J64+$H$1*1-июл.26!D64</f>
        <v>8800</v>
      </c>
      <c r="L64" s="105">
        <f>'СВОД 2026'!K64+$H$1*1-авг.26!D64</f>
        <v>11000</v>
      </c>
      <c r="M64" s="105">
        <f>'СВОД 2026'!L64+$H$1*1-сен.26!D64</f>
        <v>13200</v>
      </c>
      <c r="N64" s="105">
        <f>'СВОД 2026'!M64+$H$1*1-окт.26!D64</f>
        <v>15400</v>
      </c>
      <c r="O64" s="105">
        <f>'СВОД 2026'!N64+$H$1*1-ноя.26!D64</f>
        <v>17600</v>
      </c>
      <c r="P64" s="105">
        <f>'СВОД 2026'!O64+$H$1*1-дек.26!D64</f>
        <v>19800</v>
      </c>
      <c r="Q64" s="106">
        <f t="shared" si="0"/>
        <v>26400</v>
      </c>
      <c r="R64" s="106">
        <f>янв.26!D64+фев.26!D64+мар.26!D64+апр.26!D64+май.26!D64+июн.26!D64+июл.26!D64+авг.26!D279+сен.26!D279+окт.26!D64+ноя.26!D64+дек.26!D64</f>
        <v>6600</v>
      </c>
      <c r="S64" s="106">
        <f t="shared" si="1"/>
        <v>19800</v>
      </c>
    </row>
    <row r="65" spans="1:19" ht="15.95" customHeight="1" x14ac:dyDescent="0.25">
      <c r="A65" s="20" t="s">
        <v>82</v>
      </c>
      <c r="B65" s="2">
        <v>49</v>
      </c>
      <c r="C65" s="114"/>
      <c r="D65" s="133">
        <f>'СВОД 2025'!S65</f>
        <v>2506.8999999999942</v>
      </c>
      <c r="E65" s="105">
        <f>'СВОД 2026'!D65+$H$1*1-янв.26!D65</f>
        <v>-5293.1000000000058</v>
      </c>
      <c r="F65" s="105">
        <f>'СВОД 2026'!E65+$H$1*1-фев.26!D65</f>
        <v>-3093.1000000000058</v>
      </c>
      <c r="G65" s="105">
        <f>'СВОД 2026'!F65+$H$1*1-мар.26!D65</f>
        <v>-893.10000000000582</v>
      </c>
      <c r="H65" s="105">
        <f>'СВОД 2026'!G65+$H$1*1-апр.26!D65</f>
        <v>1306.8999999999942</v>
      </c>
      <c r="I65" s="105">
        <f>'СВОД 2026'!H65+$H$1*1-май.26!D65</f>
        <v>3506.8999999999942</v>
      </c>
      <c r="J65" s="105">
        <f>'СВОД 2026'!I65+$H$1*1-июн.26!D65</f>
        <v>5706.8999999999942</v>
      </c>
      <c r="K65" s="105">
        <f>'СВОД 2026'!J65+$H$1*1-июл.26!D65</f>
        <v>7906.8999999999942</v>
      </c>
      <c r="L65" s="105">
        <f>'СВОД 2026'!K65+$H$1*1-авг.26!D65</f>
        <v>10106.899999999994</v>
      </c>
      <c r="M65" s="105">
        <f>'СВОД 2026'!L65+$H$1*1-сен.26!D65</f>
        <v>12306.899999999994</v>
      </c>
      <c r="N65" s="105">
        <f>'СВОД 2026'!M65+$H$1*1-окт.26!D65</f>
        <v>14506.899999999994</v>
      </c>
      <c r="O65" s="105">
        <f>'СВОД 2026'!N65+$H$1*1-ноя.26!D65</f>
        <v>16706.899999999994</v>
      </c>
      <c r="P65" s="105">
        <f>'СВОД 2026'!O65+$H$1*1-дек.26!D65</f>
        <v>18906.899999999994</v>
      </c>
      <c r="Q65" s="106">
        <f t="shared" si="0"/>
        <v>26400</v>
      </c>
      <c r="R65" s="106">
        <f>янв.26!D65+фев.26!D65+мар.26!D65+апр.26!D65+май.26!D65+июн.26!D65+июл.26!D65+авг.26!D280+сен.26!D280+окт.26!D65+ноя.26!D65+дек.26!D65</f>
        <v>10000</v>
      </c>
      <c r="S65" s="106">
        <f t="shared" si="1"/>
        <v>18906.899999999994</v>
      </c>
    </row>
    <row r="66" spans="1:19" ht="15.95" customHeight="1" x14ac:dyDescent="0.25">
      <c r="A66" s="20" t="s">
        <v>83</v>
      </c>
      <c r="B66" s="2">
        <v>50</v>
      </c>
      <c r="C66" s="114"/>
      <c r="D66" s="133">
        <f>'СВОД 2025'!S66</f>
        <v>0</v>
      </c>
      <c r="E66" s="105">
        <f>'СВОД 2026'!D66+$H$1*1-янв.26!D66</f>
        <v>2200</v>
      </c>
      <c r="F66" s="105">
        <f>'СВОД 2026'!E66+$H$1*1-фев.26!D66</f>
        <v>4400</v>
      </c>
      <c r="G66" s="105">
        <f>'СВОД 2026'!F66+$H$1*1-мар.26!D66</f>
        <v>6600</v>
      </c>
      <c r="H66" s="105">
        <f>'СВОД 2026'!G66+$H$1*1-апр.26!D66</f>
        <v>8800</v>
      </c>
      <c r="I66" s="105">
        <f>'СВОД 2026'!H66+$H$1*1-май.26!D66</f>
        <v>11000</v>
      </c>
      <c r="J66" s="105">
        <f>'СВОД 2026'!I66+$H$1*1-июн.26!D66</f>
        <v>13200</v>
      </c>
      <c r="K66" s="105">
        <f>'СВОД 2026'!J66+$H$1*1-июл.26!D66</f>
        <v>15400</v>
      </c>
      <c r="L66" s="105">
        <f>'СВОД 2026'!K66+$H$1*1-авг.26!D66</f>
        <v>17600</v>
      </c>
      <c r="M66" s="105">
        <f>'СВОД 2026'!L66+$H$1*1-сен.26!D66</f>
        <v>19800</v>
      </c>
      <c r="N66" s="105">
        <f>'СВОД 2026'!M66+$H$1*1-окт.26!D66</f>
        <v>22000</v>
      </c>
      <c r="O66" s="105">
        <f>'СВОД 2026'!N66+$H$1*1-ноя.26!D66</f>
        <v>24200</v>
      </c>
      <c r="P66" s="105">
        <f>'СВОД 2026'!O66+$H$1*1-дек.26!D66</f>
        <v>26400</v>
      </c>
      <c r="Q66" s="106">
        <f t="shared" si="0"/>
        <v>26400</v>
      </c>
      <c r="R66" s="106">
        <f>янв.26!D66+фев.26!D66+мар.26!D66+апр.26!D66+май.26!D66+июн.26!D66+июл.26!D66+авг.26!D281+сен.26!D281+окт.26!D66+ноя.26!D66+дек.26!D66</f>
        <v>0</v>
      </c>
      <c r="S66" s="106">
        <f t="shared" si="1"/>
        <v>26400</v>
      </c>
    </row>
    <row r="67" spans="1:19" ht="15.95" customHeight="1" x14ac:dyDescent="0.25">
      <c r="A67" s="20" t="s">
        <v>84</v>
      </c>
      <c r="B67" s="2">
        <v>51</v>
      </c>
      <c r="C67" s="114"/>
      <c r="D67" s="133">
        <f>'СВОД 2025'!S67</f>
        <v>4400</v>
      </c>
      <c r="E67" s="105">
        <f>'СВОД 2026'!D67+$H$1*1-янв.26!D67</f>
        <v>6600</v>
      </c>
      <c r="F67" s="105">
        <f>'СВОД 2026'!E67+$H$1*1-фев.26!D67</f>
        <v>2200</v>
      </c>
      <c r="G67" s="105">
        <f>'СВОД 2026'!F67+$H$1*1-мар.26!D67</f>
        <v>4400</v>
      </c>
      <c r="H67" s="105">
        <f>'СВОД 2026'!G67+$H$1*1-апр.26!D67</f>
        <v>6600</v>
      </c>
      <c r="I67" s="105">
        <f>'СВОД 2026'!H67+$H$1*1-май.26!D67</f>
        <v>8800</v>
      </c>
      <c r="J67" s="105">
        <f>'СВОД 2026'!I67+$H$1*1-июн.26!D67</f>
        <v>11000</v>
      </c>
      <c r="K67" s="105">
        <f>'СВОД 2026'!J67+$H$1*1-июл.26!D67</f>
        <v>13200</v>
      </c>
      <c r="L67" s="105">
        <f>'СВОД 2026'!K67+$H$1*1-авг.26!D67</f>
        <v>15400</v>
      </c>
      <c r="M67" s="105">
        <f>'СВОД 2026'!L67+$H$1*1-сен.26!D67</f>
        <v>17600</v>
      </c>
      <c r="N67" s="105">
        <f>'СВОД 2026'!M67+$H$1*1-окт.26!D67</f>
        <v>19800</v>
      </c>
      <c r="O67" s="105">
        <f>'СВОД 2026'!N67+$H$1*1-ноя.26!D67</f>
        <v>22000</v>
      </c>
      <c r="P67" s="105">
        <f>'СВОД 2026'!O67+$H$1*1-дек.26!D67</f>
        <v>24200</v>
      </c>
      <c r="Q67" s="106">
        <f t="shared" si="0"/>
        <v>26400</v>
      </c>
      <c r="R67" s="106">
        <f>янв.26!D67+фев.26!D67+мар.26!D67+апр.26!D67+май.26!D67+июн.26!D67+июл.26!D67+авг.26!D282+сен.26!D282+окт.26!D67+ноя.26!D67+дек.26!D67</f>
        <v>6600</v>
      </c>
      <c r="S67" s="106">
        <f t="shared" si="1"/>
        <v>24200</v>
      </c>
    </row>
    <row r="68" spans="1:19" ht="15.95" customHeight="1" x14ac:dyDescent="0.25">
      <c r="A68" s="20" t="s">
        <v>85</v>
      </c>
      <c r="B68" s="2">
        <v>52</v>
      </c>
      <c r="C68" s="114"/>
      <c r="D68" s="133">
        <f>'СВОД 2025'!S68</f>
        <v>5392.5899999999965</v>
      </c>
      <c r="E68" s="105">
        <f>'СВОД 2026'!D68+$H$1*1-янв.26!D68</f>
        <v>7592.5899999999965</v>
      </c>
      <c r="F68" s="105">
        <f>'СВОД 2026'!E68+$H$1*1-фев.26!D68</f>
        <v>9792.5899999999965</v>
      </c>
      <c r="G68" s="105">
        <f>'СВОД 2026'!F68+$H$1*1-мар.26!D68</f>
        <v>11992.589999999997</v>
      </c>
      <c r="H68" s="105">
        <f>'СВОД 2026'!G68+$H$1*1-апр.26!D68</f>
        <v>14192.589999999997</v>
      </c>
      <c r="I68" s="105">
        <f>'СВОД 2026'!H68+$H$1*1-май.26!D68</f>
        <v>16392.589999999997</v>
      </c>
      <c r="J68" s="105">
        <f>'СВОД 2026'!I68+$H$1*1-июн.26!D68</f>
        <v>18592.589999999997</v>
      </c>
      <c r="K68" s="105">
        <f>'СВОД 2026'!J68+$H$1*1-июл.26!D68</f>
        <v>20792.589999999997</v>
      </c>
      <c r="L68" s="105">
        <f>'СВОД 2026'!K68+$H$1*1-авг.26!D68</f>
        <v>22992.589999999997</v>
      </c>
      <c r="M68" s="105">
        <f>'СВОД 2026'!L68+$H$1*1-сен.26!D68</f>
        <v>25192.589999999997</v>
      </c>
      <c r="N68" s="105">
        <f>'СВОД 2026'!M68+$H$1*1-окт.26!D68</f>
        <v>27392.589999999997</v>
      </c>
      <c r="O68" s="105">
        <f>'СВОД 2026'!N68+$H$1*1-ноя.26!D68</f>
        <v>29592.589999999997</v>
      </c>
      <c r="P68" s="105">
        <f>'СВОД 2026'!O68+$H$1*1-дек.26!D68</f>
        <v>31792.589999999997</v>
      </c>
      <c r="Q68" s="106">
        <f t="shared" ref="Q68:Q131" si="2">2200*12</f>
        <v>26400</v>
      </c>
      <c r="R68" s="106">
        <f>янв.26!D68+фев.26!D68+мар.26!D68+апр.26!D68+май.26!D68+июн.26!D68+июл.26!D68+авг.26!D283+сен.26!D283+окт.26!D68+ноя.26!D68+дек.26!D68</f>
        <v>0</v>
      </c>
      <c r="S68" s="106">
        <f t="shared" ref="S68:S134" si="3">Q68+D68-R68</f>
        <v>31792.589999999997</v>
      </c>
    </row>
    <row r="69" spans="1:19" ht="15.95" customHeight="1" x14ac:dyDescent="0.25">
      <c r="A69" s="20" t="s">
        <v>86</v>
      </c>
      <c r="B69" s="2">
        <v>53</v>
      </c>
      <c r="C69" s="114"/>
      <c r="D69" s="133">
        <f>'СВОД 2025'!S69</f>
        <v>2887.3599999999933</v>
      </c>
      <c r="E69" s="105">
        <f>'СВОД 2026'!D69+$H$1*1-янв.26!D69</f>
        <v>5087.3599999999933</v>
      </c>
      <c r="F69" s="105">
        <f>'СВОД 2026'!E69+$H$1*1-фев.26!D69</f>
        <v>7287.3599999999933</v>
      </c>
      <c r="G69" s="105">
        <f>'СВОД 2026'!F69+$H$1*1-мар.26!D69</f>
        <v>9487.3599999999933</v>
      </c>
      <c r="H69" s="105">
        <f>'СВОД 2026'!G69+$H$1*1-апр.26!D69</f>
        <v>11687.359999999993</v>
      </c>
      <c r="I69" s="105">
        <f>'СВОД 2026'!H69+$H$1*1-май.26!D69</f>
        <v>13887.359999999993</v>
      </c>
      <c r="J69" s="105">
        <f>'СВОД 2026'!I69+$H$1*1-июн.26!D69</f>
        <v>16087.359999999993</v>
      </c>
      <c r="K69" s="105">
        <f>'СВОД 2026'!J69+$H$1*1-июл.26!D69</f>
        <v>18287.359999999993</v>
      </c>
      <c r="L69" s="105">
        <f>'СВОД 2026'!K69+$H$1*1-авг.26!D69</f>
        <v>20487.359999999993</v>
      </c>
      <c r="M69" s="105">
        <f>'СВОД 2026'!L69+$H$1*1-сен.26!D69</f>
        <v>22687.359999999993</v>
      </c>
      <c r="N69" s="105">
        <f>'СВОД 2026'!M69+$H$1*1-окт.26!D69</f>
        <v>24887.359999999993</v>
      </c>
      <c r="O69" s="105">
        <f>'СВОД 2026'!N69+$H$1*1-ноя.26!D69</f>
        <v>27087.359999999993</v>
      </c>
      <c r="P69" s="105">
        <f>'СВОД 2026'!O69+$H$1*1-дек.26!D69</f>
        <v>29287.359999999993</v>
      </c>
      <c r="Q69" s="106">
        <f t="shared" si="2"/>
        <v>26400</v>
      </c>
      <c r="R69" s="106">
        <f>янв.26!D69+фев.26!D69+мар.26!D69+апр.26!D69+май.26!D69+июн.26!D69+июл.26!D69+авг.26!D284+сен.26!D284+окт.26!D69+ноя.26!D69+дек.26!D69</f>
        <v>0</v>
      </c>
      <c r="S69" s="106">
        <f t="shared" si="3"/>
        <v>29287.359999999993</v>
      </c>
    </row>
    <row r="70" spans="1:19" ht="15.95" customHeight="1" x14ac:dyDescent="0.25">
      <c r="A70" s="20" t="s">
        <v>87</v>
      </c>
      <c r="B70" s="2">
        <v>54</v>
      </c>
      <c r="C70" s="114"/>
      <c r="D70" s="133">
        <f>'СВОД 2025'!S70</f>
        <v>99093.75</v>
      </c>
      <c r="E70" s="105">
        <f>'СВОД 2026'!D70+$H$1*1-янв.26!D70</f>
        <v>101293.75</v>
      </c>
      <c r="F70" s="105">
        <f>'СВОД 2026'!E70+$H$1*1-фев.26!D70</f>
        <v>102443.75</v>
      </c>
      <c r="G70" s="105">
        <f>'СВОД 2026'!F70+$H$1*1-мар.26!D70</f>
        <v>104643.75</v>
      </c>
      <c r="H70" s="105">
        <f>'СВОД 2026'!G70+$H$1*1-апр.26!D70</f>
        <v>106843.75</v>
      </c>
      <c r="I70" s="105">
        <f>'СВОД 2026'!H70+$H$1*1-май.26!D70</f>
        <v>109043.75</v>
      </c>
      <c r="J70" s="105">
        <f>'СВОД 2026'!I70+$H$1*1-июн.26!D70</f>
        <v>111243.75</v>
      </c>
      <c r="K70" s="105">
        <f>'СВОД 2026'!J70+$H$1*1-июл.26!D70</f>
        <v>113443.75</v>
      </c>
      <c r="L70" s="105">
        <f>'СВОД 2026'!K70+$H$1*1-авг.26!D70</f>
        <v>115643.75</v>
      </c>
      <c r="M70" s="105">
        <f>'СВОД 2026'!L70+$H$1*1-сен.26!D70</f>
        <v>117843.75</v>
      </c>
      <c r="N70" s="105">
        <f>'СВОД 2026'!M70+$H$1*1-окт.26!D70</f>
        <v>120043.75</v>
      </c>
      <c r="O70" s="105">
        <f>'СВОД 2026'!N70+$H$1*1-ноя.26!D70</f>
        <v>122243.75</v>
      </c>
      <c r="P70" s="105">
        <f>'СВОД 2026'!O70+$H$1*1-дек.26!D70</f>
        <v>124443.75</v>
      </c>
      <c r="Q70" s="106">
        <f t="shared" si="2"/>
        <v>26400</v>
      </c>
      <c r="R70" s="106">
        <f>янв.26!D70+фев.26!D70+мар.26!D70+апр.26!D70+май.26!D70+июн.26!D70+июл.26!D70+авг.26!D285+сен.26!D285+окт.26!D70+ноя.26!D70+дек.26!D70</f>
        <v>1050</v>
      </c>
      <c r="S70" s="106">
        <f t="shared" si="3"/>
        <v>124443.75</v>
      </c>
    </row>
    <row r="71" spans="1:19" ht="15.95" customHeight="1" x14ac:dyDescent="0.25">
      <c r="A71" s="20" t="s">
        <v>88</v>
      </c>
      <c r="B71" s="2">
        <v>55</v>
      </c>
      <c r="C71" s="114"/>
      <c r="D71" s="133">
        <f>'СВОД 2025'!S71</f>
        <v>-5528.23</v>
      </c>
      <c r="E71" s="105">
        <f>'СВОД 2026'!D71+$H$1*1-янв.26!D71</f>
        <v>-5528.23</v>
      </c>
      <c r="F71" s="105">
        <f>'СВОД 2026'!E71+$H$1*1-фев.26!D71</f>
        <v>-5528.23</v>
      </c>
      <c r="G71" s="105">
        <f>'СВОД 2026'!F71+$H$1*1-мар.26!D71</f>
        <v>-3328.2299999999996</v>
      </c>
      <c r="H71" s="105">
        <f>'СВОД 2026'!G71+$H$1*1-апр.26!D71</f>
        <v>-1128.2299999999996</v>
      </c>
      <c r="I71" s="105">
        <f>'СВОД 2026'!H71+$H$1*1-май.26!D71</f>
        <v>1071.7700000000004</v>
      </c>
      <c r="J71" s="105">
        <f>'СВОД 2026'!I71+$H$1*1-июн.26!D71</f>
        <v>3271.7700000000004</v>
      </c>
      <c r="K71" s="105">
        <f>'СВОД 2026'!J71+$H$1*1-июл.26!D71</f>
        <v>5471.77</v>
      </c>
      <c r="L71" s="105">
        <f>'СВОД 2026'!K71+$H$1*1-авг.26!D71</f>
        <v>7671.77</v>
      </c>
      <c r="M71" s="105">
        <f>'СВОД 2026'!L71+$H$1*1-сен.26!D71</f>
        <v>9871.77</v>
      </c>
      <c r="N71" s="105">
        <f>'СВОД 2026'!M71+$H$1*1-окт.26!D71</f>
        <v>12071.77</v>
      </c>
      <c r="O71" s="105">
        <f>'СВОД 2026'!N71+$H$1*1-ноя.26!D71</f>
        <v>14271.77</v>
      </c>
      <c r="P71" s="105">
        <f>'СВОД 2026'!O71+$H$1*1-дек.26!D71</f>
        <v>16471.77</v>
      </c>
      <c r="Q71" s="106">
        <f t="shared" si="2"/>
        <v>26400</v>
      </c>
      <c r="R71" s="106">
        <f>янв.26!D71+фев.26!D71+мар.26!D71+апр.26!D71+май.26!D71+июн.26!D71+июл.26!D71+авг.26!D286+сен.26!D286+окт.26!D71+ноя.26!D71+дек.26!D71</f>
        <v>4400</v>
      </c>
      <c r="S71" s="106">
        <f t="shared" si="3"/>
        <v>16471.77</v>
      </c>
    </row>
    <row r="72" spans="1:19" ht="15.95" customHeight="1" x14ac:dyDescent="0.25">
      <c r="A72" s="20" t="s">
        <v>89</v>
      </c>
      <c r="B72" s="2">
        <v>56</v>
      </c>
      <c r="C72" s="114"/>
      <c r="D72" s="133">
        <f>'СВОД 2025'!S72</f>
        <v>13200</v>
      </c>
      <c r="E72" s="105">
        <f>'СВОД 2026'!D72+$H$1*1-янв.26!D72</f>
        <v>11000</v>
      </c>
      <c r="F72" s="105">
        <f>'СВОД 2026'!E72+$H$1*1-фев.26!D72</f>
        <v>11000</v>
      </c>
      <c r="G72" s="105">
        <f>'СВОД 2026'!F72+$H$1*1-мар.26!D72</f>
        <v>13200</v>
      </c>
      <c r="H72" s="105">
        <f>'СВОД 2026'!G72+$H$1*1-апр.26!D72</f>
        <v>15400</v>
      </c>
      <c r="I72" s="105">
        <f>'СВОД 2026'!H72+$H$1*1-май.26!D72</f>
        <v>17600</v>
      </c>
      <c r="J72" s="105">
        <f>'СВОД 2026'!I72+$H$1*1-июн.26!D72</f>
        <v>19800</v>
      </c>
      <c r="K72" s="105">
        <f>'СВОД 2026'!J72+$H$1*1-июл.26!D72</f>
        <v>22000</v>
      </c>
      <c r="L72" s="105">
        <f>'СВОД 2026'!K72+$H$1*1-авг.26!D72</f>
        <v>24200</v>
      </c>
      <c r="M72" s="105">
        <f>'СВОД 2026'!L72+$H$1*1-сен.26!D72</f>
        <v>26400</v>
      </c>
      <c r="N72" s="105">
        <f>'СВОД 2026'!M72+$H$1*1-окт.26!D72</f>
        <v>28600</v>
      </c>
      <c r="O72" s="105">
        <f>'СВОД 2026'!N72+$H$1*1-ноя.26!D72</f>
        <v>30800</v>
      </c>
      <c r="P72" s="105">
        <f>'СВОД 2026'!O72+$H$1*1-дек.26!D72</f>
        <v>33000</v>
      </c>
      <c r="Q72" s="106">
        <f t="shared" si="2"/>
        <v>26400</v>
      </c>
      <c r="R72" s="106">
        <f>янв.26!D72+фев.26!D72+мар.26!D72+апр.26!D72+май.26!D72+июн.26!D72+июл.26!D72+авг.26!D287+сен.26!D287+окт.26!D72+ноя.26!D72+дек.26!D72</f>
        <v>6600</v>
      </c>
      <c r="S72" s="106">
        <f t="shared" si="3"/>
        <v>33000</v>
      </c>
    </row>
    <row r="73" spans="1:19" ht="15.95" customHeight="1" x14ac:dyDescent="0.25">
      <c r="A73" s="20" t="s">
        <v>90</v>
      </c>
      <c r="B73" s="2">
        <v>57</v>
      </c>
      <c r="C73" s="114"/>
      <c r="D73" s="133">
        <f>'СВОД 2025'!S73</f>
        <v>0</v>
      </c>
      <c r="E73" s="105">
        <f>'СВОД 2026'!D73+$H$1*1-янв.26!D73</f>
        <v>0</v>
      </c>
      <c r="F73" s="105">
        <f>'СВОД 2026'!E73+$H$1*1-фев.26!D73</f>
        <v>0</v>
      </c>
      <c r="G73" s="105">
        <f>'СВОД 2026'!F73+$H$1*1-мар.26!D73</f>
        <v>2200</v>
      </c>
      <c r="H73" s="105">
        <f>'СВОД 2026'!G73+$H$1*1-апр.26!D73</f>
        <v>4400</v>
      </c>
      <c r="I73" s="105">
        <f>'СВОД 2026'!H73+$H$1*1-май.26!D73</f>
        <v>6600</v>
      </c>
      <c r="J73" s="105">
        <f>'СВОД 2026'!I73+$H$1*1-июн.26!D73</f>
        <v>8800</v>
      </c>
      <c r="K73" s="105">
        <f>'СВОД 2026'!J73+$H$1*1-июл.26!D73</f>
        <v>11000</v>
      </c>
      <c r="L73" s="105">
        <f>'СВОД 2026'!K73+$H$1*1-авг.26!D73</f>
        <v>13200</v>
      </c>
      <c r="M73" s="105">
        <f>'СВОД 2026'!L73+$H$1*1-сен.26!D73</f>
        <v>15400</v>
      </c>
      <c r="N73" s="105">
        <f>'СВОД 2026'!M73+$H$1*1-окт.26!D73</f>
        <v>17600</v>
      </c>
      <c r="O73" s="105">
        <f>'СВОД 2026'!N73+$H$1*1-ноя.26!D73</f>
        <v>19800</v>
      </c>
      <c r="P73" s="105">
        <f>'СВОД 2026'!O73+$H$1*1-дек.26!D73</f>
        <v>22000</v>
      </c>
      <c r="Q73" s="106">
        <f t="shared" si="2"/>
        <v>26400</v>
      </c>
      <c r="R73" s="106">
        <f>янв.26!D73+фев.26!D73+мар.26!D73+апр.26!D73+май.26!D73+июн.26!D73+июл.26!D73+авг.26!D288+сен.26!D288+окт.26!D73+ноя.26!D73+дек.26!D73</f>
        <v>4400</v>
      </c>
      <c r="S73" s="106">
        <f t="shared" si="3"/>
        <v>22000</v>
      </c>
    </row>
    <row r="74" spans="1:19" ht="15.95" customHeight="1" x14ac:dyDescent="0.25">
      <c r="A74" s="20" t="s">
        <v>91</v>
      </c>
      <c r="B74" s="2">
        <v>58</v>
      </c>
      <c r="C74" s="114"/>
      <c r="D74" s="133">
        <f>'СВОД 2025'!S74</f>
        <v>153763</v>
      </c>
      <c r="E74" s="105">
        <f>'СВОД 2026'!D74+$H$1*1-янв.26!D74</f>
        <v>155963</v>
      </c>
      <c r="F74" s="105">
        <f>'СВОД 2026'!E74+$H$1*1-фев.26!D74</f>
        <v>158163</v>
      </c>
      <c r="G74" s="105">
        <f>'СВОД 2026'!F74+$H$1*1-мар.26!D74</f>
        <v>160363</v>
      </c>
      <c r="H74" s="105">
        <f>'СВОД 2026'!G74+$H$1*1-апр.26!D74</f>
        <v>162563</v>
      </c>
      <c r="I74" s="105">
        <f>'СВОД 2026'!H74+$H$1*1-май.26!D74</f>
        <v>164763</v>
      </c>
      <c r="J74" s="105">
        <f>'СВОД 2026'!I74+$H$1*1-июн.26!D74</f>
        <v>166963</v>
      </c>
      <c r="K74" s="105">
        <f>'СВОД 2026'!J74+$H$1*1-июл.26!D74</f>
        <v>169163</v>
      </c>
      <c r="L74" s="105">
        <f>'СВОД 2026'!K74+$H$1*1-авг.26!D74</f>
        <v>171363</v>
      </c>
      <c r="M74" s="105">
        <f>'СВОД 2026'!L74+$H$1*1-сен.26!D74</f>
        <v>173563</v>
      </c>
      <c r="N74" s="105">
        <f>'СВОД 2026'!M74+$H$1*1-окт.26!D74</f>
        <v>175763</v>
      </c>
      <c r="O74" s="105">
        <f>'СВОД 2026'!N74+$H$1*1-ноя.26!D74</f>
        <v>177963</v>
      </c>
      <c r="P74" s="105">
        <f>'СВОД 2026'!O74+$H$1*1-дек.26!D74</f>
        <v>180163</v>
      </c>
      <c r="Q74" s="106">
        <f t="shared" si="2"/>
        <v>26400</v>
      </c>
      <c r="R74" s="106">
        <f>янв.26!D74+фев.26!D74+мар.26!D74+апр.26!D74+май.26!D74+июн.26!D74+июл.26!D74+авг.26!D289+сен.26!D289+окт.26!D74+ноя.26!D74+дек.26!D74</f>
        <v>0</v>
      </c>
      <c r="S74" s="106">
        <f t="shared" si="3"/>
        <v>180163</v>
      </c>
    </row>
    <row r="75" spans="1:19" ht="15.95" customHeight="1" x14ac:dyDescent="0.25">
      <c r="A75" s="20" t="s">
        <v>355</v>
      </c>
      <c r="B75" s="2">
        <v>59</v>
      </c>
      <c r="C75" s="114"/>
      <c r="D75" s="133">
        <f>'СВОД 2025'!S75</f>
        <v>-67.940000000002328</v>
      </c>
      <c r="E75" s="105">
        <f>'СВОД 2026'!D75+$H$1*1-янв.26!D75</f>
        <v>2132.0599999999977</v>
      </c>
      <c r="F75" s="105">
        <f>'СВОД 2026'!E75+$H$1*1-фев.26!D75</f>
        <v>2132.0599999999977</v>
      </c>
      <c r="G75" s="105">
        <f>'СВОД 2026'!F75+$H$1*1-мар.26!D75</f>
        <v>4332.0599999999977</v>
      </c>
      <c r="H75" s="105">
        <f>'СВОД 2026'!G75+$H$1*1-апр.26!D75</f>
        <v>6532.0599999999977</v>
      </c>
      <c r="I75" s="105">
        <f>'СВОД 2026'!H75+$H$1*1-май.26!D75</f>
        <v>8732.0599999999977</v>
      </c>
      <c r="J75" s="105">
        <f>'СВОД 2026'!I75+$H$1*1-июн.26!D75</f>
        <v>10932.059999999998</v>
      </c>
      <c r="K75" s="105">
        <f>'СВОД 2026'!J75+$H$1*1-июл.26!D75</f>
        <v>13132.059999999998</v>
      </c>
      <c r="L75" s="105">
        <f>'СВОД 2026'!K75+$H$1*1-авг.26!D75</f>
        <v>15332.059999999998</v>
      </c>
      <c r="M75" s="105">
        <f>'СВОД 2026'!L75+$H$1*1-сен.26!D75</f>
        <v>17532.059999999998</v>
      </c>
      <c r="N75" s="105">
        <f>'СВОД 2026'!M75+$H$1*1-окт.26!D75</f>
        <v>19732.059999999998</v>
      </c>
      <c r="O75" s="105">
        <f>'СВОД 2026'!N75+$H$1*1-ноя.26!D75</f>
        <v>21932.059999999998</v>
      </c>
      <c r="P75" s="105">
        <f>'СВОД 2026'!O75+$H$1*1-дек.26!D75</f>
        <v>24132.059999999998</v>
      </c>
      <c r="Q75" s="106">
        <f t="shared" si="2"/>
        <v>26400</v>
      </c>
      <c r="R75" s="106">
        <f>янв.26!D75+фев.26!D75+мар.26!D75+апр.26!D75+май.26!D75+июн.26!D75+июл.26!D75+авг.26!D290+сен.26!D290+окт.26!D75+ноя.26!D75+дек.26!D75</f>
        <v>2200</v>
      </c>
      <c r="S75" s="106">
        <f t="shared" si="3"/>
        <v>24132.059999999998</v>
      </c>
    </row>
    <row r="76" spans="1:19" ht="15.95" customHeight="1" x14ac:dyDescent="0.25">
      <c r="A76" s="20" t="s">
        <v>93</v>
      </c>
      <c r="B76" s="2">
        <v>60</v>
      </c>
      <c r="C76" s="114"/>
      <c r="D76" s="133">
        <f>'СВОД 2025'!S76</f>
        <v>81900</v>
      </c>
      <c r="E76" s="105">
        <f>'СВОД 2026'!D76+$H$1*1-янв.26!D76</f>
        <v>84100</v>
      </c>
      <c r="F76" s="105">
        <f>'СВОД 2026'!E76+$H$1*1-фев.26!D76</f>
        <v>86300</v>
      </c>
      <c r="G76" s="105">
        <f>'СВОД 2026'!F76+$H$1*1-мар.26!D76</f>
        <v>88500</v>
      </c>
      <c r="H76" s="105">
        <f>'СВОД 2026'!G76+$H$1*1-апр.26!D76</f>
        <v>90700</v>
      </c>
      <c r="I76" s="105">
        <f>'СВОД 2026'!H76+$H$1*1-май.26!D76</f>
        <v>92900</v>
      </c>
      <c r="J76" s="105">
        <f>'СВОД 2026'!I76+$H$1*1-июн.26!D76</f>
        <v>95100</v>
      </c>
      <c r="K76" s="105">
        <f>'СВОД 2026'!J76+$H$1*1-июл.26!D76</f>
        <v>97300</v>
      </c>
      <c r="L76" s="105">
        <f>'СВОД 2026'!K76+$H$1*1-авг.26!D76</f>
        <v>99500</v>
      </c>
      <c r="M76" s="105">
        <f>'СВОД 2026'!L76+$H$1*1-сен.26!D76</f>
        <v>101700</v>
      </c>
      <c r="N76" s="105">
        <f>'СВОД 2026'!M76+$H$1*1-окт.26!D76</f>
        <v>103900</v>
      </c>
      <c r="O76" s="105">
        <f>'СВОД 2026'!N76+$H$1*1-ноя.26!D76</f>
        <v>106100</v>
      </c>
      <c r="P76" s="105">
        <f>'СВОД 2026'!O76+$H$1*1-дек.26!D76</f>
        <v>108300</v>
      </c>
      <c r="Q76" s="106">
        <f t="shared" si="2"/>
        <v>26400</v>
      </c>
      <c r="R76" s="106">
        <f>янв.26!D76+фев.26!D76+мар.26!D76+апр.26!D76+май.26!D76+июн.26!D76+июл.26!D76+авг.26!D291+сен.26!D291+окт.26!D76+ноя.26!D76+дек.26!D76</f>
        <v>0</v>
      </c>
      <c r="S76" s="106">
        <f t="shared" si="3"/>
        <v>108300</v>
      </c>
    </row>
    <row r="77" spans="1:19" ht="15.95" customHeight="1" x14ac:dyDescent="0.25">
      <c r="A77" s="20" t="s">
        <v>443</v>
      </c>
      <c r="B77" s="2">
        <v>61</v>
      </c>
      <c r="C77" s="114"/>
      <c r="D77" s="133">
        <f>'СВОД 2025'!S77</f>
        <v>19804.589999999997</v>
      </c>
      <c r="E77" s="105">
        <f>'СВОД 2026'!D77+$H$1*1-янв.26!D77</f>
        <v>2004.5899999999965</v>
      </c>
      <c r="F77" s="105">
        <f>'СВОД 2026'!E77+$H$1*1-фев.26!D77</f>
        <v>4204.5899999999965</v>
      </c>
      <c r="G77" s="105">
        <f>'СВОД 2026'!F77+$H$1*1-мар.26!D77</f>
        <v>6404.5899999999965</v>
      </c>
      <c r="H77" s="105">
        <f>'СВОД 2026'!G77+$H$1*1-апр.26!D77</f>
        <v>8604.5899999999965</v>
      </c>
      <c r="I77" s="105">
        <f>'СВОД 2026'!H77+$H$1*1-май.26!D77</f>
        <v>10804.589999999997</v>
      </c>
      <c r="J77" s="105">
        <f>'СВОД 2026'!I77+$H$1*1-июн.26!D77</f>
        <v>13004.589999999997</v>
      </c>
      <c r="K77" s="105">
        <f>'СВОД 2026'!J77+$H$1*1-июл.26!D77</f>
        <v>15204.589999999997</v>
      </c>
      <c r="L77" s="105">
        <f>'СВОД 2026'!K77+$H$1*1-авг.26!D77</f>
        <v>17404.589999999997</v>
      </c>
      <c r="M77" s="105">
        <f>'СВОД 2026'!L77+$H$1*1-сен.26!D77</f>
        <v>19604.589999999997</v>
      </c>
      <c r="N77" s="105">
        <f>'СВОД 2026'!M77+$H$1*1-окт.26!D77</f>
        <v>21804.589999999997</v>
      </c>
      <c r="O77" s="105">
        <f>'СВОД 2026'!N77+$H$1*1-ноя.26!D77</f>
        <v>24004.589999999997</v>
      </c>
      <c r="P77" s="105">
        <f>'СВОД 2026'!O77+$H$1*1-дек.26!D77</f>
        <v>26204.589999999997</v>
      </c>
      <c r="Q77" s="106">
        <f t="shared" si="2"/>
        <v>26400</v>
      </c>
      <c r="R77" s="106">
        <f>янв.26!D77+фев.26!D77+мар.26!D77+апр.26!D77+май.26!D77+июн.26!D77+июл.26!D77+авг.26!D292+сен.26!D292+окт.26!D77+ноя.26!D77+дек.26!D77</f>
        <v>20000</v>
      </c>
      <c r="S77" s="106">
        <f t="shared" si="3"/>
        <v>26204.589999999997</v>
      </c>
    </row>
    <row r="78" spans="1:19" ht="15.95" customHeight="1" x14ac:dyDescent="0.25">
      <c r="A78" s="20" t="s">
        <v>95</v>
      </c>
      <c r="B78" s="2">
        <v>61</v>
      </c>
      <c r="C78" s="20" t="s">
        <v>21</v>
      </c>
      <c r="D78" s="133">
        <f>'СВОД 2025'!S78</f>
        <v>19324</v>
      </c>
      <c r="E78" s="105">
        <f>'СВОД 2026'!D78+$H$1*1-янв.26!D78</f>
        <v>14924</v>
      </c>
      <c r="F78" s="105">
        <f>'СВОД 2026'!E78+$H$1*1-фев.26!D78</f>
        <v>17124</v>
      </c>
      <c r="G78" s="105">
        <f>'СВОД 2026'!F78+$H$1*1-мар.26!D78</f>
        <v>19324</v>
      </c>
      <c r="H78" s="105">
        <f>'СВОД 2026'!G78+$H$1*1-апр.26!D78</f>
        <v>21524</v>
      </c>
      <c r="I78" s="105">
        <f>'СВОД 2026'!H78+$H$1*1-май.26!D78</f>
        <v>23724</v>
      </c>
      <c r="J78" s="105">
        <f>'СВОД 2026'!I78+$H$1*1-июн.26!D78</f>
        <v>25924</v>
      </c>
      <c r="K78" s="105">
        <f>'СВОД 2026'!J78+$H$1*1-июл.26!D78</f>
        <v>28124</v>
      </c>
      <c r="L78" s="105">
        <f>'СВОД 2026'!K78+$H$1*1-авг.26!D78</f>
        <v>30324</v>
      </c>
      <c r="M78" s="105">
        <f>'СВОД 2026'!L78+$H$1*1-сен.26!D78</f>
        <v>32524</v>
      </c>
      <c r="N78" s="105">
        <f>'СВОД 2026'!M78+$H$1*1-окт.26!D78</f>
        <v>34724</v>
      </c>
      <c r="O78" s="105">
        <f>'СВОД 2026'!N78+$H$1*1-ноя.26!D78</f>
        <v>36924</v>
      </c>
      <c r="P78" s="105">
        <f>'СВОД 2026'!O78+$H$1*1-дек.26!D78</f>
        <v>39124</v>
      </c>
      <c r="Q78" s="106">
        <f t="shared" si="2"/>
        <v>26400</v>
      </c>
      <c r="R78" s="106">
        <f>янв.26!D78+фев.26!D78+мар.26!D78+апр.26!D78+май.26!D78+июн.26!D78+июл.26!D78+авг.26!D293+сен.26!D293+окт.26!D78+ноя.26!D78+дек.26!D78</f>
        <v>6600</v>
      </c>
      <c r="S78" s="106">
        <f t="shared" si="3"/>
        <v>39124</v>
      </c>
    </row>
    <row r="79" spans="1:19" ht="15.95" customHeight="1" x14ac:dyDescent="0.25">
      <c r="A79" s="20" t="s">
        <v>96</v>
      </c>
      <c r="B79" s="2">
        <v>62</v>
      </c>
      <c r="C79" s="114"/>
      <c r="D79" s="133">
        <f>'СВОД 2025'!S79</f>
        <v>-356.63000000000102</v>
      </c>
      <c r="E79" s="105">
        <f>'СВОД 2026'!D79+$H$1*1-янв.26!D79</f>
        <v>-356.63000000000102</v>
      </c>
      <c r="F79" s="105">
        <f>'СВОД 2026'!E79+$H$1*1-фев.26!D79</f>
        <v>-356.63000000000102</v>
      </c>
      <c r="G79" s="105">
        <f>'СВОД 2026'!F79+$H$1*1-мар.26!D79</f>
        <v>1843.369999999999</v>
      </c>
      <c r="H79" s="105">
        <f>'СВОД 2026'!G79+$H$1*1-апр.26!D79</f>
        <v>4043.369999999999</v>
      </c>
      <c r="I79" s="105">
        <f>'СВОД 2026'!H79+$H$1*1-май.26!D79</f>
        <v>6243.369999999999</v>
      </c>
      <c r="J79" s="105">
        <f>'СВОД 2026'!I79+$H$1*1-июн.26!D79</f>
        <v>8443.369999999999</v>
      </c>
      <c r="K79" s="105">
        <f>'СВОД 2026'!J79+$H$1*1-июл.26!D79</f>
        <v>10643.369999999999</v>
      </c>
      <c r="L79" s="105">
        <f>'СВОД 2026'!K79+$H$1*1-авг.26!D79</f>
        <v>12843.369999999999</v>
      </c>
      <c r="M79" s="105">
        <f>'СВОД 2026'!L79+$H$1*1-сен.26!D79</f>
        <v>15043.369999999999</v>
      </c>
      <c r="N79" s="105">
        <f>'СВОД 2026'!M79+$H$1*1-окт.26!D79</f>
        <v>17243.37</v>
      </c>
      <c r="O79" s="105">
        <f>'СВОД 2026'!N79+$H$1*1-ноя.26!D79</f>
        <v>19443.37</v>
      </c>
      <c r="P79" s="105">
        <f>'СВОД 2026'!O79+$H$1*1-дек.26!D79</f>
        <v>21643.37</v>
      </c>
      <c r="Q79" s="106">
        <f t="shared" si="2"/>
        <v>26400</v>
      </c>
      <c r="R79" s="106">
        <f>янв.26!D79+фев.26!D79+мар.26!D79+апр.26!D79+май.26!D79+июн.26!D79+июл.26!D79+авг.26!D294+сен.26!D294+окт.26!D79+ноя.26!D79+дек.26!D79</f>
        <v>4400</v>
      </c>
      <c r="S79" s="106">
        <f t="shared" si="3"/>
        <v>21643.37</v>
      </c>
    </row>
    <row r="80" spans="1:19" ht="15.95" customHeight="1" x14ac:dyDescent="0.25">
      <c r="A80" s="20" t="s">
        <v>97</v>
      </c>
      <c r="B80" s="2">
        <v>62</v>
      </c>
      <c r="C80" s="20" t="s">
        <v>21</v>
      </c>
      <c r="D80" s="133">
        <f>'СВОД 2025'!S80</f>
        <v>62400</v>
      </c>
      <c r="E80" s="105">
        <f>'СВОД 2026'!D80+$H$1*1-янв.26!D80</f>
        <v>57600</v>
      </c>
      <c r="F80" s="105">
        <f>'СВОД 2026'!E80+$H$1*1-фев.26!D80</f>
        <v>59800</v>
      </c>
      <c r="G80" s="105">
        <f>'СВОД 2026'!F80+$H$1*1-мар.26!D80</f>
        <v>62000</v>
      </c>
      <c r="H80" s="105">
        <f>'СВОД 2026'!G80+$H$1*1-апр.26!D80</f>
        <v>64200</v>
      </c>
      <c r="I80" s="105">
        <f>'СВОД 2026'!H80+$H$1*1-май.26!D80</f>
        <v>66400</v>
      </c>
      <c r="J80" s="105">
        <f>'СВОД 2026'!I80+$H$1*1-июн.26!D80</f>
        <v>68600</v>
      </c>
      <c r="K80" s="105">
        <f>'СВОД 2026'!J80+$H$1*1-июл.26!D80</f>
        <v>70800</v>
      </c>
      <c r="L80" s="105">
        <f>'СВОД 2026'!K80+$H$1*1-авг.26!D80</f>
        <v>73000</v>
      </c>
      <c r="M80" s="105">
        <f>'СВОД 2026'!L80+$H$1*1-сен.26!D80</f>
        <v>75200</v>
      </c>
      <c r="N80" s="105">
        <f>'СВОД 2026'!M80+$H$1*1-окт.26!D80</f>
        <v>77400</v>
      </c>
      <c r="O80" s="105">
        <f>'СВОД 2026'!N80+$H$1*1-ноя.26!D80</f>
        <v>79600</v>
      </c>
      <c r="P80" s="105">
        <f>'СВОД 2026'!O80+$H$1*1-дек.26!D80</f>
        <v>81800</v>
      </c>
      <c r="Q80" s="106">
        <f t="shared" si="2"/>
        <v>26400</v>
      </c>
      <c r="R80" s="106">
        <f>янв.26!D80+фев.26!D80+мар.26!D80+апр.26!D80+май.26!D80+июн.26!D80+июл.26!D80+авг.26!D295+сен.26!D295+окт.26!D80+ноя.26!D80+дек.26!D80</f>
        <v>7000</v>
      </c>
      <c r="S80" s="106">
        <f t="shared" si="3"/>
        <v>81800</v>
      </c>
    </row>
    <row r="81" spans="1:19" ht="15.95" customHeight="1" x14ac:dyDescent="0.25">
      <c r="A81" s="20" t="s">
        <v>388</v>
      </c>
      <c r="B81" s="2">
        <v>63</v>
      </c>
      <c r="C81" s="114"/>
      <c r="D81" s="133">
        <f>'СВОД 2025'!S81</f>
        <v>-600</v>
      </c>
      <c r="E81" s="105">
        <f>'СВОД 2026'!D81+$H$1*1-янв.26!D81</f>
        <v>1600</v>
      </c>
      <c r="F81" s="105">
        <f>'СВОД 2026'!E81+$H$1*1-фев.26!D81</f>
        <v>3800</v>
      </c>
      <c r="G81" s="105">
        <f>'СВОД 2026'!F81+$H$1*1-мар.26!D81</f>
        <v>6000</v>
      </c>
      <c r="H81" s="105">
        <f>'СВОД 2026'!G81+$H$1*1-апр.26!D81</f>
        <v>8200</v>
      </c>
      <c r="I81" s="105">
        <f>'СВОД 2026'!H81+$H$1*1-май.26!D81</f>
        <v>10400</v>
      </c>
      <c r="J81" s="105">
        <f>'СВОД 2026'!I81+$H$1*1-июн.26!D81</f>
        <v>12600</v>
      </c>
      <c r="K81" s="105">
        <f>'СВОД 2026'!J81+$H$1*1-июл.26!D81</f>
        <v>14800</v>
      </c>
      <c r="L81" s="105">
        <f>'СВОД 2026'!K81+$H$1*1-авг.26!D81</f>
        <v>17000</v>
      </c>
      <c r="M81" s="105">
        <f>'СВОД 2026'!L81+$H$1*1-сен.26!D81</f>
        <v>19200</v>
      </c>
      <c r="N81" s="105">
        <f>'СВОД 2026'!M81+$H$1*1-окт.26!D81</f>
        <v>21400</v>
      </c>
      <c r="O81" s="105">
        <f>'СВОД 2026'!N81+$H$1*1-ноя.26!D81</f>
        <v>23600</v>
      </c>
      <c r="P81" s="105">
        <f>'СВОД 2026'!O81+$H$1*1-дек.26!D81</f>
        <v>25800</v>
      </c>
      <c r="Q81" s="106">
        <f t="shared" si="2"/>
        <v>26400</v>
      </c>
      <c r="R81" s="106">
        <f>янв.26!D81+фев.26!D81+мар.26!D81+апр.26!D81+май.26!D81+июн.26!D81+июл.26!D81+авг.26!D296+сен.26!D296+окт.26!D81+ноя.26!D81+дек.26!D81</f>
        <v>0</v>
      </c>
      <c r="S81" s="106">
        <f t="shared" si="3"/>
        <v>25800</v>
      </c>
    </row>
    <row r="82" spans="1:19" ht="15.95" customHeight="1" x14ac:dyDescent="0.25">
      <c r="A82" s="20" t="s">
        <v>432</v>
      </c>
      <c r="B82" s="2">
        <v>64</v>
      </c>
      <c r="C82" s="114"/>
      <c r="D82" s="133">
        <f>'СВОД 2025'!S82</f>
        <v>30799.759999999995</v>
      </c>
      <c r="E82" s="105">
        <f>'СВОД 2026'!D82+$H$1*1-янв.26!D82</f>
        <v>32999.759999999995</v>
      </c>
      <c r="F82" s="105">
        <f>'СВОД 2026'!E82+$H$1*1-фев.26!D82</f>
        <v>35199.759999999995</v>
      </c>
      <c r="G82" s="105">
        <f>'СВОД 2026'!F82+$H$1*1-мар.26!D82</f>
        <v>37399.759999999995</v>
      </c>
      <c r="H82" s="105">
        <f>'СВОД 2026'!G82+$H$1*1-апр.26!D82</f>
        <v>39599.759999999995</v>
      </c>
      <c r="I82" s="105">
        <f>'СВОД 2026'!H82+$H$1*1-май.26!D82</f>
        <v>41799.759999999995</v>
      </c>
      <c r="J82" s="105">
        <f>'СВОД 2026'!I82+$H$1*1-июн.26!D82</f>
        <v>43999.759999999995</v>
      </c>
      <c r="K82" s="105">
        <f>'СВОД 2026'!J82+$H$1*1-июл.26!D82</f>
        <v>46199.759999999995</v>
      </c>
      <c r="L82" s="105">
        <f>'СВОД 2026'!K82+$H$1*1-авг.26!D82</f>
        <v>48399.759999999995</v>
      </c>
      <c r="M82" s="105">
        <f>'СВОД 2026'!L82+$H$1*1-сен.26!D82</f>
        <v>50599.759999999995</v>
      </c>
      <c r="N82" s="105">
        <f>'СВОД 2026'!M82+$H$1*1-окт.26!D82</f>
        <v>52799.759999999995</v>
      </c>
      <c r="O82" s="105">
        <f>'СВОД 2026'!N82+$H$1*1-ноя.26!D82</f>
        <v>54999.759999999995</v>
      </c>
      <c r="P82" s="105">
        <f>'СВОД 2026'!O82+$H$1*1-дек.26!D82</f>
        <v>57199.759999999995</v>
      </c>
      <c r="Q82" s="106">
        <f t="shared" si="2"/>
        <v>26400</v>
      </c>
      <c r="R82" s="106">
        <f>янв.26!D82+фев.26!D82+мар.26!D82+апр.26!D82+май.26!D82+июн.26!D82+июл.26!D82+авг.26!D297+сен.26!D297+окт.26!D82+ноя.26!D82+дек.26!D82</f>
        <v>0</v>
      </c>
      <c r="S82" s="106">
        <f t="shared" si="3"/>
        <v>57199.759999999995</v>
      </c>
    </row>
    <row r="83" spans="1:19" ht="15.95" customHeight="1" x14ac:dyDescent="0.25">
      <c r="A83" s="20" t="s">
        <v>357</v>
      </c>
      <c r="B83" s="2">
        <v>65</v>
      </c>
      <c r="C83" s="114"/>
      <c r="D83" s="133">
        <f>'СВОД 2025'!S83</f>
        <v>16600</v>
      </c>
      <c r="E83" s="105">
        <f>'СВОД 2026'!D83+$H$1*1-янв.26!D83</f>
        <v>2200</v>
      </c>
      <c r="F83" s="105">
        <f>'СВОД 2026'!E83+$H$1*1-фев.26!D83</f>
        <v>4400</v>
      </c>
      <c r="G83" s="105">
        <f>'СВОД 2026'!F83+$H$1*1-мар.26!D83</f>
        <v>6600</v>
      </c>
      <c r="H83" s="105">
        <f>'СВОД 2026'!G83+$H$1*1-апр.26!D83</f>
        <v>8800</v>
      </c>
      <c r="I83" s="105">
        <f>'СВОД 2026'!H83+$H$1*1-май.26!D83</f>
        <v>11000</v>
      </c>
      <c r="J83" s="105">
        <f>'СВОД 2026'!I83+$H$1*1-июн.26!D83</f>
        <v>13200</v>
      </c>
      <c r="K83" s="105">
        <f>'СВОД 2026'!J83+$H$1*1-июл.26!D83</f>
        <v>15400</v>
      </c>
      <c r="L83" s="105">
        <f>'СВОД 2026'!K83+$H$1*1-авг.26!D83</f>
        <v>17600</v>
      </c>
      <c r="M83" s="105">
        <f>'СВОД 2026'!L83+$H$1*1-сен.26!D83</f>
        <v>19800</v>
      </c>
      <c r="N83" s="105">
        <f>'СВОД 2026'!M83+$H$1*1-окт.26!D83</f>
        <v>22000</v>
      </c>
      <c r="O83" s="105">
        <f>'СВОД 2026'!N83+$H$1*1-ноя.26!D83</f>
        <v>24200</v>
      </c>
      <c r="P83" s="105">
        <f>'СВОД 2026'!O83+$H$1*1-дек.26!D83</f>
        <v>26400</v>
      </c>
      <c r="Q83" s="106">
        <f t="shared" si="2"/>
        <v>26400</v>
      </c>
      <c r="R83" s="106">
        <f>янв.26!D83+фев.26!D83+мар.26!D83+апр.26!D83+май.26!D83+июн.26!D83+июл.26!D83+авг.26!D298+сен.26!D298+окт.26!D83+ноя.26!D83+дек.26!D83</f>
        <v>16600</v>
      </c>
      <c r="S83" s="106">
        <f t="shared" si="3"/>
        <v>26400</v>
      </c>
    </row>
    <row r="84" spans="1:19" ht="15.95" customHeight="1" x14ac:dyDescent="0.25">
      <c r="A84" s="20" t="s">
        <v>462</v>
      </c>
      <c r="B84" s="2">
        <v>66</v>
      </c>
      <c r="C84" s="114"/>
      <c r="D84" s="133">
        <f>'СВОД 2025'!S84</f>
        <v>110935.84</v>
      </c>
      <c r="E84" s="105">
        <f>'СВОД 2026'!D84+$H$1*1-янв.26!D84</f>
        <v>113135.84</v>
      </c>
      <c r="F84" s="105">
        <f>'СВОД 2026'!E84+$H$1*1-фев.26!D84</f>
        <v>115335.84</v>
      </c>
      <c r="G84" s="105">
        <f>'СВОД 2026'!F84+$H$1*1-мар.26!D84</f>
        <v>117535.84</v>
      </c>
      <c r="H84" s="105">
        <f>'СВОД 2026'!G84+$H$1*1-апр.26!D84</f>
        <v>119735.84</v>
      </c>
      <c r="I84" s="105">
        <f>'СВОД 2026'!H84+$H$1*1-май.26!D84</f>
        <v>121935.84</v>
      </c>
      <c r="J84" s="105">
        <f>'СВОД 2026'!I84+$H$1*1-июн.26!D84</f>
        <v>124135.84</v>
      </c>
      <c r="K84" s="105">
        <f>'СВОД 2026'!J84+$H$1*1-июл.26!D84</f>
        <v>126335.84</v>
      </c>
      <c r="L84" s="105">
        <f>'СВОД 2026'!K84+$H$1*1-авг.26!D84</f>
        <v>128535.84</v>
      </c>
      <c r="M84" s="105">
        <f>'СВОД 2026'!L84+$H$1*1-сен.26!D84</f>
        <v>130735.84</v>
      </c>
      <c r="N84" s="105">
        <f>'СВОД 2026'!M84+$H$1*1-окт.26!D84</f>
        <v>132935.84</v>
      </c>
      <c r="O84" s="105">
        <f>'СВОД 2026'!N84+$H$1*1-ноя.26!D84</f>
        <v>135135.84</v>
      </c>
      <c r="P84" s="105">
        <f>'СВОД 2026'!O84+$H$1*1-дек.26!D84</f>
        <v>137335.84</v>
      </c>
      <c r="Q84" s="106">
        <f t="shared" si="2"/>
        <v>26400</v>
      </c>
      <c r="R84" s="106">
        <f>янв.26!D84+фев.26!D84+мар.26!D84+апр.26!D84+май.26!D84+июн.26!D84+июл.26!D84+авг.26!D299+сен.26!D299+окт.26!D84+ноя.26!D84+дек.26!D84</f>
        <v>0</v>
      </c>
      <c r="S84" s="106">
        <f t="shared" si="3"/>
        <v>137335.84</v>
      </c>
    </row>
    <row r="85" spans="1:19" ht="15.95" customHeight="1" x14ac:dyDescent="0.25">
      <c r="A85" s="20" t="s">
        <v>433</v>
      </c>
      <c r="B85" s="2">
        <v>67</v>
      </c>
      <c r="C85" s="114"/>
      <c r="D85" s="133">
        <f>'СВОД 2025'!S85</f>
        <v>38000</v>
      </c>
      <c r="E85" s="105">
        <f>'СВОД 2026'!D85+$H$1*1-янв.26!D85</f>
        <v>40200</v>
      </c>
      <c r="F85" s="105">
        <f>'СВОД 2026'!E85+$H$1*1-фев.26!D85</f>
        <v>42400</v>
      </c>
      <c r="G85" s="105">
        <f>'СВОД 2026'!F85+$H$1*1-мар.26!D85</f>
        <v>44600</v>
      </c>
      <c r="H85" s="105">
        <f>'СВОД 2026'!G85+$H$1*1-апр.26!D85</f>
        <v>46800</v>
      </c>
      <c r="I85" s="105">
        <f>'СВОД 2026'!H85+$H$1*1-май.26!D85</f>
        <v>49000</v>
      </c>
      <c r="J85" s="105">
        <f>'СВОД 2026'!I85+$H$1*1-июн.26!D85</f>
        <v>51200</v>
      </c>
      <c r="K85" s="105">
        <f>'СВОД 2026'!J85+$H$1*1-июл.26!D85</f>
        <v>53400</v>
      </c>
      <c r="L85" s="105">
        <f>'СВОД 2026'!K85+$H$1*1-авг.26!D85</f>
        <v>55600</v>
      </c>
      <c r="M85" s="105">
        <f>'СВОД 2026'!L85+$H$1*1-сен.26!D85</f>
        <v>57800</v>
      </c>
      <c r="N85" s="105">
        <f>'СВОД 2026'!M85+$H$1*1-окт.26!D85</f>
        <v>60000</v>
      </c>
      <c r="O85" s="105">
        <f>'СВОД 2026'!N85+$H$1*1-ноя.26!D85</f>
        <v>62200</v>
      </c>
      <c r="P85" s="105">
        <f>'СВОД 2026'!O85+$H$1*1-дек.26!D85</f>
        <v>64400</v>
      </c>
      <c r="Q85" s="106">
        <f t="shared" si="2"/>
        <v>26400</v>
      </c>
      <c r="R85" s="106">
        <f>янв.26!D85+фев.26!D85+мар.26!D85+апр.26!D85+май.26!D85+июн.26!D85+июл.26!D85+авг.26!D300+сен.26!D300+окт.26!D85+ноя.26!D85+дек.26!D85</f>
        <v>0</v>
      </c>
      <c r="S85" s="106">
        <f t="shared" si="3"/>
        <v>64400</v>
      </c>
    </row>
    <row r="86" spans="1:19" ht="15.95" customHeight="1" x14ac:dyDescent="0.25">
      <c r="A86" s="20" t="s">
        <v>103</v>
      </c>
      <c r="B86" s="2">
        <v>68</v>
      </c>
      <c r="C86" s="114"/>
      <c r="D86" s="133">
        <f>'СВОД 2025'!S86</f>
        <v>4400</v>
      </c>
      <c r="E86" s="105">
        <f>'СВОД 2026'!D86+$H$1*1-янв.26!D86</f>
        <v>6600</v>
      </c>
      <c r="F86" s="105">
        <f>'СВОД 2026'!E86+$H$1*1-фев.26!D86</f>
        <v>0</v>
      </c>
      <c r="G86" s="105">
        <f>'СВОД 2026'!F86+$H$1*1-мар.26!D86</f>
        <v>2200</v>
      </c>
      <c r="H86" s="105">
        <f>'СВОД 2026'!G86+$H$1*1-апр.26!D86</f>
        <v>4400</v>
      </c>
      <c r="I86" s="105">
        <f>'СВОД 2026'!H86+$H$1*1-май.26!D86</f>
        <v>6600</v>
      </c>
      <c r="J86" s="105">
        <f>'СВОД 2026'!I86+$H$1*1-июн.26!D86</f>
        <v>8800</v>
      </c>
      <c r="K86" s="105">
        <f>'СВОД 2026'!J86+$H$1*1-июл.26!D86</f>
        <v>11000</v>
      </c>
      <c r="L86" s="105">
        <f>'СВОД 2026'!K86+$H$1*1-авг.26!D86</f>
        <v>13200</v>
      </c>
      <c r="M86" s="105">
        <f>'СВОД 2026'!L86+$H$1*1-сен.26!D86</f>
        <v>15400</v>
      </c>
      <c r="N86" s="105">
        <f>'СВОД 2026'!M86+$H$1*1-окт.26!D86</f>
        <v>17600</v>
      </c>
      <c r="O86" s="105">
        <f>'СВОД 2026'!N86+$H$1*1-ноя.26!D86</f>
        <v>19800</v>
      </c>
      <c r="P86" s="105">
        <f>'СВОД 2026'!O86+$H$1*1-дек.26!D86</f>
        <v>22000</v>
      </c>
      <c r="Q86" s="106">
        <f t="shared" si="2"/>
        <v>26400</v>
      </c>
      <c r="R86" s="106">
        <f>янв.26!D86+фев.26!D86+мар.26!D86+апр.26!D86+май.26!D86+июн.26!D86+июл.26!D86+авг.26!D301+сен.26!D301+окт.26!D86+ноя.26!D86+дек.26!D86</f>
        <v>8800</v>
      </c>
      <c r="S86" s="106">
        <f t="shared" si="3"/>
        <v>22000</v>
      </c>
    </row>
    <row r="87" spans="1:19" ht="15.95" customHeight="1" x14ac:dyDescent="0.25">
      <c r="A87" s="20" t="s">
        <v>103</v>
      </c>
      <c r="B87" s="2">
        <v>68</v>
      </c>
      <c r="C87" s="20" t="s">
        <v>21</v>
      </c>
      <c r="D87" s="133">
        <f>'СВОД 2025'!S87</f>
        <v>0</v>
      </c>
      <c r="E87" s="133">
        <f>'СВОД 2025'!T87</f>
        <v>0</v>
      </c>
      <c r="F87" s="133">
        <f>'СВОД 2025'!U87</f>
        <v>0</v>
      </c>
      <c r="G87" s="133">
        <f>'СВОД 2025'!V87</f>
        <v>0</v>
      </c>
      <c r="H87" s="133">
        <f>'СВОД 2025'!W87</f>
        <v>0</v>
      </c>
      <c r="I87" s="133">
        <f>'СВОД 2025'!X87</f>
        <v>0</v>
      </c>
      <c r="J87" s="133">
        <f>'СВОД 2025'!Y87</f>
        <v>0</v>
      </c>
      <c r="K87" s="133">
        <f>'СВОД 2025'!Z87</f>
        <v>0</v>
      </c>
      <c r="L87" s="133">
        <f>'СВОД 2025'!AA87</f>
        <v>0</v>
      </c>
      <c r="M87" s="133">
        <f>'СВОД 2025'!AB87</f>
        <v>0</v>
      </c>
      <c r="N87" s="133">
        <f>'СВОД 2025'!AC87</f>
        <v>0</v>
      </c>
      <c r="O87" s="133">
        <f>'СВОД 2025'!AD87</f>
        <v>0</v>
      </c>
      <c r="P87" s="133">
        <f>'СВОД 2025'!AE87</f>
        <v>0</v>
      </c>
      <c r="Q87" s="106">
        <v>0</v>
      </c>
      <c r="R87" s="106">
        <f>янв.26!D87+фев.26!D87+мар.26!D87+апр.26!D87+май.26!D87+июн.26!D87+июл.26!D87+авг.26!D302+сен.26!D302+окт.26!D87+ноя.26!D87+дек.26!D87</f>
        <v>0</v>
      </c>
      <c r="S87" s="106">
        <f t="shared" si="3"/>
        <v>0</v>
      </c>
    </row>
    <row r="88" spans="1:19" ht="15.95" customHeight="1" x14ac:dyDescent="0.25">
      <c r="A88" s="20" t="s">
        <v>358</v>
      </c>
      <c r="B88" s="2">
        <v>69</v>
      </c>
      <c r="C88" s="114"/>
      <c r="D88" s="133">
        <f>'СВОД 2025'!S88</f>
        <v>200200</v>
      </c>
      <c r="E88" s="105">
        <f>'СВОД 2026'!D88+$H$1*1-янв.26!D88</f>
        <v>202400</v>
      </c>
      <c r="F88" s="105">
        <f>'СВОД 2026'!E88+$H$1*1-фев.26!D88</f>
        <v>204600</v>
      </c>
      <c r="G88" s="105">
        <f>'СВОД 2026'!F88+$H$1*1-мар.26!D88</f>
        <v>206800</v>
      </c>
      <c r="H88" s="105">
        <f>'СВОД 2026'!G88+$H$1*1-апр.26!D88</f>
        <v>209000</v>
      </c>
      <c r="I88" s="105">
        <f>'СВОД 2026'!H88+$H$1*1-май.26!D88</f>
        <v>211200</v>
      </c>
      <c r="J88" s="105">
        <f>'СВОД 2026'!I88+$H$1*1-июн.26!D88</f>
        <v>213400</v>
      </c>
      <c r="K88" s="105">
        <f>'СВОД 2026'!J88+$H$1*1-июл.26!D88</f>
        <v>215600</v>
      </c>
      <c r="L88" s="105">
        <f>'СВОД 2026'!K88+$H$1*1-авг.26!D88</f>
        <v>217800</v>
      </c>
      <c r="M88" s="105">
        <f>'СВОД 2026'!L88+$H$1*1-сен.26!D88</f>
        <v>220000</v>
      </c>
      <c r="N88" s="105">
        <f>'СВОД 2026'!M88+$H$1*1-окт.26!D88</f>
        <v>222200</v>
      </c>
      <c r="O88" s="105">
        <f>'СВОД 2026'!N88+$H$1*1-ноя.26!D88</f>
        <v>224400</v>
      </c>
      <c r="P88" s="105">
        <f>'СВОД 2026'!O88+$H$1*1-дек.26!D88</f>
        <v>226600</v>
      </c>
      <c r="Q88" s="106">
        <f t="shared" si="2"/>
        <v>26400</v>
      </c>
      <c r="R88" s="106">
        <f>янв.26!D88+фев.26!D88+мар.26!D88+апр.26!D88+май.26!D88+июн.26!D88+июл.26!D88+авг.26!D303+сен.26!D303+окт.26!D88+ноя.26!D88+дек.26!D88</f>
        <v>0</v>
      </c>
      <c r="S88" s="106">
        <f t="shared" si="3"/>
        <v>226600</v>
      </c>
    </row>
    <row r="89" spans="1:19" ht="15.95" customHeight="1" x14ac:dyDescent="0.25">
      <c r="A89" s="20" t="s">
        <v>264</v>
      </c>
      <c r="B89" s="2">
        <v>69</v>
      </c>
      <c r="C89" s="20" t="s">
        <v>21</v>
      </c>
      <c r="D89" s="133">
        <f>'СВОД 2025'!S89</f>
        <v>24000</v>
      </c>
      <c r="E89" s="105">
        <f>'СВОД 2026'!D89+$H$1*1-янв.26!D89</f>
        <v>26200</v>
      </c>
      <c r="F89" s="105">
        <f>'СВОД 2026'!E89+$H$1*1-фев.26!D89</f>
        <v>28400</v>
      </c>
      <c r="G89" s="105">
        <f>'СВОД 2026'!F89+$H$1*1-мар.26!D89</f>
        <v>30600</v>
      </c>
      <c r="H89" s="105">
        <f>'СВОД 2026'!G89+$H$1*1-апр.26!D89</f>
        <v>32800</v>
      </c>
      <c r="I89" s="105">
        <f>'СВОД 2026'!H89+$H$1*1-май.26!D89</f>
        <v>35000</v>
      </c>
      <c r="J89" s="105">
        <f>'СВОД 2026'!I89+$H$1*1-июн.26!D89</f>
        <v>37200</v>
      </c>
      <c r="K89" s="105">
        <f>'СВОД 2026'!J89+$H$1*1-июл.26!D89</f>
        <v>39400</v>
      </c>
      <c r="L89" s="105">
        <f>'СВОД 2026'!K89+$H$1*1-авг.26!D89</f>
        <v>41600</v>
      </c>
      <c r="M89" s="105">
        <f>'СВОД 2026'!L89+$H$1*1-сен.26!D89</f>
        <v>43800</v>
      </c>
      <c r="N89" s="105">
        <f>'СВОД 2026'!M89+$H$1*1-окт.26!D89</f>
        <v>46000</v>
      </c>
      <c r="O89" s="105">
        <f>'СВОД 2026'!N89+$H$1*1-ноя.26!D89</f>
        <v>48200</v>
      </c>
      <c r="P89" s="105">
        <f>'СВОД 2026'!O89+$H$1*1-дек.26!D89</f>
        <v>50400</v>
      </c>
      <c r="Q89" s="106">
        <f t="shared" si="2"/>
        <v>26400</v>
      </c>
      <c r="R89" s="106">
        <f>янв.26!D89+фев.26!D89+мар.26!D89+апр.26!D89+май.26!D89+июн.26!D89+июл.26!D89+авг.26!D304+сен.26!D304+окт.26!D89+ноя.26!D89+дек.26!D89</f>
        <v>0</v>
      </c>
      <c r="S89" s="106">
        <f t="shared" si="3"/>
        <v>50400</v>
      </c>
    </row>
    <row r="90" spans="1:19" ht="15.95" customHeight="1" x14ac:dyDescent="0.25">
      <c r="A90" s="20" t="s">
        <v>359</v>
      </c>
      <c r="B90" s="2">
        <v>70</v>
      </c>
      <c r="C90" s="114"/>
      <c r="D90" s="133">
        <f>'СВОД 2025'!S90</f>
        <v>11000</v>
      </c>
      <c r="E90" s="105">
        <f>'СВОД 2026'!D90+$H$1*1-янв.26!D90</f>
        <v>13200</v>
      </c>
      <c r="F90" s="105">
        <f>'СВОД 2026'!E90+$H$1*1-фев.26!D90</f>
        <v>15400</v>
      </c>
      <c r="G90" s="105">
        <f>'СВОД 2026'!F90+$H$1*1-мар.26!D90</f>
        <v>17600</v>
      </c>
      <c r="H90" s="105">
        <f>'СВОД 2026'!G90+$H$1*1-апр.26!D90</f>
        <v>19800</v>
      </c>
      <c r="I90" s="105">
        <f>'СВОД 2026'!H90+$H$1*1-май.26!D90</f>
        <v>22000</v>
      </c>
      <c r="J90" s="105">
        <f>'СВОД 2026'!I90+$H$1*1-июн.26!D90</f>
        <v>24200</v>
      </c>
      <c r="K90" s="105">
        <f>'СВОД 2026'!J90+$H$1*1-июл.26!D90</f>
        <v>26400</v>
      </c>
      <c r="L90" s="105">
        <f>'СВОД 2026'!K90+$H$1*1-авг.26!D90</f>
        <v>28600</v>
      </c>
      <c r="M90" s="105">
        <f>'СВОД 2026'!L90+$H$1*1-сен.26!D90</f>
        <v>30800</v>
      </c>
      <c r="N90" s="105">
        <f>'СВОД 2026'!M90+$H$1*1-окт.26!D90</f>
        <v>33000</v>
      </c>
      <c r="O90" s="105">
        <f>'СВОД 2026'!N90+$H$1*1-ноя.26!D90</f>
        <v>35200</v>
      </c>
      <c r="P90" s="105">
        <f>'СВОД 2026'!O90+$H$1*1-дек.26!D90</f>
        <v>37400</v>
      </c>
      <c r="Q90" s="106">
        <f t="shared" si="2"/>
        <v>26400</v>
      </c>
      <c r="R90" s="106">
        <f>янв.26!D90+фев.26!D90+мар.26!D90+апр.26!D90+май.26!D90+июн.26!D90+июл.26!D90+авг.26!D305+сен.26!D305+окт.26!D90+ноя.26!D90+дек.26!D90</f>
        <v>0</v>
      </c>
      <c r="S90" s="106">
        <f t="shared" si="3"/>
        <v>37400</v>
      </c>
    </row>
    <row r="91" spans="1:19" ht="15.95" customHeight="1" x14ac:dyDescent="0.25">
      <c r="A91" s="20" t="s">
        <v>106</v>
      </c>
      <c r="B91" s="2">
        <v>71</v>
      </c>
      <c r="C91" s="114"/>
      <c r="D91" s="133">
        <f>'СВОД 2025'!S91</f>
        <v>15287.679999999993</v>
      </c>
      <c r="E91" s="105">
        <f>'СВОД 2026'!D91+$H$1*1-янв.26!D91</f>
        <v>13087.679999999993</v>
      </c>
      <c r="F91" s="105">
        <f>'СВОД 2026'!E91+$H$1*1-фев.26!D91</f>
        <v>15287.679999999993</v>
      </c>
      <c r="G91" s="105">
        <f>'СВОД 2026'!F91+$H$1*1-мар.26!D91</f>
        <v>17487.679999999993</v>
      </c>
      <c r="H91" s="105">
        <f>'СВОД 2026'!G91+$H$1*1-апр.26!D91</f>
        <v>19687.679999999993</v>
      </c>
      <c r="I91" s="105">
        <f>'СВОД 2026'!H91+$H$1*1-май.26!D91</f>
        <v>21887.679999999993</v>
      </c>
      <c r="J91" s="105">
        <f>'СВОД 2026'!I91+$H$1*1-июн.26!D91</f>
        <v>24087.679999999993</v>
      </c>
      <c r="K91" s="105">
        <f>'СВОД 2026'!J91+$H$1*1-июл.26!D91</f>
        <v>26287.679999999993</v>
      </c>
      <c r="L91" s="105">
        <f>'СВОД 2026'!K91+$H$1*1-авг.26!D91</f>
        <v>28487.679999999993</v>
      </c>
      <c r="M91" s="105">
        <f>'СВОД 2026'!L91+$H$1*1-сен.26!D91</f>
        <v>30687.679999999993</v>
      </c>
      <c r="N91" s="105">
        <f>'СВОД 2026'!M91+$H$1*1-окт.26!D91</f>
        <v>32887.679999999993</v>
      </c>
      <c r="O91" s="105">
        <f>'СВОД 2026'!N91+$H$1*1-ноя.26!D91</f>
        <v>35087.679999999993</v>
      </c>
      <c r="P91" s="105">
        <f>'СВОД 2026'!O91+$H$1*1-дек.26!D91</f>
        <v>37287.679999999993</v>
      </c>
      <c r="Q91" s="106">
        <f t="shared" si="2"/>
        <v>26400</v>
      </c>
      <c r="R91" s="106">
        <f>янв.26!D91+фев.26!D91+мар.26!D91+апр.26!D91+май.26!D91+июн.26!D91+июл.26!D91+авг.26!D306+сен.26!D306+окт.26!D91+ноя.26!D91+дек.26!D91</f>
        <v>4400</v>
      </c>
      <c r="S91" s="106">
        <f t="shared" si="3"/>
        <v>37287.679999999993</v>
      </c>
    </row>
    <row r="92" spans="1:19" ht="15.95" customHeight="1" x14ac:dyDescent="0.25">
      <c r="A92" s="20" t="s">
        <v>107</v>
      </c>
      <c r="B92" s="2">
        <v>72</v>
      </c>
      <c r="C92" s="114"/>
      <c r="D92" s="133">
        <f>'СВОД 2025'!S92</f>
        <v>4399.7699999999968</v>
      </c>
      <c r="E92" s="105">
        <f>'СВОД 2026'!D92+$H$1*1-янв.26!D92</f>
        <v>2199.7699999999968</v>
      </c>
      <c r="F92" s="105">
        <f>'СВОД 2026'!E92+$H$1*1-фев.26!D92</f>
        <v>4399.7699999999968</v>
      </c>
      <c r="G92" s="105">
        <f>'СВОД 2026'!F92+$H$1*1-мар.26!D92</f>
        <v>6599.7699999999968</v>
      </c>
      <c r="H92" s="105">
        <f>'СВОД 2026'!G92+$H$1*1-апр.26!D92</f>
        <v>8799.7699999999968</v>
      </c>
      <c r="I92" s="105">
        <f>'СВОД 2026'!H92+$H$1*1-май.26!D92</f>
        <v>10999.769999999997</v>
      </c>
      <c r="J92" s="105">
        <f>'СВОД 2026'!I92+$H$1*1-июн.26!D92</f>
        <v>13199.769999999997</v>
      </c>
      <c r="K92" s="105">
        <f>'СВОД 2026'!J92+$H$1*1-июл.26!D92</f>
        <v>15399.769999999997</v>
      </c>
      <c r="L92" s="105">
        <f>'СВОД 2026'!K92+$H$1*1-авг.26!D92</f>
        <v>17599.769999999997</v>
      </c>
      <c r="M92" s="105">
        <f>'СВОД 2026'!L92+$H$1*1-сен.26!D92</f>
        <v>19799.769999999997</v>
      </c>
      <c r="N92" s="105">
        <f>'СВОД 2026'!M92+$H$1*1-окт.26!D92</f>
        <v>21999.769999999997</v>
      </c>
      <c r="O92" s="105">
        <f>'СВОД 2026'!N92+$H$1*1-ноя.26!D92</f>
        <v>24199.769999999997</v>
      </c>
      <c r="P92" s="105">
        <f>'СВОД 2026'!O92+$H$1*1-дек.26!D92</f>
        <v>26399.769999999997</v>
      </c>
      <c r="Q92" s="106">
        <f t="shared" si="2"/>
        <v>26400</v>
      </c>
      <c r="R92" s="106">
        <f>янв.26!D92+фев.26!D92+мар.26!D92+апр.26!D92+май.26!D92+июн.26!D92+июл.26!D92+авг.26!D307+сен.26!D307+окт.26!D92+ноя.26!D92+дек.26!D92</f>
        <v>4400</v>
      </c>
      <c r="S92" s="106">
        <f t="shared" si="3"/>
        <v>26399.769999999997</v>
      </c>
    </row>
    <row r="93" spans="1:19" ht="15.95" customHeight="1" x14ac:dyDescent="0.25">
      <c r="A93" s="20" t="s">
        <v>108</v>
      </c>
      <c r="B93" s="2">
        <v>73</v>
      </c>
      <c r="C93" s="114"/>
      <c r="D93" s="133">
        <f>'СВОД 2025'!S93</f>
        <v>35200</v>
      </c>
      <c r="E93" s="105">
        <f>'СВОД 2026'!D93+$H$1*1-янв.26!D93</f>
        <v>8800</v>
      </c>
      <c r="F93" s="105">
        <f>'СВОД 2026'!E93+$H$1*1-фев.26!D93</f>
        <v>8800</v>
      </c>
      <c r="G93" s="105">
        <f>'СВОД 2026'!F93+$H$1*1-мар.26!D93</f>
        <v>11000</v>
      </c>
      <c r="H93" s="105">
        <f>'СВОД 2026'!G93+$H$1*1-апр.26!D93</f>
        <v>13200</v>
      </c>
      <c r="I93" s="105">
        <f>'СВОД 2026'!H93+$H$1*1-май.26!D93</f>
        <v>15400</v>
      </c>
      <c r="J93" s="105">
        <f>'СВОД 2026'!I93+$H$1*1-июн.26!D93</f>
        <v>17600</v>
      </c>
      <c r="K93" s="105">
        <f>'СВОД 2026'!J93+$H$1*1-июл.26!D93</f>
        <v>19800</v>
      </c>
      <c r="L93" s="105">
        <f>'СВОД 2026'!K93+$H$1*1-авг.26!D93</f>
        <v>22000</v>
      </c>
      <c r="M93" s="105">
        <f>'СВОД 2026'!L93+$H$1*1-сен.26!D93</f>
        <v>24200</v>
      </c>
      <c r="N93" s="105">
        <f>'СВОД 2026'!M93+$H$1*1-окт.26!D93</f>
        <v>26400</v>
      </c>
      <c r="O93" s="105">
        <f>'СВОД 2026'!N93+$H$1*1-ноя.26!D93</f>
        <v>28600</v>
      </c>
      <c r="P93" s="105">
        <f>'СВОД 2026'!O93+$H$1*1-дек.26!D93</f>
        <v>30800</v>
      </c>
      <c r="Q93" s="106">
        <f t="shared" si="2"/>
        <v>26400</v>
      </c>
      <c r="R93" s="106">
        <f>янв.26!D93+фев.26!D93+мар.26!D93+апр.26!D93+май.26!D93+июн.26!D93+июл.26!D93+авг.26!D308+сен.26!D308+окт.26!D93+ноя.26!D93+дек.26!D93</f>
        <v>30800</v>
      </c>
      <c r="S93" s="106">
        <f t="shared" si="3"/>
        <v>30800</v>
      </c>
    </row>
    <row r="94" spans="1:19" ht="15.95" customHeight="1" x14ac:dyDescent="0.25">
      <c r="A94" s="20" t="s">
        <v>109</v>
      </c>
      <c r="B94" s="2">
        <v>74</v>
      </c>
      <c r="C94" s="114"/>
      <c r="D94" s="133">
        <f>'СВОД 2025'!S94</f>
        <v>2992</v>
      </c>
      <c r="E94" s="105">
        <f>'СВОД 2026'!D94+$H$1*1-янв.26!D94</f>
        <v>3192</v>
      </c>
      <c r="F94" s="105">
        <f>'СВОД 2026'!E94+$H$1*1-фев.26!D94</f>
        <v>3192</v>
      </c>
      <c r="G94" s="105">
        <f>'СВОД 2026'!F94+$H$1*1-мар.26!D94</f>
        <v>5392</v>
      </c>
      <c r="H94" s="105">
        <f>'СВОД 2026'!G94+$H$1*1-апр.26!D94</f>
        <v>7592</v>
      </c>
      <c r="I94" s="105">
        <f>'СВОД 2026'!H94+$H$1*1-май.26!D94</f>
        <v>9792</v>
      </c>
      <c r="J94" s="105">
        <f>'СВОД 2026'!I94+$H$1*1-июн.26!D94</f>
        <v>11992</v>
      </c>
      <c r="K94" s="105">
        <f>'СВОД 2026'!J94+$H$1*1-июл.26!D94</f>
        <v>14192</v>
      </c>
      <c r="L94" s="105">
        <f>'СВОД 2026'!K94+$H$1*1-авг.26!D94</f>
        <v>16392</v>
      </c>
      <c r="M94" s="105">
        <f>'СВОД 2026'!L94+$H$1*1-сен.26!D94</f>
        <v>18592</v>
      </c>
      <c r="N94" s="105">
        <f>'СВОД 2026'!M94+$H$1*1-окт.26!D94</f>
        <v>20792</v>
      </c>
      <c r="O94" s="105">
        <f>'СВОД 2026'!N94+$H$1*1-ноя.26!D94</f>
        <v>22992</v>
      </c>
      <c r="P94" s="105">
        <f>'СВОД 2026'!O94+$H$1*1-дек.26!D94</f>
        <v>25192</v>
      </c>
      <c r="Q94" s="106">
        <f t="shared" si="2"/>
        <v>26400</v>
      </c>
      <c r="R94" s="106">
        <f>янв.26!D94+фев.26!D94+мар.26!D94+апр.26!D94+май.26!D94+июн.26!D94+июл.26!D94+авг.26!D309+сен.26!D309+окт.26!D94+ноя.26!D94+дек.26!D94</f>
        <v>4200</v>
      </c>
      <c r="S94" s="106">
        <f t="shared" si="3"/>
        <v>25192</v>
      </c>
    </row>
    <row r="95" spans="1:19" ht="15.95" customHeight="1" x14ac:dyDescent="0.25">
      <c r="A95" s="20" t="s">
        <v>110</v>
      </c>
      <c r="B95" s="2">
        <v>75</v>
      </c>
      <c r="C95" s="114"/>
      <c r="D95" s="133">
        <f>'СВОД 2025'!S95</f>
        <v>4202.07</v>
      </c>
      <c r="E95" s="105">
        <f>'СВОД 2026'!D95+$H$1*1-янв.26!D95</f>
        <v>4202.07</v>
      </c>
      <c r="F95" s="105">
        <f>'СВОД 2026'!E95+$H$1*1-фев.26!D95</f>
        <v>4202.07</v>
      </c>
      <c r="G95" s="105">
        <f>'СВОД 2026'!F95+$H$1*1-мар.26!D95</f>
        <v>6402.07</v>
      </c>
      <c r="H95" s="105">
        <f>'СВОД 2026'!G95+$H$1*1-апр.26!D95</f>
        <v>8602.07</v>
      </c>
      <c r="I95" s="105">
        <f>'СВОД 2026'!H95+$H$1*1-май.26!D95</f>
        <v>10802.07</v>
      </c>
      <c r="J95" s="105">
        <f>'СВОД 2026'!I95+$H$1*1-июн.26!D95</f>
        <v>13002.07</v>
      </c>
      <c r="K95" s="105">
        <f>'СВОД 2026'!J95+$H$1*1-июл.26!D95</f>
        <v>15202.07</v>
      </c>
      <c r="L95" s="105">
        <f>'СВОД 2026'!K95+$H$1*1-авг.26!D95</f>
        <v>17402.07</v>
      </c>
      <c r="M95" s="105">
        <f>'СВОД 2026'!L95+$H$1*1-сен.26!D95</f>
        <v>19602.07</v>
      </c>
      <c r="N95" s="105">
        <f>'СВОД 2026'!M95+$H$1*1-окт.26!D95</f>
        <v>21802.07</v>
      </c>
      <c r="O95" s="105">
        <f>'СВОД 2026'!N95+$H$1*1-ноя.26!D95</f>
        <v>24002.07</v>
      </c>
      <c r="P95" s="105">
        <f>'СВОД 2026'!O95+$H$1*1-дек.26!D95</f>
        <v>26202.07</v>
      </c>
      <c r="Q95" s="106">
        <f t="shared" si="2"/>
        <v>26400</v>
      </c>
      <c r="R95" s="106">
        <f>янв.26!D95+фев.26!D95+мар.26!D95+апр.26!D95+май.26!D95+июн.26!D95+июл.26!D95+авг.26!D310+сен.26!D310+окт.26!D95+ноя.26!D95+дек.26!D95</f>
        <v>4400</v>
      </c>
      <c r="S95" s="106">
        <f t="shared" si="3"/>
        <v>26202.07</v>
      </c>
    </row>
    <row r="96" spans="1:19" ht="15.95" customHeight="1" x14ac:dyDescent="0.25">
      <c r="A96" s="20" t="s">
        <v>111</v>
      </c>
      <c r="B96" s="2">
        <v>76</v>
      </c>
      <c r="C96" s="114"/>
      <c r="D96" s="133">
        <f>'СВОД 2025'!S96</f>
        <v>1988.4599999999991</v>
      </c>
      <c r="E96" s="105">
        <f>'СВОД 2026'!D96+$H$1*1-янв.26!D96</f>
        <v>1188.4599999999991</v>
      </c>
      <c r="F96" s="105">
        <f>'СВОД 2026'!E96+$H$1*1-фев.26!D96</f>
        <v>388.45999999999913</v>
      </c>
      <c r="G96" s="105">
        <f>'СВОД 2026'!F96+$H$1*1-мар.26!D96</f>
        <v>2588.4599999999991</v>
      </c>
      <c r="H96" s="105">
        <f>'СВОД 2026'!G96+$H$1*1-апр.26!D96</f>
        <v>4788.4599999999991</v>
      </c>
      <c r="I96" s="105">
        <f>'СВОД 2026'!H96+$H$1*1-май.26!D96</f>
        <v>6988.4599999999991</v>
      </c>
      <c r="J96" s="105">
        <f>'СВОД 2026'!I96+$H$1*1-июн.26!D96</f>
        <v>9188.4599999999991</v>
      </c>
      <c r="K96" s="105">
        <f>'СВОД 2026'!J96+$H$1*1-июл.26!D96</f>
        <v>11388.46</v>
      </c>
      <c r="L96" s="105">
        <f>'СВОД 2026'!K96+$H$1*1-авг.26!D96</f>
        <v>13588.46</v>
      </c>
      <c r="M96" s="105">
        <f>'СВОД 2026'!L96+$H$1*1-сен.26!D96</f>
        <v>15788.46</v>
      </c>
      <c r="N96" s="105">
        <f>'СВОД 2026'!M96+$H$1*1-окт.26!D96</f>
        <v>17988.46</v>
      </c>
      <c r="O96" s="105">
        <f>'СВОД 2026'!N96+$H$1*1-ноя.26!D96</f>
        <v>20188.46</v>
      </c>
      <c r="P96" s="105">
        <f>'СВОД 2026'!O96+$H$1*1-дек.26!D96</f>
        <v>22388.46</v>
      </c>
      <c r="Q96" s="106">
        <f t="shared" si="2"/>
        <v>26400</v>
      </c>
      <c r="R96" s="106">
        <f>янв.26!D96+фев.26!D96+мар.26!D96+апр.26!D96+май.26!D96+июн.26!D96+июл.26!D96+авг.26!D311+сен.26!D311+окт.26!D96+ноя.26!D96+дек.26!D96</f>
        <v>6000</v>
      </c>
      <c r="S96" s="106">
        <f t="shared" si="3"/>
        <v>22388.46</v>
      </c>
    </row>
    <row r="97" spans="1:19" ht="15.95" customHeight="1" x14ac:dyDescent="0.25">
      <c r="A97" s="20" t="s">
        <v>112</v>
      </c>
      <c r="B97" s="2">
        <v>76</v>
      </c>
      <c r="C97" s="20" t="s">
        <v>21</v>
      </c>
      <c r="D97" s="133">
        <f>'СВОД 2025'!S97</f>
        <v>3200</v>
      </c>
      <c r="E97" s="105">
        <f>'СВОД 2026'!D97+$H$1*1-янв.26!D97</f>
        <v>3200</v>
      </c>
      <c r="F97" s="105">
        <f>'СВОД 2026'!E97+$H$1*1-фев.26!D97</f>
        <v>3200</v>
      </c>
      <c r="G97" s="105">
        <f>'СВОД 2026'!F97+$H$1*1-мар.26!D97</f>
        <v>5400</v>
      </c>
      <c r="H97" s="105">
        <f>'СВОД 2026'!G97+$H$1*1-апр.26!D97</f>
        <v>7600</v>
      </c>
      <c r="I97" s="105">
        <f>'СВОД 2026'!H97+$H$1*1-май.26!D97</f>
        <v>9800</v>
      </c>
      <c r="J97" s="105">
        <f>'СВОД 2026'!I97+$H$1*1-июн.26!D97</f>
        <v>12000</v>
      </c>
      <c r="K97" s="105">
        <f>'СВОД 2026'!J97+$H$1*1-июл.26!D97</f>
        <v>14200</v>
      </c>
      <c r="L97" s="105">
        <f>'СВОД 2026'!K97+$H$1*1-авг.26!D97</f>
        <v>16400</v>
      </c>
      <c r="M97" s="105">
        <f>'СВОД 2026'!L97+$H$1*1-сен.26!D97</f>
        <v>18600</v>
      </c>
      <c r="N97" s="105">
        <f>'СВОД 2026'!M97+$H$1*1-окт.26!D97</f>
        <v>20800</v>
      </c>
      <c r="O97" s="105">
        <f>'СВОД 2026'!N97+$H$1*1-ноя.26!D97</f>
        <v>23000</v>
      </c>
      <c r="P97" s="105">
        <f>'СВОД 2026'!O97+$H$1*1-дек.26!D97</f>
        <v>25200</v>
      </c>
      <c r="Q97" s="106">
        <f t="shared" si="2"/>
        <v>26400</v>
      </c>
      <c r="R97" s="106">
        <f>янв.26!D97+фев.26!D97+мар.26!D97+апр.26!D97+май.26!D97+июн.26!D97+июл.26!D97+авг.26!D312+сен.26!D312+окт.26!D97+ноя.26!D97+дек.26!D97</f>
        <v>4400</v>
      </c>
      <c r="S97" s="106">
        <f t="shared" si="3"/>
        <v>25200</v>
      </c>
    </row>
    <row r="98" spans="1:19" ht="15.95" customHeight="1" x14ac:dyDescent="0.25">
      <c r="A98" s="128" t="s">
        <v>308</v>
      </c>
      <c r="B98" s="2">
        <v>77</v>
      </c>
      <c r="C98" s="114"/>
      <c r="D98" s="133">
        <f>'СВОД 2025'!S98</f>
        <v>8796.6699999999983</v>
      </c>
      <c r="E98" s="105">
        <f>'СВОД 2026'!D98+$H$1*1-янв.26!D98</f>
        <v>2199.6699999999983</v>
      </c>
      <c r="F98" s="105">
        <f>'СВОД 2026'!E98+$H$1*1-фев.26!D98</f>
        <v>4399.6699999999983</v>
      </c>
      <c r="G98" s="105">
        <f>'СВОД 2026'!F98+$H$1*1-мар.26!D98</f>
        <v>6599.6699999999983</v>
      </c>
      <c r="H98" s="105">
        <f>'СВОД 2026'!G98+$H$1*1-апр.26!D98</f>
        <v>8799.6699999999983</v>
      </c>
      <c r="I98" s="105">
        <f>'СВОД 2026'!H98+$H$1*1-май.26!D98</f>
        <v>10999.669999999998</v>
      </c>
      <c r="J98" s="105">
        <f>'СВОД 2026'!I98+$H$1*1-июн.26!D98</f>
        <v>13199.669999999998</v>
      </c>
      <c r="K98" s="105">
        <f>'СВОД 2026'!J98+$H$1*1-июл.26!D98</f>
        <v>15399.669999999998</v>
      </c>
      <c r="L98" s="105">
        <f>'СВОД 2026'!K98+$H$1*1-авг.26!D98</f>
        <v>17599.669999999998</v>
      </c>
      <c r="M98" s="105">
        <f>'СВОД 2026'!L98+$H$1*1-сен.26!D98</f>
        <v>19799.669999999998</v>
      </c>
      <c r="N98" s="105">
        <f>'СВОД 2026'!M98+$H$1*1-окт.26!D98</f>
        <v>21999.67</v>
      </c>
      <c r="O98" s="105">
        <f>'СВОД 2026'!N98+$H$1*1-ноя.26!D98</f>
        <v>24199.67</v>
      </c>
      <c r="P98" s="105">
        <f>'СВОД 2026'!O98+$H$1*1-дек.26!D98</f>
        <v>26399.67</v>
      </c>
      <c r="Q98" s="106">
        <f t="shared" si="2"/>
        <v>26400</v>
      </c>
      <c r="R98" s="106">
        <f>янв.26!D98+фев.26!D98+мар.26!D98+апр.26!D98+май.26!D98+июн.26!D98+июл.26!D98+авг.26!D313+сен.26!D313+окт.26!D98+ноя.26!D98+дек.26!D98</f>
        <v>8797</v>
      </c>
      <c r="S98" s="106">
        <f t="shared" si="3"/>
        <v>26399.67</v>
      </c>
    </row>
    <row r="99" spans="1:19" ht="15.95" customHeight="1" x14ac:dyDescent="0.25">
      <c r="A99" s="20" t="s">
        <v>332</v>
      </c>
      <c r="B99" s="2">
        <v>78</v>
      </c>
      <c r="C99" s="114"/>
      <c r="D99" s="133">
        <f>'СВОД 2025'!S99</f>
        <v>2200</v>
      </c>
      <c r="E99" s="105">
        <f>'СВОД 2026'!D99+$H$1*1-янв.26!D99</f>
        <v>2200</v>
      </c>
      <c r="F99" s="105">
        <f>'СВОД 2026'!E99+$H$1*1-фев.26!D99</f>
        <v>2200</v>
      </c>
      <c r="G99" s="105">
        <f>'СВОД 2026'!F99+$H$1*1-мар.26!D99</f>
        <v>4400</v>
      </c>
      <c r="H99" s="105">
        <f>'СВОД 2026'!G99+$H$1*1-апр.26!D99</f>
        <v>6600</v>
      </c>
      <c r="I99" s="105">
        <f>'СВОД 2026'!H99+$H$1*1-май.26!D99</f>
        <v>8800</v>
      </c>
      <c r="J99" s="105">
        <f>'СВОД 2026'!I99+$H$1*1-июн.26!D99</f>
        <v>11000</v>
      </c>
      <c r="K99" s="105">
        <f>'СВОД 2026'!J99+$H$1*1-июл.26!D99</f>
        <v>13200</v>
      </c>
      <c r="L99" s="105">
        <f>'СВОД 2026'!K99+$H$1*1-авг.26!D99</f>
        <v>15400</v>
      </c>
      <c r="M99" s="105">
        <f>'СВОД 2026'!L99+$H$1*1-сен.26!D99</f>
        <v>17600</v>
      </c>
      <c r="N99" s="105">
        <f>'СВОД 2026'!M99+$H$1*1-окт.26!D99</f>
        <v>19800</v>
      </c>
      <c r="O99" s="105">
        <f>'СВОД 2026'!N99+$H$1*1-ноя.26!D99</f>
        <v>22000</v>
      </c>
      <c r="P99" s="105">
        <f>'СВОД 2026'!O99+$H$1*1-дек.26!D99</f>
        <v>24200</v>
      </c>
      <c r="Q99" s="106">
        <f t="shared" si="2"/>
        <v>26400</v>
      </c>
      <c r="R99" s="106">
        <f>янв.26!D99+фев.26!D99+мар.26!D99+апр.26!D99+май.26!D99+июн.26!D99+июл.26!D99+авг.26!D314+сен.26!D314+окт.26!D99+ноя.26!D99+дек.26!D99</f>
        <v>4400</v>
      </c>
      <c r="S99" s="106">
        <f t="shared" si="3"/>
        <v>24200</v>
      </c>
    </row>
    <row r="100" spans="1:19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2025'!S100</f>
        <v>-835.17000000000189</v>
      </c>
      <c r="E100" s="105">
        <f>'СВОД 2026'!D100+$H$1*1-янв.26!D100</f>
        <v>-935.17000000000189</v>
      </c>
      <c r="F100" s="105">
        <f>'СВОД 2026'!E100+$H$1*1-фев.26!D100</f>
        <v>1264.8299999999981</v>
      </c>
      <c r="G100" s="105">
        <f>'СВОД 2026'!F100+$H$1*1-мар.26!D100</f>
        <v>3464.8299999999981</v>
      </c>
      <c r="H100" s="105">
        <f>'СВОД 2026'!G100+$H$1*1-апр.26!D100</f>
        <v>5664.8299999999981</v>
      </c>
      <c r="I100" s="105">
        <f>'СВОД 2026'!H100+$H$1*1-май.26!D100</f>
        <v>7864.8299999999981</v>
      </c>
      <c r="J100" s="105">
        <f>'СВОД 2026'!I100+$H$1*1-июн.26!D100</f>
        <v>10064.829999999998</v>
      </c>
      <c r="K100" s="105">
        <f>'СВОД 2026'!J100+$H$1*1-июл.26!D100</f>
        <v>12264.829999999998</v>
      </c>
      <c r="L100" s="105">
        <f>'СВОД 2026'!K100+$H$1*1-авг.26!D100</f>
        <v>14464.829999999998</v>
      </c>
      <c r="M100" s="105">
        <f>'СВОД 2026'!L100+$H$1*1-сен.26!D100</f>
        <v>16664.829999999998</v>
      </c>
      <c r="N100" s="105">
        <f>'СВОД 2026'!M100+$H$1*1-окт.26!D100</f>
        <v>18864.829999999998</v>
      </c>
      <c r="O100" s="105">
        <f>'СВОД 2026'!N100+$H$1*1-ноя.26!D100</f>
        <v>21064.829999999998</v>
      </c>
      <c r="P100" s="105">
        <f>'СВОД 2026'!O100+$H$1*1-дек.26!D100</f>
        <v>23264.829999999998</v>
      </c>
      <c r="Q100" s="106">
        <f t="shared" si="2"/>
        <v>26400</v>
      </c>
      <c r="R100" s="106">
        <f>янв.26!D100+фев.26!D100+мар.26!D100+апр.26!D100+май.26!D100+июн.26!D100+июл.26!D100+авг.26!D315+сен.26!D315+окт.26!D100+ноя.26!D100+дек.26!D100</f>
        <v>2300</v>
      </c>
      <c r="S100" s="106">
        <f t="shared" si="3"/>
        <v>23264.829999999998</v>
      </c>
    </row>
    <row r="101" spans="1:19" ht="15.95" customHeight="1" x14ac:dyDescent="0.25">
      <c r="A101" s="20" t="s">
        <v>116</v>
      </c>
      <c r="B101" s="2">
        <v>79</v>
      </c>
      <c r="C101" s="114"/>
      <c r="D101" s="133">
        <f>'СВОД 2025'!S101</f>
        <v>-9.0000000003783498E-2</v>
      </c>
      <c r="E101" s="105">
        <f>'СВОД 2026'!D101+$H$1*1-янв.26!D101</f>
        <v>-2200.0900000000038</v>
      </c>
      <c r="F101" s="105">
        <f>'СВОД 2026'!E101+$H$1*1-фев.26!D101</f>
        <v>-9.0000000003783498E-2</v>
      </c>
      <c r="G101" s="105">
        <f>'СВОД 2026'!F101+$H$1*1-мар.26!D101</f>
        <v>2199.9099999999962</v>
      </c>
      <c r="H101" s="105">
        <f>'СВОД 2026'!G101+$H$1*1-апр.26!D101</f>
        <v>4399.9099999999962</v>
      </c>
      <c r="I101" s="105">
        <f>'СВОД 2026'!H101+$H$1*1-май.26!D101</f>
        <v>6599.9099999999962</v>
      </c>
      <c r="J101" s="105">
        <f>'СВОД 2026'!I101+$H$1*1-июн.26!D101</f>
        <v>8799.9099999999962</v>
      </c>
      <c r="K101" s="105">
        <f>'СВОД 2026'!J101+$H$1*1-июл.26!D101</f>
        <v>10999.909999999996</v>
      </c>
      <c r="L101" s="105">
        <f>'СВОД 2026'!K101+$H$1*1-авг.26!D101</f>
        <v>13199.909999999996</v>
      </c>
      <c r="M101" s="105">
        <f>'СВОД 2026'!L101+$H$1*1-сен.26!D101</f>
        <v>15399.909999999996</v>
      </c>
      <c r="N101" s="105">
        <f>'СВОД 2026'!M101+$H$1*1-окт.26!D101</f>
        <v>17599.909999999996</v>
      </c>
      <c r="O101" s="105">
        <f>'СВОД 2026'!N101+$H$1*1-ноя.26!D101</f>
        <v>19799.909999999996</v>
      </c>
      <c r="P101" s="105">
        <f>'СВОД 2026'!O101+$H$1*1-дек.26!D101</f>
        <v>21999.909999999996</v>
      </c>
      <c r="Q101" s="106">
        <f t="shared" si="2"/>
        <v>26400</v>
      </c>
      <c r="R101" s="106">
        <f>янв.26!D101+фев.26!D101+мар.26!D101+апр.26!D101+май.26!D101+июн.26!D101+июл.26!D101+авг.26!D316+сен.26!D316+окт.26!D101+ноя.26!D101+дек.26!D101</f>
        <v>4400</v>
      </c>
      <c r="S101" s="106">
        <f t="shared" si="3"/>
        <v>21999.909999999996</v>
      </c>
    </row>
    <row r="102" spans="1:19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2025'!S102</f>
        <v>19800</v>
      </c>
      <c r="E102" s="105">
        <f>'СВОД 2026'!D102+$H$1*1-янв.26!D102</f>
        <v>22000</v>
      </c>
      <c r="F102" s="105">
        <f>'СВОД 2026'!E102+$H$1*1-фев.26!D102</f>
        <v>24200</v>
      </c>
      <c r="G102" s="105">
        <f>'СВОД 2026'!F102+$H$1*1-мар.26!D102</f>
        <v>26400</v>
      </c>
      <c r="H102" s="105">
        <f>'СВОД 2026'!G102+$H$1*1-апр.26!D102</f>
        <v>28600</v>
      </c>
      <c r="I102" s="105">
        <f>'СВОД 2026'!H102+$H$1*1-май.26!D102</f>
        <v>30800</v>
      </c>
      <c r="J102" s="105">
        <f>'СВОД 2026'!I102+$H$1*1-июн.26!D102</f>
        <v>33000</v>
      </c>
      <c r="K102" s="105">
        <f>'СВОД 2026'!J102+$H$1*1-июл.26!D102</f>
        <v>35200</v>
      </c>
      <c r="L102" s="105">
        <f>'СВОД 2026'!K102+$H$1*1-авг.26!D102</f>
        <v>37400</v>
      </c>
      <c r="M102" s="105">
        <f>'СВОД 2026'!L102+$H$1*1-сен.26!D102</f>
        <v>39600</v>
      </c>
      <c r="N102" s="105">
        <f>'СВОД 2026'!M102+$H$1*1-окт.26!D102</f>
        <v>41800</v>
      </c>
      <c r="O102" s="105">
        <f>'СВОД 2026'!N102+$H$1*1-ноя.26!D102</f>
        <v>44000</v>
      </c>
      <c r="P102" s="105">
        <f>'СВОД 2026'!O102+$H$1*1-дек.26!D102</f>
        <v>46200</v>
      </c>
      <c r="Q102" s="106">
        <f t="shared" si="2"/>
        <v>26400</v>
      </c>
      <c r="R102" s="106">
        <f>янв.26!D102+фев.26!D102+мар.26!D102+апр.26!D102+май.26!D102+июн.26!D102+июл.26!D102+авг.26!D317+сен.26!D317+окт.26!D102+ноя.26!D102+дек.26!D102</f>
        <v>0</v>
      </c>
      <c r="S102" s="106">
        <f t="shared" si="3"/>
        <v>46200</v>
      </c>
    </row>
    <row r="103" spans="1:19" ht="15.95" customHeight="1" x14ac:dyDescent="0.25">
      <c r="A103" s="20" t="s">
        <v>118</v>
      </c>
      <c r="B103" s="2" t="s">
        <v>361</v>
      </c>
      <c r="C103" s="114"/>
      <c r="D103" s="133">
        <f>'СВОД 2025'!S103</f>
        <v>83213.64</v>
      </c>
      <c r="E103" s="105">
        <f>'СВОД 2026'!D103+$H$1*1-янв.26!D103</f>
        <v>85413.64</v>
      </c>
      <c r="F103" s="105">
        <f>'СВОД 2026'!E103+$H$1*1-фев.26!D103</f>
        <v>-1.3600000000005821</v>
      </c>
      <c r="G103" s="105">
        <f>'СВОД 2026'!F103+$H$1*1-мар.26!D103</f>
        <v>2198.6399999999994</v>
      </c>
      <c r="H103" s="105">
        <f>'СВОД 2026'!G103+$H$1*1-апр.26!D103</f>
        <v>4398.6399999999994</v>
      </c>
      <c r="I103" s="105">
        <f>'СВОД 2026'!H103+$H$1*1-май.26!D103</f>
        <v>6598.6399999999994</v>
      </c>
      <c r="J103" s="105">
        <f>'СВОД 2026'!I103+$H$1*1-июн.26!D103</f>
        <v>8798.64</v>
      </c>
      <c r="K103" s="105">
        <f>'СВОД 2026'!J103+$H$1*1-июл.26!D103</f>
        <v>10998.64</v>
      </c>
      <c r="L103" s="105">
        <f>'СВОД 2026'!K103+$H$1*1-авг.26!D103</f>
        <v>13198.64</v>
      </c>
      <c r="M103" s="105">
        <f>'СВОД 2026'!L103+$H$1*1-сен.26!D103</f>
        <v>15398.64</v>
      </c>
      <c r="N103" s="105">
        <f>'СВОД 2026'!M103+$H$1*1-окт.26!D103</f>
        <v>17598.64</v>
      </c>
      <c r="O103" s="105">
        <f>'СВОД 2026'!N103+$H$1*1-ноя.26!D103</f>
        <v>19798.64</v>
      </c>
      <c r="P103" s="105">
        <f>'СВОД 2026'!O103+$H$1*1-дек.26!D103</f>
        <v>21998.639999999999</v>
      </c>
      <c r="Q103" s="106">
        <f t="shared" si="2"/>
        <v>26400</v>
      </c>
      <c r="R103" s="106">
        <f>янв.26!D103+фев.26!D103+мар.26!D103+апр.26!D103+май.26!D103+июн.26!D103+июл.26!D103+авг.26!D318+сен.26!D318+окт.26!D103+ноя.26!D103+дек.26!D103</f>
        <v>87615</v>
      </c>
      <c r="S103" s="106">
        <f t="shared" si="3"/>
        <v>21998.639999999999</v>
      </c>
    </row>
    <row r="104" spans="1:19" ht="15.95" customHeight="1" x14ac:dyDescent="0.25">
      <c r="A104" s="20" t="s">
        <v>118</v>
      </c>
      <c r="B104" s="9">
        <v>81</v>
      </c>
      <c r="C104" s="119"/>
      <c r="D104" s="133">
        <f>'СВОД 2025'!S104</f>
        <v>0</v>
      </c>
      <c r="E104" s="133">
        <f>'СВОД 2025'!T104</f>
        <v>0</v>
      </c>
      <c r="F104" s="133">
        <f>'СВОД 2025'!U104</f>
        <v>0</v>
      </c>
      <c r="G104" s="133">
        <f>'СВОД 2025'!V104</f>
        <v>0</v>
      </c>
      <c r="H104" s="133">
        <f>'СВОД 2025'!W104</f>
        <v>0</v>
      </c>
      <c r="I104" s="133">
        <f>'СВОД 2025'!X104</f>
        <v>0</v>
      </c>
      <c r="J104" s="133">
        <f>'СВОД 2025'!Y104</f>
        <v>0</v>
      </c>
      <c r="K104" s="133">
        <f>'СВОД 2025'!Z104</f>
        <v>0</v>
      </c>
      <c r="L104" s="133">
        <f>'СВОД 2025'!AA104</f>
        <v>0</v>
      </c>
      <c r="M104" s="133">
        <f>'СВОД 2025'!AB104</f>
        <v>0</v>
      </c>
      <c r="N104" s="133">
        <f>'СВОД 2025'!AC104</f>
        <v>0</v>
      </c>
      <c r="O104" s="133">
        <f>'СВОД 2025'!AD104</f>
        <v>0</v>
      </c>
      <c r="P104" s="133">
        <f>'СВОД 2025'!AE104</f>
        <v>0</v>
      </c>
      <c r="Q104" s="120">
        <v>0</v>
      </c>
      <c r="R104" s="106">
        <f>янв.26!D104+фев.26!D104+мар.26!D104+апр.26!D104+май.26!D104+июн.26!D104+июл.26!D104+авг.26!D319+сен.26!D319+окт.26!D104+ноя.26!D104+дек.26!D104</f>
        <v>0</v>
      </c>
      <c r="S104" s="120">
        <f t="shared" si="3"/>
        <v>0</v>
      </c>
    </row>
    <row r="105" spans="1:19" ht="15.95" customHeight="1" x14ac:dyDescent="0.25">
      <c r="A105" s="20" t="s">
        <v>120</v>
      </c>
      <c r="B105" s="2">
        <v>82</v>
      </c>
      <c r="C105" s="114"/>
      <c r="D105" s="133">
        <f>'СВОД 2025'!S105</f>
        <v>15400</v>
      </c>
      <c r="E105" s="105">
        <f>'СВОД 2026'!D105+$H$1*1-янв.26!D105</f>
        <v>0</v>
      </c>
      <c r="F105" s="105">
        <f>'СВОД 2026'!E105+$H$1*1-фев.26!D105</f>
        <v>2200</v>
      </c>
      <c r="G105" s="105">
        <f>'СВОД 2026'!F105+$H$1*1-мар.26!D105</f>
        <v>4400</v>
      </c>
      <c r="H105" s="105">
        <f>'СВОД 2026'!G105+$H$1*1-апр.26!D105</f>
        <v>6600</v>
      </c>
      <c r="I105" s="105">
        <f>'СВОД 2026'!H105+$H$1*1-май.26!D105</f>
        <v>8800</v>
      </c>
      <c r="J105" s="105">
        <f>'СВОД 2026'!I105+$H$1*1-июн.26!D105</f>
        <v>11000</v>
      </c>
      <c r="K105" s="105">
        <f>'СВОД 2026'!J105+$H$1*1-июл.26!D105</f>
        <v>13200</v>
      </c>
      <c r="L105" s="105">
        <f>'СВОД 2026'!K105+$H$1*1-авг.26!D105</f>
        <v>15400</v>
      </c>
      <c r="M105" s="105">
        <f>'СВОД 2026'!L105+$H$1*1-сен.26!D105</f>
        <v>17600</v>
      </c>
      <c r="N105" s="105">
        <f>'СВОД 2026'!M105+$H$1*1-окт.26!D105</f>
        <v>19800</v>
      </c>
      <c r="O105" s="105">
        <f>'СВОД 2026'!N105+$H$1*1-ноя.26!D105</f>
        <v>22000</v>
      </c>
      <c r="P105" s="105">
        <f>'СВОД 2026'!O105+$H$1*1-дек.26!D105</f>
        <v>24200</v>
      </c>
      <c r="Q105" s="106">
        <f t="shared" si="2"/>
        <v>26400</v>
      </c>
      <c r="R105" s="106">
        <f>янв.26!D105+фев.26!D105+мар.26!D105+апр.26!D105+май.26!D105+июн.26!D105+июл.26!D105+авг.26!D320+сен.26!D320+окт.26!D105+ноя.26!D105+дек.26!D105</f>
        <v>17600</v>
      </c>
      <c r="S105" s="106">
        <f t="shared" si="3"/>
        <v>24200</v>
      </c>
    </row>
    <row r="106" spans="1:19" ht="15.95" customHeight="1" x14ac:dyDescent="0.25">
      <c r="A106" s="128" t="s">
        <v>410</v>
      </c>
      <c r="B106" s="2">
        <v>83</v>
      </c>
      <c r="C106" s="114"/>
      <c r="D106" s="133">
        <f>'СВОД 2025'!S106</f>
        <v>0</v>
      </c>
      <c r="E106" s="105">
        <f>'СВОД 2026'!D106+$H$1*1-янв.26!D106</f>
        <v>2200</v>
      </c>
      <c r="F106" s="105">
        <f>'СВОД 2026'!E106+$H$1*1-фев.26!D106</f>
        <v>4400</v>
      </c>
      <c r="G106" s="105">
        <f>'СВОД 2026'!F106+$H$1*1-мар.26!D106</f>
        <v>6600</v>
      </c>
      <c r="H106" s="105">
        <f>'СВОД 2026'!G106+$H$1*1-апр.26!D106</f>
        <v>8800</v>
      </c>
      <c r="I106" s="105">
        <f>'СВОД 2026'!H106+$H$1*1-май.26!D106</f>
        <v>11000</v>
      </c>
      <c r="J106" s="105">
        <f>'СВОД 2026'!I106+$H$1*1-июн.26!D106</f>
        <v>13200</v>
      </c>
      <c r="K106" s="105">
        <f>'СВОД 2026'!J106+$H$1*1-июл.26!D106</f>
        <v>15400</v>
      </c>
      <c r="L106" s="105">
        <f>'СВОД 2026'!K106+$H$1*1-авг.26!D106</f>
        <v>17600</v>
      </c>
      <c r="M106" s="105">
        <f>'СВОД 2026'!L106+$H$1*1-сен.26!D106</f>
        <v>19800</v>
      </c>
      <c r="N106" s="105">
        <f>'СВОД 2026'!M106+$H$1*1-окт.26!D106</f>
        <v>22000</v>
      </c>
      <c r="O106" s="105">
        <f>'СВОД 2026'!N106+$H$1*1-ноя.26!D106</f>
        <v>24200</v>
      </c>
      <c r="P106" s="105">
        <f>'СВОД 2026'!O106+$H$1*1-дек.26!D106</f>
        <v>26400</v>
      </c>
      <c r="Q106" s="106">
        <f t="shared" si="2"/>
        <v>26400</v>
      </c>
      <c r="R106" s="106">
        <f>янв.26!D106+фев.26!D106+мар.26!D106+апр.26!D106+май.26!D106+июн.26!D106+июл.26!D106+авг.26!D321+сен.26!D321+окт.26!D106+ноя.26!D106+дек.26!D106</f>
        <v>0</v>
      </c>
      <c r="S106" s="106">
        <f t="shared" si="3"/>
        <v>26400</v>
      </c>
    </row>
    <row r="107" spans="1:19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2025'!S107</f>
        <v>0</v>
      </c>
      <c r="E107" s="105">
        <f>'СВОД 2026'!D107+$H$1*1-янв.26!D107</f>
        <v>2200</v>
      </c>
      <c r="F107" s="105">
        <f>'СВОД 2026'!E107+$H$1*1-фев.26!D107</f>
        <v>0</v>
      </c>
      <c r="G107" s="105">
        <f>'СВОД 2026'!F107+$H$1*1-мар.26!D107</f>
        <v>2200</v>
      </c>
      <c r="H107" s="105">
        <f>'СВОД 2026'!G107+$H$1*1-апр.26!D107</f>
        <v>4400</v>
      </c>
      <c r="I107" s="105">
        <f>'СВОД 2026'!H107+$H$1*1-май.26!D107</f>
        <v>6600</v>
      </c>
      <c r="J107" s="105">
        <f>'СВОД 2026'!I107+$H$1*1-июн.26!D107</f>
        <v>8800</v>
      </c>
      <c r="K107" s="105">
        <f>'СВОД 2026'!J107+$H$1*1-июл.26!D107</f>
        <v>11000</v>
      </c>
      <c r="L107" s="105">
        <f>'СВОД 2026'!K107+$H$1*1-авг.26!D107</f>
        <v>13200</v>
      </c>
      <c r="M107" s="105">
        <f>'СВОД 2026'!L107+$H$1*1-сен.26!D107</f>
        <v>15400</v>
      </c>
      <c r="N107" s="105">
        <f>'СВОД 2026'!M107+$H$1*1-окт.26!D107</f>
        <v>17600</v>
      </c>
      <c r="O107" s="105">
        <f>'СВОД 2026'!N107+$H$1*1-ноя.26!D107</f>
        <v>19800</v>
      </c>
      <c r="P107" s="105">
        <f>'СВОД 2026'!O107+$H$1*1-дек.26!D107</f>
        <v>22000</v>
      </c>
      <c r="Q107" s="106">
        <f t="shared" si="2"/>
        <v>26400</v>
      </c>
      <c r="R107" s="106">
        <f>янв.26!D107+фев.26!D107+мар.26!D107+апр.26!D107+май.26!D107+июн.26!D107+июл.26!D107+авг.26!D322+сен.26!D322+окт.26!D107+ноя.26!D107+дек.26!D107</f>
        <v>4400</v>
      </c>
      <c r="S107" s="106">
        <f t="shared" si="3"/>
        <v>22000</v>
      </c>
    </row>
    <row r="108" spans="1:19" ht="15.95" customHeight="1" x14ac:dyDescent="0.25">
      <c r="A108" s="20" t="s">
        <v>479</v>
      </c>
      <c r="B108" s="2">
        <v>84</v>
      </c>
      <c r="C108" s="114"/>
      <c r="D108" s="133">
        <f>'СВОД 2025'!S108</f>
        <v>44999.119999999995</v>
      </c>
      <c r="E108" s="105">
        <f>'СВОД 2026'!D108+$H$1*1-янв.26!D108</f>
        <v>47199.119999999995</v>
      </c>
      <c r="F108" s="105">
        <f>'СВОД 2026'!E108+$H$1*1-фев.26!D108</f>
        <v>-0.88000000000465661</v>
      </c>
      <c r="G108" s="105">
        <f>'СВОД 2026'!F108+$H$1*1-мар.26!D108</f>
        <v>2199.1199999999953</v>
      </c>
      <c r="H108" s="105">
        <f>'СВОД 2026'!G108+$H$1*1-апр.26!D108</f>
        <v>4399.1199999999953</v>
      </c>
      <c r="I108" s="105">
        <f>'СВОД 2026'!H108+$H$1*1-май.26!D108</f>
        <v>6599.1199999999953</v>
      </c>
      <c r="J108" s="105">
        <f>'СВОД 2026'!I108+$H$1*1-июн.26!D108</f>
        <v>8799.1199999999953</v>
      </c>
      <c r="K108" s="105">
        <f>'СВОД 2026'!J108+$H$1*1-июл.26!D108</f>
        <v>10999.119999999995</v>
      </c>
      <c r="L108" s="105">
        <f>'СВОД 2026'!K108+$H$1*1-авг.26!D108</f>
        <v>13199.119999999995</v>
      </c>
      <c r="M108" s="105">
        <f>'СВОД 2026'!L108+$H$1*1-сен.26!D108</f>
        <v>15399.119999999995</v>
      </c>
      <c r="N108" s="105">
        <f>'СВОД 2026'!M108+$H$1*1-окт.26!D108</f>
        <v>17599.119999999995</v>
      </c>
      <c r="O108" s="105">
        <f>'СВОД 2026'!N108+$H$1*1-ноя.26!D108</f>
        <v>19799.119999999995</v>
      </c>
      <c r="P108" s="105">
        <f>'СВОД 2026'!O108+$H$1*1-дек.26!D108</f>
        <v>21999.119999999995</v>
      </c>
      <c r="Q108" s="106">
        <f t="shared" si="2"/>
        <v>26400</v>
      </c>
      <c r="R108" s="106">
        <f>янв.26!D108+фев.26!D108+мар.26!D108+апр.26!D108+май.26!D108+июн.26!D108+июл.26!D108+авг.26!D323+сен.26!D323+окт.26!D108+ноя.26!D108+дек.26!D108</f>
        <v>49400</v>
      </c>
      <c r="S108" s="106">
        <f t="shared" si="3"/>
        <v>21999.119999999995</v>
      </c>
    </row>
    <row r="109" spans="1:19" ht="15.95" customHeight="1" x14ac:dyDescent="0.25">
      <c r="A109" s="20" t="s">
        <v>480</v>
      </c>
      <c r="B109" s="2">
        <v>85</v>
      </c>
      <c r="C109" s="114"/>
      <c r="D109" s="133">
        <f>'СВОД 2025'!S109</f>
        <v>4400</v>
      </c>
      <c r="E109" s="105">
        <f>'СВОД 2026'!D109+$H$1*1-янв.26!D109</f>
        <v>4400</v>
      </c>
      <c r="F109" s="105">
        <f>'СВОД 2026'!E109+$H$1*1-фев.26!D109</f>
        <v>4400</v>
      </c>
      <c r="G109" s="105">
        <f>'СВОД 2026'!F109+$H$1*1-мар.26!D109</f>
        <v>6600</v>
      </c>
      <c r="H109" s="105">
        <f>'СВОД 2026'!G109+$H$1*1-апр.26!D109</f>
        <v>8800</v>
      </c>
      <c r="I109" s="105">
        <f>'СВОД 2026'!H109+$H$1*1-май.26!D109</f>
        <v>11000</v>
      </c>
      <c r="J109" s="105">
        <f>'СВОД 2026'!I109+$H$1*1-июн.26!D109</f>
        <v>13200</v>
      </c>
      <c r="K109" s="105">
        <f>'СВОД 2026'!J109+$H$1*1-июл.26!D109</f>
        <v>15400</v>
      </c>
      <c r="L109" s="105">
        <f>'СВОД 2026'!K109+$H$1*1-авг.26!D109</f>
        <v>17600</v>
      </c>
      <c r="M109" s="105">
        <f>'СВОД 2026'!L109+$H$1*1-сен.26!D109</f>
        <v>19800</v>
      </c>
      <c r="N109" s="105">
        <f>'СВОД 2026'!M109+$H$1*1-окт.26!D109</f>
        <v>22000</v>
      </c>
      <c r="O109" s="105">
        <f>'СВОД 2026'!N109+$H$1*1-ноя.26!D109</f>
        <v>24200</v>
      </c>
      <c r="P109" s="105">
        <f>'СВОД 2026'!O109+$H$1*1-дек.26!D109</f>
        <v>26400</v>
      </c>
      <c r="Q109" s="106">
        <f t="shared" si="2"/>
        <v>26400</v>
      </c>
      <c r="R109" s="106">
        <f>янв.26!D109+фев.26!D109+мар.26!D109+апр.26!D109+май.26!D109+июн.26!D109+июл.26!D109+авг.26!D324+сен.26!D324+окт.26!D109+ноя.26!D109+дек.26!D109</f>
        <v>4400</v>
      </c>
      <c r="S109" s="106">
        <f t="shared" si="3"/>
        <v>26400</v>
      </c>
    </row>
    <row r="110" spans="1:19" ht="15.95" customHeight="1" x14ac:dyDescent="0.25">
      <c r="A110" s="20" t="s">
        <v>481</v>
      </c>
      <c r="B110" s="2">
        <v>86</v>
      </c>
      <c r="C110" s="114"/>
      <c r="D110" s="133">
        <f>'СВОД 2025'!S110</f>
        <v>2200</v>
      </c>
      <c r="E110" s="105">
        <f>'СВОД 2026'!D110+$H$1*1-янв.26!D110</f>
        <v>4400</v>
      </c>
      <c r="F110" s="105">
        <f>'СВОД 2026'!E110+$H$1*1-фев.26!D110</f>
        <v>6600</v>
      </c>
      <c r="G110" s="105">
        <f>'СВОД 2026'!F110+$H$1*1-мар.26!D110</f>
        <v>8800</v>
      </c>
      <c r="H110" s="105">
        <f>'СВОД 2026'!G110+$H$1*1-апр.26!D110</f>
        <v>11000</v>
      </c>
      <c r="I110" s="105">
        <f>'СВОД 2026'!H110+$H$1*1-май.26!D110</f>
        <v>13200</v>
      </c>
      <c r="J110" s="105">
        <f>'СВОД 2026'!I110+$H$1*1-июн.26!D110</f>
        <v>15400</v>
      </c>
      <c r="K110" s="105">
        <f>'СВОД 2026'!J110+$H$1*1-июл.26!D110</f>
        <v>17600</v>
      </c>
      <c r="L110" s="105">
        <f>'СВОД 2026'!K110+$H$1*1-авг.26!D110</f>
        <v>19800</v>
      </c>
      <c r="M110" s="105">
        <f>'СВОД 2026'!L110+$H$1*1-сен.26!D110</f>
        <v>22000</v>
      </c>
      <c r="N110" s="105">
        <f>'СВОД 2026'!M110+$H$1*1-окт.26!D110</f>
        <v>24200</v>
      </c>
      <c r="O110" s="105">
        <f>'СВОД 2026'!N110+$H$1*1-ноя.26!D110</f>
        <v>26400</v>
      </c>
      <c r="P110" s="105">
        <f>'СВОД 2026'!O110+$H$1*1-дек.26!D110</f>
        <v>28600</v>
      </c>
      <c r="Q110" s="106">
        <f t="shared" si="2"/>
        <v>26400</v>
      </c>
      <c r="R110" s="106">
        <f>янв.26!D110+фев.26!D110+мар.26!D110+апр.26!D110+май.26!D110+июн.26!D110+июл.26!D110+авг.26!D325+сен.26!D325+окт.26!D110+ноя.26!D110+дек.26!D110</f>
        <v>0</v>
      </c>
      <c r="S110" s="106">
        <f t="shared" si="3"/>
        <v>28600</v>
      </c>
    </row>
    <row r="111" spans="1:19" ht="15.95" customHeight="1" x14ac:dyDescent="0.25">
      <c r="A111" s="20" t="s">
        <v>124</v>
      </c>
      <c r="B111" s="2">
        <v>87</v>
      </c>
      <c r="C111" s="114"/>
      <c r="D111" s="133">
        <f>'СВОД 2025'!S111</f>
        <v>0</v>
      </c>
      <c r="E111" s="105">
        <f>'СВОД 2026'!D111+$H$1*1-янв.26!D111</f>
        <v>-10800</v>
      </c>
      <c r="F111" s="105">
        <f>'СВОД 2026'!E111+$H$1*1-фев.26!D111</f>
        <v>-8600</v>
      </c>
      <c r="G111" s="105">
        <f>'СВОД 2026'!F111+$H$1*1-мар.26!D111</f>
        <v>-6400</v>
      </c>
      <c r="H111" s="105">
        <f>'СВОД 2026'!G111+$H$1*1-апр.26!D111</f>
        <v>-4200</v>
      </c>
      <c r="I111" s="105">
        <f>'СВОД 2026'!H111+$H$1*1-май.26!D111</f>
        <v>-2000</v>
      </c>
      <c r="J111" s="105">
        <f>'СВОД 2026'!I111+$H$1*1-июн.26!D111</f>
        <v>200</v>
      </c>
      <c r="K111" s="105">
        <f>'СВОД 2026'!J111+$H$1*1-июл.26!D111</f>
        <v>2400</v>
      </c>
      <c r="L111" s="105">
        <f>'СВОД 2026'!K111+$H$1*1-авг.26!D111</f>
        <v>4600</v>
      </c>
      <c r="M111" s="105">
        <f>'СВОД 2026'!L111+$H$1*1-сен.26!D111</f>
        <v>6800</v>
      </c>
      <c r="N111" s="105">
        <f>'СВОД 2026'!M111+$H$1*1-окт.26!D111</f>
        <v>9000</v>
      </c>
      <c r="O111" s="105">
        <f>'СВОД 2026'!N111+$H$1*1-ноя.26!D111</f>
        <v>11200</v>
      </c>
      <c r="P111" s="105">
        <f>'СВОД 2026'!O111+$H$1*1-дек.26!D111</f>
        <v>13400</v>
      </c>
      <c r="Q111" s="106">
        <f t="shared" si="2"/>
        <v>26400</v>
      </c>
      <c r="R111" s="106">
        <f>янв.26!D111+фев.26!D111+мар.26!D111+апр.26!D111+май.26!D111+июн.26!D111+июл.26!D111+авг.26!D326+сен.26!D326+окт.26!D111+ноя.26!D111+дек.26!D111</f>
        <v>13000</v>
      </c>
      <c r="S111" s="106">
        <f t="shared" si="3"/>
        <v>13400</v>
      </c>
    </row>
    <row r="112" spans="1:19" ht="15.95" customHeight="1" x14ac:dyDescent="0.25">
      <c r="A112" s="20" t="s">
        <v>124</v>
      </c>
      <c r="B112" s="2">
        <v>88</v>
      </c>
      <c r="C112" s="114"/>
      <c r="D112" s="133">
        <f>'СВОД 2025'!S112</f>
        <v>0</v>
      </c>
      <c r="E112" s="105">
        <f>'СВОД 2026'!D112+$H$1*1-янв.26!D112</f>
        <v>-10800</v>
      </c>
      <c r="F112" s="105">
        <f>'СВОД 2026'!E112+$H$1*1-фев.26!D112</f>
        <v>-8600</v>
      </c>
      <c r="G112" s="105">
        <f>'СВОД 2026'!F112+$H$1*1-мар.26!D112</f>
        <v>-6400</v>
      </c>
      <c r="H112" s="105">
        <f>'СВОД 2026'!G112+$H$1*1-апр.26!D112</f>
        <v>-4200</v>
      </c>
      <c r="I112" s="105">
        <f>'СВОД 2026'!H112+$H$1*1-май.26!D112</f>
        <v>-2000</v>
      </c>
      <c r="J112" s="105">
        <f>'СВОД 2026'!I112+$H$1*1-июн.26!D112</f>
        <v>200</v>
      </c>
      <c r="K112" s="105">
        <f>'СВОД 2026'!J112+$H$1*1-июл.26!D112</f>
        <v>2400</v>
      </c>
      <c r="L112" s="105">
        <f>'СВОД 2026'!K112+$H$1*1-авг.26!D112</f>
        <v>4600</v>
      </c>
      <c r="M112" s="105">
        <f>'СВОД 2026'!L112+$H$1*1-сен.26!D112</f>
        <v>6800</v>
      </c>
      <c r="N112" s="105">
        <f>'СВОД 2026'!M112+$H$1*1-окт.26!D112</f>
        <v>9000</v>
      </c>
      <c r="O112" s="105">
        <f>'СВОД 2026'!N112+$H$1*1-ноя.26!D112</f>
        <v>11200</v>
      </c>
      <c r="P112" s="105">
        <f>'СВОД 2026'!O112+$H$1*1-дек.26!D112</f>
        <v>13400</v>
      </c>
      <c r="Q112" s="106">
        <f t="shared" si="2"/>
        <v>26400</v>
      </c>
      <c r="R112" s="106">
        <f>янв.26!D112+фев.26!D112+мар.26!D112+апр.26!D112+май.26!D112+июн.26!D112+июл.26!D112+авг.26!D327+сен.26!D327+окт.26!D112+ноя.26!D112+дек.26!D112</f>
        <v>13000</v>
      </c>
      <c r="S112" s="106">
        <f t="shared" si="3"/>
        <v>13400</v>
      </c>
    </row>
    <row r="113" spans="1:19" ht="15.95" customHeight="1" x14ac:dyDescent="0.25">
      <c r="A113" s="20" t="s">
        <v>459</v>
      </c>
      <c r="B113" s="2">
        <v>89</v>
      </c>
      <c r="C113" s="114"/>
      <c r="D113" s="133">
        <f>'СВОД 2025'!S113</f>
        <v>0</v>
      </c>
      <c r="E113" s="105">
        <f>'СВОД 2026'!D113+$H$1*1-янв.26!D113</f>
        <v>2200</v>
      </c>
      <c r="F113" s="105">
        <f>'СВОД 2026'!E113+$H$1*1-фев.26!D113</f>
        <v>4400</v>
      </c>
      <c r="G113" s="105">
        <f>'СВОД 2026'!F113+$H$1*1-мар.26!D113</f>
        <v>6600</v>
      </c>
      <c r="H113" s="105">
        <f>'СВОД 2026'!G113+$H$1*1-апр.26!D113</f>
        <v>8800</v>
      </c>
      <c r="I113" s="105">
        <f>'СВОД 2026'!H113+$H$1*1-май.26!D113</f>
        <v>11000</v>
      </c>
      <c r="J113" s="105">
        <f>'СВОД 2026'!I113+$H$1*1-июн.26!D113</f>
        <v>13200</v>
      </c>
      <c r="K113" s="105">
        <f>'СВОД 2026'!J113+$H$1*1-июл.26!D113</f>
        <v>15400</v>
      </c>
      <c r="L113" s="105">
        <f>'СВОД 2026'!K113+$H$1*1-авг.26!D113</f>
        <v>17600</v>
      </c>
      <c r="M113" s="105">
        <f>'СВОД 2026'!L113+$H$1*1-сен.26!D113</f>
        <v>19800</v>
      </c>
      <c r="N113" s="105">
        <f>'СВОД 2026'!M113+$H$1*1-окт.26!D113</f>
        <v>22000</v>
      </c>
      <c r="O113" s="105">
        <f>'СВОД 2026'!N113+$H$1*1-ноя.26!D113</f>
        <v>24200</v>
      </c>
      <c r="P113" s="105">
        <f>'СВОД 2026'!O113+$H$1*1-дек.26!D113</f>
        <v>26400</v>
      </c>
      <c r="Q113" s="106">
        <f t="shared" si="2"/>
        <v>26400</v>
      </c>
      <c r="R113" s="106">
        <f>янв.26!D113+фев.26!D113+мар.26!D113+апр.26!D113+май.26!D113+июн.26!D113+июл.26!D113+авг.26!D328+сен.26!D328+окт.26!D113+ноя.26!D113+дек.26!D113</f>
        <v>0</v>
      </c>
      <c r="S113" s="106">
        <f t="shared" si="3"/>
        <v>26400</v>
      </c>
    </row>
    <row r="114" spans="1:19" ht="15.95" customHeight="1" x14ac:dyDescent="0.25">
      <c r="A114" s="20" t="s">
        <v>127</v>
      </c>
      <c r="B114" s="2">
        <v>90</v>
      </c>
      <c r="C114" s="114"/>
      <c r="D114" s="133">
        <f>'СВОД 2025'!S114</f>
        <v>13200</v>
      </c>
      <c r="E114" s="105">
        <f>'СВОД 2026'!D114+$H$1*1-янв.26!D114</f>
        <v>15400</v>
      </c>
      <c r="F114" s="105">
        <f>'СВОД 2026'!E114+$H$1*1-фев.26!D114</f>
        <v>-2200</v>
      </c>
      <c r="G114" s="105">
        <f>'СВОД 2026'!F114+$H$1*1-мар.26!D114</f>
        <v>0</v>
      </c>
      <c r="H114" s="105">
        <f>'СВОД 2026'!G114+$H$1*1-апр.26!D114</f>
        <v>2200</v>
      </c>
      <c r="I114" s="105">
        <f>'СВОД 2026'!H114+$H$1*1-май.26!D114</f>
        <v>4400</v>
      </c>
      <c r="J114" s="105">
        <f>'СВОД 2026'!I114+$H$1*1-июн.26!D114</f>
        <v>6600</v>
      </c>
      <c r="K114" s="105">
        <f>'СВОД 2026'!J114+$H$1*1-июл.26!D114</f>
        <v>8800</v>
      </c>
      <c r="L114" s="105">
        <f>'СВОД 2026'!K114+$H$1*1-авг.26!D114</f>
        <v>11000</v>
      </c>
      <c r="M114" s="105">
        <f>'СВОД 2026'!L114+$H$1*1-сен.26!D114</f>
        <v>13200</v>
      </c>
      <c r="N114" s="105">
        <f>'СВОД 2026'!M114+$H$1*1-окт.26!D114</f>
        <v>15400</v>
      </c>
      <c r="O114" s="105">
        <f>'СВОД 2026'!N114+$H$1*1-ноя.26!D114</f>
        <v>17600</v>
      </c>
      <c r="P114" s="105">
        <f>'СВОД 2026'!O114+$H$1*1-дек.26!D114</f>
        <v>19800</v>
      </c>
      <c r="Q114" s="106">
        <f t="shared" si="2"/>
        <v>26400</v>
      </c>
      <c r="R114" s="106">
        <f>янв.26!D114+фев.26!D114+мар.26!D114+апр.26!D114+май.26!D114+июн.26!D114+июл.26!D114+авг.26!D329+сен.26!D329+окт.26!D114+ноя.26!D114+дек.26!D114</f>
        <v>19800</v>
      </c>
      <c r="S114" s="106">
        <f t="shared" si="3"/>
        <v>19800</v>
      </c>
    </row>
    <row r="115" spans="1:19" ht="15.95" customHeight="1" x14ac:dyDescent="0.25">
      <c r="A115" s="20" t="s">
        <v>128</v>
      </c>
      <c r="B115" s="2">
        <v>91</v>
      </c>
      <c r="C115" s="114"/>
      <c r="D115" s="133">
        <f>'СВОД 2025'!S115</f>
        <v>1640.8999999999978</v>
      </c>
      <c r="E115" s="105">
        <f>'СВОД 2026'!D115+$H$1*1-янв.26!D115</f>
        <v>1640.8999999999978</v>
      </c>
      <c r="F115" s="105">
        <f>'СВОД 2026'!E115+$H$1*1-фев.26!D115</f>
        <v>1640.8999999999978</v>
      </c>
      <c r="G115" s="105">
        <f>'СВОД 2026'!F115+$H$1*1-мар.26!D115</f>
        <v>3840.8999999999978</v>
      </c>
      <c r="H115" s="105">
        <f>'СВОД 2026'!G115+$H$1*1-апр.26!D115</f>
        <v>6040.8999999999978</v>
      </c>
      <c r="I115" s="105">
        <f>'СВОД 2026'!H115+$H$1*1-май.26!D115</f>
        <v>8240.8999999999978</v>
      </c>
      <c r="J115" s="105">
        <f>'СВОД 2026'!I115+$H$1*1-июн.26!D115</f>
        <v>10440.899999999998</v>
      </c>
      <c r="K115" s="105">
        <f>'СВОД 2026'!J115+$H$1*1-июл.26!D115</f>
        <v>12640.899999999998</v>
      </c>
      <c r="L115" s="105">
        <f>'СВОД 2026'!K115+$H$1*1-авг.26!D115</f>
        <v>14840.899999999998</v>
      </c>
      <c r="M115" s="105">
        <f>'СВОД 2026'!L115+$H$1*1-сен.26!D115</f>
        <v>17040.899999999998</v>
      </c>
      <c r="N115" s="105">
        <f>'СВОД 2026'!M115+$H$1*1-окт.26!D115</f>
        <v>19240.899999999998</v>
      </c>
      <c r="O115" s="105">
        <f>'СВОД 2026'!N115+$H$1*1-ноя.26!D115</f>
        <v>21440.899999999998</v>
      </c>
      <c r="P115" s="105">
        <f>'СВОД 2026'!O115+$H$1*1-дек.26!D115</f>
        <v>23640.899999999998</v>
      </c>
      <c r="Q115" s="106">
        <f t="shared" si="2"/>
        <v>26400</v>
      </c>
      <c r="R115" s="106">
        <f>янв.26!D115+фев.26!D115+мар.26!D115+апр.26!D115+май.26!D115+июн.26!D115+июл.26!D115+авг.26!D330+сен.26!D330+окт.26!D115+ноя.26!D115+дек.26!D115</f>
        <v>4400</v>
      </c>
      <c r="S115" s="106">
        <f t="shared" si="3"/>
        <v>23640.899999999998</v>
      </c>
    </row>
    <row r="116" spans="1:19" ht="15.95" customHeight="1" x14ac:dyDescent="0.25">
      <c r="A116" s="20" t="s">
        <v>129</v>
      </c>
      <c r="B116" s="2">
        <v>92</v>
      </c>
      <c r="C116" s="114"/>
      <c r="D116" s="133">
        <f>'СВОД 2025'!S116</f>
        <v>-13.860000000000582</v>
      </c>
      <c r="E116" s="105">
        <f>'СВОД 2026'!D116+$H$1*1-янв.26!D116</f>
        <v>2186.1399999999994</v>
      </c>
      <c r="F116" s="105">
        <f>'СВОД 2026'!E116+$H$1*1-фев.26!D116</f>
        <v>4386.1399999999994</v>
      </c>
      <c r="G116" s="105">
        <f>'СВОД 2026'!F116+$H$1*1-мар.26!D116</f>
        <v>6586.1399999999994</v>
      </c>
      <c r="H116" s="105">
        <f>'СВОД 2026'!G116+$H$1*1-апр.26!D116</f>
        <v>8786.14</v>
      </c>
      <c r="I116" s="105">
        <f>'СВОД 2026'!H116+$H$1*1-май.26!D116</f>
        <v>10986.14</v>
      </c>
      <c r="J116" s="105">
        <f>'СВОД 2026'!I116+$H$1*1-июн.26!D116</f>
        <v>13186.14</v>
      </c>
      <c r="K116" s="105">
        <f>'СВОД 2026'!J116+$H$1*1-июл.26!D116</f>
        <v>15386.14</v>
      </c>
      <c r="L116" s="105">
        <f>'СВОД 2026'!K116+$H$1*1-авг.26!D116</f>
        <v>17586.14</v>
      </c>
      <c r="M116" s="105">
        <f>'СВОД 2026'!L116+$H$1*1-сен.26!D116</f>
        <v>19786.14</v>
      </c>
      <c r="N116" s="105">
        <f>'СВОД 2026'!M116+$H$1*1-окт.26!D116</f>
        <v>21986.14</v>
      </c>
      <c r="O116" s="105">
        <f>'СВОД 2026'!N116+$H$1*1-ноя.26!D116</f>
        <v>24186.14</v>
      </c>
      <c r="P116" s="105">
        <f>'СВОД 2026'!O116+$H$1*1-дек.26!D116</f>
        <v>26386.14</v>
      </c>
      <c r="Q116" s="106">
        <f t="shared" si="2"/>
        <v>26400</v>
      </c>
      <c r="R116" s="106">
        <f>янв.26!D116+фев.26!D116+мар.26!D116+апр.26!D116+май.26!D116+июн.26!D116+июл.26!D116+авг.26!D331+сен.26!D331+окт.26!D116+ноя.26!D116+дек.26!D116</f>
        <v>0</v>
      </c>
      <c r="S116" s="106">
        <f t="shared" si="3"/>
        <v>26386.14</v>
      </c>
    </row>
    <row r="117" spans="1:19" ht="15.95" customHeight="1" x14ac:dyDescent="0.25">
      <c r="A117" s="20" t="s">
        <v>130</v>
      </c>
      <c r="B117" s="2">
        <v>93</v>
      </c>
      <c r="C117" s="114"/>
      <c r="D117" s="133">
        <f>'СВОД 2025'!S117</f>
        <v>2200</v>
      </c>
      <c r="E117" s="105">
        <f>'СВОД 2026'!D117+$H$1*1-янв.26!D117</f>
        <v>0</v>
      </c>
      <c r="F117" s="105">
        <f>'СВОД 2026'!E117+$H$1*1-фев.26!D117</f>
        <v>-2200</v>
      </c>
      <c r="G117" s="105">
        <f>'СВОД 2026'!F117+$H$1*1-мар.26!D117</f>
        <v>0</v>
      </c>
      <c r="H117" s="105">
        <f>'СВОД 2026'!G117+$H$1*1-апр.26!D117</f>
        <v>2200</v>
      </c>
      <c r="I117" s="105">
        <f>'СВОД 2026'!H117+$H$1*1-май.26!D117</f>
        <v>4400</v>
      </c>
      <c r="J117" s="105">
        <f>'СВОД 2026'!I117+$H$1*1-июн.26!D117</f>
        <v>6600</v>
      </c>
      <c r="K117" s="105">
        <f>'СВОД 2026'!J117+$H$1*1-июл.26!D117</f>
        <v>8800</v>
      </c>
      <c r="L117" s="105">
        <f>'СВОД 2026'!K117+$H$1*1-авг.26!D117</f>
        <v>11000</v>
      </c>
      <c r="M117" s="105">
        <f>'СВОД 2026'!L117+$H$1*1-сен.26!D117</f>
        <v>13200</v>
      </c>
      <c r="N117" s="105">
        <f>'СВОД 2026'!M117+$H$1*1-окт.26!D117</f>
        <v>15400</v>
      </c>
      <c r="O117" s="105">
        <f>'СВОД 2026'!N117+$H$1*1-ноя.26!D117</f>
        <v>17600</v>
      </c>
      <c r="P117" s="105">
        <f>'СВОД 2026'!O117+$H$1*1-дек.26!D117</f>
        <v>19800</v>
      </c>
      <c r="Q117" s="106">
        <f t="shared" si="2"/>
        <v>26400</v>
      </c>
      <c r="R117" s="106">
        <f>янв.26!D117+фев.26!D117+мар.26!D117+апр.26!D117+май.26!D117+июн.26!D117+июл.26!D117+авг.26!D332+сен.26!D332+окт.26!D117+ноя.26!D117+дек.26!D117</f>
        <v>8800</v>
      </c>
      <c r="S117" s="106">
        <f t="shared" si="3"/>
        <v>19800</v>
      </c>
    </row>
    <row r="118" spans="1:19" ht="15.95" customHeight="1" x14ac:dyDescent="0.25">
      <c r="A118" s="20" t="s">
        <v>131</v>
      </c>
      <c r="B118" s="2">
        <v>94</v>
      </c>
      <c r="C118" s="114"/>
      <c r="D118" s="133">
        <f>'СВОД 2025'!S118</f>
        <v>112200</v>
      </c>
      <c r="E118" s="105">
        <f>'СВОД 2026'!D118+$H$1*1-янв.26!D118</f>
        <v>114400</v>
      </c>
      <c r="F118" s="105">
        <f>'СВОД 2026'!E118+$H$1*1-фев.26!D118</f>
        <v>116600</v>
      </c>
      <c r="G118" s="105">
        <f>'СВОД 2026'!F118+$H$1*1-мар.26!D118</f>
        <v>118800</v>
      </c>
      <c r="H118" s="105">
        <f>'СВОД 2026'!G118+$H$1*1-апр.26!D118</f>
        <v>121000</v>
      </c>
      <c r="I118" s="105">
        <f>'СВОД 2026'!H118+$H$1*1-май.26!D118</f>
        <v>123200</v>
      </c>
      <c r="J118" s="105">
        <f>'СВОД 2026'!I118+$H$1*1-июн.26!D118</f>
        <v>125400</v>
      </c>
      <c r="K118" s="105">
        <f>'СВОД 2026'!J118+$H$1*1-июл.26!D118</f>
        <v>127600</v>
      </c>
      <c r="L118" s="105">
        <f>'СВОД 2026'!K118+$H$1*1-авг.26!D118</f>
        <v>129800</v>
      </c>
      <c r="M118" s="105">
        <f>'СВОД 2026'!L118+$H$1*1-сен.26!D118</f>
        <v>132000</v>
      </c>
      <c r="N118" s="105">
        <f>'СВОД 2026'!M118+$H$1*1-окт.26!D118</f>
        <v>134200</v>
      </c>
      <c r="O118" s="105">
        <f>'СВОД 2026'!N118+$H$1*1-ноя.26!D118</f>
        <v>136400</v>
      </c>
      <c r="P118" s="105">
        <f>'СВОД 2026'!O118+$H$1*1-дек.26!D118</f>
        <v>138600</v>
      </c>
      <c r="Q118" s="106">
        <f t="shared" si="2"/>
        <v>26400</v>
      </c>
      <c r="R118" s="106">
        <f>янв.26!D118+фев.26!D118+мар.26!D118+апр.26!D118+май.26!D118+июн.26!D118+июл.26!D118+авг.26!D333+сен.26!D333+окт.26!D118+ноя.26!D118+дек.26!D118</f>
        <v>0</v>
      </c>
      <c r="S118" s="106">
        <f t="shared" si="3"/>
        <v>138600</v>
      </c>
    </row>
    <row r="119" spans="1:19" ht="16.5" customHeight="1" x14ac:dyDescent="0.25">
      <c r="A119" s="20" t="s">
        <v>482</v>
      </c>
      <c r="B119" s="2">
        <v>95</v>
      </c>
      <c r="C119" s="20" t="s">
        <v>21</v>
      </c>
      <c r="D119" s="133">
        <f>'СВОД 2025'!S119</f>
        <v>19800</v>
      </c>
      <c r="E119" s="105">
        <f>'СВОД 2026'!D119+$H$1*1-янв.26!D119</f>
        <v>2200</v>
      </c>
      <c r="F119" s="105">
        <f>'СВОД 2026'!E119+$H$1*1-фев.26!D119</f>
        <v>4400</v>
      </c>
      <c r="G119" s="105">
        <f>'СВОД 2026'!F119+$H$1*1-мар.26!D119</f>
        <v>6600</v>
      </c>
      <c r="H119" s="105">
        <f>'СВОД 2026'!G119+$H$1*1-апр.26!D119</f>
        <v>8800</v>
      </c>
      <c r="I119" s="105">
        <f>'СВОД 2026'!H119+$H$1*1-май.26!D119</f>
        <v>11000</v>
      </c>
      <c r="J119" s="105">
        <f>'СВОД 2026'!I119+$H$1*1-июн.26!D119</f>
        <v>13200</v>
      </c>
      <c r="K119" s="105">
        <f>'СВОД 2026'!J119+$H$1*1-июл.26!D119</f>
        <v>15400</v>
      </c>
      <c r="L119" s="105">
        <f>'СВОД 2026'!K119+$H$1*1-авг.26!D119</f>
        <v>17600</v>
      </c>
      <c r="M119" s="105">
        <f>'СВОД 2026'!L119+$H$1*1-сен.26!D119</f>
        <v>19800</v>
      </c>
      <c r="N119" s="105">
        <f>'СВОД 2026'!M119+$H$1*1-окт.26!D119</f>
        <v>22000</v>
      </c>
      <c r="O119" s="105">
        <f>'СВОД 2026'!N119+$H$1*1-ноя.26!D119</f>
        <v>24200</v>
      </c>
      <c r="P119" s="105">
        <f>'СВОД 2026'!O119+$H$1*1-дек.26!D119</f>
        <v>26400</v>
      </c>
      <c r="Q119" s="106">
        <f t="shared" si="2"/>
        <v>26400</v>
      </c>
      <c r="R119" s="106">
        <f>янв.26!D119+фев.26!D119+мар.26!D119+апр.26!D119+май.26!D119+июн.26!D119+июл.26!D119+авг.26!D334+сен.26!D334+окт.26!D119+ноя.26!D119+дек.26!D119</f>
        <v>19800</v>
      </c>
      <c r="S119" s="106">
        <f t="shared" si="3"/>
        <v>26400</v>
      </c>
    </row>
    <row r="120" spans="1:19" ht="15.95" customHeight="1" x14ac:dyDescent="0.25">
      <c r="A120" s="20" t="s">
        <v>133</v>
      </c>
      <c r="B120" s="2">
        <v>95</v>
      </c>
      <c r="C120" s="114"/>
      <c r="D120" s="133">
        <f>'СВОД 2025'!S120</f>
        <v>8099.5999999999913</v>
      </c>
      <c r="E120" s="105">
        <f>'СВОД 2026'!D120+$H$1*1-янв.26!D120</f>
        <v>10299.599999999991</v>
      </c>
      <c r="F120" s="105">
        <f>'СВОД 2026'!E120+$H$1*1-фев.26!D120</f>
        <v>4999.5999999999913</v>
      </c>
      <c r="G120" s="105">
        <f>'СВОД 2026'!F120+$H$1*1-мар.26!D120</f>
        <v>7199.5999999999913</v>
      </c>
      <c r="H120" s="105">
        <f>'СВОД 2026'!G120+$H$1*1-апр.26!D120</f>
        <v>9399.5999999999913</v>
      </c>
      <c r="I120" s="105">
        <f>'СВОД 2026'!H120+$H$1*1-май.26!D120</f>
        <v>11599.599999999991</v>
      </c>
      <c r="J120" s="105">
        <f>'СВОД 2026'!I120+$H$1*1-июн.26!D120</f>
        <v>13799.599999999991</v>
      </c>
      <c r="K120" s="105">
        <f>'СВОД 2026'!J120+$H$1*1-июл.26!D120</f>
        <v>15999.599999999991</v>
      </c>
      <c r="L120" s="105">
        <f>'СВОД 2026'!K120+$H$1*1-авг.26!D120</f>
        <v>18199.599999999991</v>
      </c>
      <c r="M120" s="105">
        <f>'СВОД 2026'!L120+$H$1*1-сен.26!D120</f>
        <v>20399.599999999991</v>
      </c>
      <c r="N120" s="105">
        <f>'СВОД 2026'!M120+$H$1*1-окт.26!D120</f>
        <v>22599.599999999991</v>
      </c>
      <c r="O120" s="105">
        <f>'СВОД 2026'!N120+$H$1*1-ноя.26!D120</f>
        <v>24799.599999999991</v>
      </c>
      <c r="P120" s="105">
        <f>'СВОД 2026'!O120+$H$1*1-дек.26!D120</f>
        <v>26999.599999999991</v>
      </c>
      <c r="Q120" s="106">
        <f t="shared" si="2"/>
        <v>26400</v>
      </c>
      <c r="R120" s="106">
        <f>янв.26!D120+фев.26!D120+мар.26!D120+апр.26!D120+май.26!D120+июн.26!D120+июл.26!D120+авг.26!D335+сен.26!D335+окт.26!D120+ноя.26!D120+дек.26!D120</f>
        <v>7500</v>
      </c>
      <c r="S120" s="106">
        <f t="shared" si="3"/>
        <v>26999.599999999991</v>
      </c>
    </row>
    <row r="121" spans="1:19" ht="15.95" customHeight="1" x14ac:dyDescent="0.25">
      <c r="A121" s="22" t="s">
        <v>482</v>
      </c>
      <c r="B121" s="138">
        <v>94</v>
      </c>
      <c r="C121" s="120" t="s">
        <v>21</v>
      </c>
      <c r="D121" s="133">
        <f>'СВОД 2025'!S121</f>
        <v>0</v>
      </c>
      <c r="E121" s="105">
        <f>'СВОД 2026'!D121+$H$1*1-янв.26!D121</f>
        <v>2200</v>
      </c>
      <c r="F121" s="105">
        <f>'СВОД 2026'!E121+$H$1*1-фев.26!D121</f>
        <v>4400</v>
      </c>
      <c r="G121" s="105">
        <f>'СВОД 2026'!F121+$H$1*1-мар.26!D121</f>
        <v>6600</v>
      </c>
      <c r="H121" s="105">
        <f>'СВОД 2026'!G121+$H$1*1-апр.26!D121</f>
        <v>8800</v>
      </c>
      <c r="I121" s="105">
        <f>'СВОД 2026'!H121+$H$1*1-май.26!D121</f>
        <v>11000</v>
      </c>
      <c r="J121" s="105">
        <f>'СВОД 2026'!I121+$H$1*1-июн.26!D121</f>
        <v>13200</v>
      </c>
      <c r="K121" s="105">
        <f>'СВОД 2026'!J121+$H$1*1-июл.26!D121</f>
        <v>15400</v>
      </c>
      <c r="L121" s="105">
        <f>'СВОД 2026'!K121+$H$1*1-авг.26!D121</f>
        <v>17600</v>
      </c>
      <c r="M121" s="105">
        <f>'СВОД 2026'!L121+$H$1*1-сен.26!D121</f>
        <v>19800</v>
      </c>
      <c r="N121" s="105">
        <f>'СВОД 2026'!M121+$H$1*1-окт.26!D121</f>
        <v>22000</v>
      </c>
      <c r="O121" s="105">
        <f>'СВОД 2026'!N121+$H$1*1-ноя.26!D121</f>
        <v>24200</v>
      </c>
      <c r="P121" s="105">
        <f>'СВОД 2026'!O121+$H$1*1-дек.26!D121</f>
        <v>26400</v>
      </c>
      <c r="Q121" s="120">
        <f>'СВОД 2017'!AC119</f>
        <v>0</v>
      </c>
      <c r="R121" s="106">
        <f>янв.26!D121+фев.26!D121+мар.26!D121+апр.26!D121+май.26!D121+июн.26!D121+июл.26!D121+авг.26!D336+сен.26!D336+окт.26!D121+ноя.26!D121+дек.26!D121</f>
        <v>0</v>
      </c>
      <c r="S121" s="120">
        <f t="shared" si="3"/>
        <v>0</v>
      </c>
    </row>
    <row r="122" spans="1:19" ht="15.95" customHeight="1" x14ac:dyDescent="0.25">
      <c r="A122" s="20" t="s">
        <v>389</v>
      </c>
      <c r="B122" s="1">
        <v>96</v>
      </c>
      <c r="C122" s="113"/>
      <c r="D122" s="133">
        <f>'СВОД 2025'!S122</f>
        <v>0</v>
      </c>
      <c r="E122" s="105">
        <f>'СВОД 2026'!D122+$H$1*1-янв.26!D122</f>
        <v>2200</v>
      </c>
      <c r="F122" s="105">
        <f>'СВОД 2026'!E122+$H$1*1-фев.26!D122</f>
        <v>2200</v>
      </c>
      <c r="G122" s="105">
        <f>'СВОД 2026'!F122+$H$1*1-мар.26!D122</f>
        <v>4400</v>
      </c>
      <c r="H122" s="105">
        <f>'СВОД 2026'!G122+$H$1*1-апр.26!D122</f>
        <v>6600</v>
      </c>
      <c r="I122" s="105">
        <f>'СВОД 2026'!H122+$H$1*1-май.26!D122</f>
        <v>8800</v>
      </c>
      <c r="J122" s="105">
        <f>'СВОД 2026'!I122+$H$1*1-июн.26!D122</f>
        <v>11000</v>
      </c>
      <c r="K122" s="105">
        <f>'СВОД 2026'!J122+$H$1*1-июл.26!D122</f>
        <v>13200</v>
      </c>
      <c r="L122" s="105">
        <f>'СВОД 2026'!K122+$H$1*1-авг.26!D122</f>
        <v>15400</v>
      </c>
      <c r="M122" s="105">
        <f>'СВОД 2026'!L122+$H$1*1-сен.26!D122</f>
        <v>17600</v>
      </c>
      <c r="N122" s="105">
        <f>'СВОД 2026'!M122+$H$1*1-окт.26!D122</f>
        <v>19800</v>
      </c>
      <c r="O122" s="105">
        <f>'СВОД 2026'!N122+$H$1*1-ноя.26!D122</f>
        <v>22000</v>
      </c>
      <c r="P122" s="105">
        <f>'СВОД 2026'!O122+$H$1*1-дек.26!D122</f>
        <v>24200</v>
      </c>
      <c r="Q122" s="106">
        <f t="shared" si="2"/>
        <v>26400</v>
      </c>
      <c r="R122" s="106">
        <f>янв.26!D122+фев.26!D122+мар.26!D122+апр.26!D122+май.26!D122+июн.26!D122+июл.26!D122+авг.26!D337+сен.26!D337+окт.26!D122+ноя.26!D122+дек.26!D122</f>
        <v>2200</v>
      </c>
      <c r="S122" s="106">
        <f t="shared" si="3"/>
        <v>24200</v>
      </c>
    </row>
    <row r="123" spans="1:19" ht="15.95" customHeight="1" x14ac:dyDescent="0.25">
      <c r="A123" s="20" t="s">
        <v>136</v>
      </c>
      <c r="B123" s="2">
        <v>97</v>
      </c>
      <c r="C123" s="114"/>
      <c r="D123" s="133">
        <f>'СВОД 2025'!S123</f>
        <v>9200</v>
      </c>
      <c r="E123" s="105">
        <f>'СВОД 2026'!D123+$H$1*1-янв.26!D123</f>
        <v>400</v>
      </c>
      <c r="F123" s="105">
        <f>'СВОД 2026'!E123+$H$1*1-фев.26!D123</f>
        <v>2600</v>
      </c>
      <c r="G123" s="105">
        <f>'СВОД 2026'!F123+$H$1*1-мар.26!D123</f>
        <v>4800</v>
      </c>
      <c r="H123" s="105">
        <f>'СВОД 2026'!G123+$H$1*1-апр.26!D123</f>
        <v>7000</v>
      </c>
      <c r="I123" s="105">
        <f>'СВОД 2026'!H123+$H$1*1-май.26!D123</f>
        <v>9200</v>
      </c>
      <c r="J123" s="105">
        <f>'СВОД 2026'!I123+$H$1*1-июн.26!D123</f>
        <v>11400</v>
      </c>
      <c r="K123" s="105">
        <f>'СВОД 2026'!J123+$H$1*1-июл.26!D123</f>
        <v>13600</v>
      </c>
      <c r="L123" s="105">
        <f>'СВОД 2026'!K123+$H$1*1-авг.26!D123</f>
        <v>15800</v>
      </c>
      <c r="M123" s="105">
        <f>'СВОД 2026'!L123+$H$1*1-сен.26!D123</f>
        <v>18000</v>
      </c>
      <c r="N123" s="105">
        <f>'СВОД 2026'!M123+$H$1*1-окт.26!D123</f>
        <v>20200</v>
      </c>
      <c r="O123" s="105">
        <f>'СВОД 2026'!N123+$H$1*1-ноя.26!D123</f>
        <v>22400</v>
      </c>
      <c r="P123" s="105">
        <f>'СВОД 2026'!O123+$H$1*1-дек.26!D123</f>
        <v>24600</v>
      </c>
      <c r="Q123" s="106">
        <f t="shared" si="2"/>
        <v>26400</v>
      </c>
      <c r="R123" s="106">
        <f>янв.26!D123+фев.26!D123+мар.26!D123+апр.26!D123+май.26!D123+июн.26!D123+июл.26!D123+авг.26!D338+сен.26!D338+окт.26!D123+ноя.26!D123+дек.26!D123</f>
        <v>11000</v>
      </c>
      <c r="S123" s="106">
        <f t="shared" si="3"/>
        <v>24600</v>
      </c>
    </row>
    <row r="124" spans="1:19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2025'!S124</f>
        <v>83599.06</v>
      </c>
      <c r="E124" s="105">
        <f>'СВОД 2026'!D124+$H$1*1-янв.26!D124</f>
        <v>85799.06</v>
      </c>
      <c r="F124" s="105">
        <f>'СВОД 2026'!E124+$H$1*1-фев.26!D124</f>
        <v>77999.06</v>
      </c>
      <c r="G124" s="105">
        <f>'СВОД 2026'!F124+$H$1*1-мар.26!D124</f>
        <v>80199.06</v>
      </c>
      <c r="H124" s="105">
        <f>'СВОД 2026'!G124+$H$1*1-апр.26!D124</f>
        <v>82399.06</v>
      </c>
      <c r="I124" s="105">
        <f>'СВОД 2026'!H124+$H$1*1-май.26!D124</f>
        <v>84599.06</v>
      </c>
      <c r="J124" s="105">
        <f>'СВОД 2026'!I124+$H$1*1-июн.26!D124</f>
        <v>86799.06</v>
      </c>
      <c r="K124" s="105">
        <f>'СВОД 2026'!J124+$H$1*1-июл.26!D124</f>
        <v>88999.06</v>
      </c>
      <c r="L124" s="105">
        <f>'СВОД 2026'!K124+$H$1*1-авг.26!D124</f>
        <v>91199.06</v>
      </c>
      <c r="M124" s="105">
        <f>'СВОД 2026'!L124+$H$1*1-сен.26!D124</f>
        <v>93399.06</v>
      </c>
      <c r="N124" s="105">
        <f>'СВОД 2026'!M124+$H$1*1-окт.26!D124</f>
        <v>95599.06</v>
      </c>
      <c r="O124" s="105">
        <f>'СВОД 2026'!N124+$H$1*1-ноя.26!D124</f>
        <v>97799.06</v>
      </c>
      <c r="P124" s="105">
        <f>'СВОД 2026'!O124+$H$1*1-дек.26!D124</f>
        <v>99999.06</v>
      </c>
      <c r="Q124" s="106">
        <f t="shared" si="2"/>
        <v>26400</v>
      </c>
      <c r="R124" s="106">
        <f>янв.26!D124+фев.26!D124+мар.26!D124+апр.26!D124+май.26!D124+июн.26!D124+июл.26!D124+авг.26!D339+сен.26!D339+окт.26!D124+ноя.26!D124+дек.26!D124</f>
        <v>10000</v>
      </c>
      <c r="S124" s="106">
        <f t="shared" si="3"/>
        <v>99999.06</v>
      </c>
    </row>
    <row r="125" spans="1:19" ht="15.95" customHeight="1" x14ac:dyDescent="0.25">
      <c r="A125" s="20" t="s">
        <v>312</v>
      </c>
      <c r="B125" s="2">
        <v>98</v>
      </c>
      <c r="C125" s="114"/>
      <c r="D125" s="133">
        <f>'СВОД 2025'!S125</f>
        <v>-3807.4700000000012</v>
      </c>
      <c r="E125" s="105">
        <f>'СВОД 2026'!D125+$H$1*1-янв.26!D125</f>
        <v>-3807.4700000000012</v>
      </c>
      <c r="F125" s="105">
        <f>'СВОД 2026'!E125+$H$1*1-фев.26!D125</f>
        <v>-3807.4700000000012</v>
      </c>
      <c r="G125" s="105">
        <f>'СВОД 2026'!F125+$H$1*1-мар.26!D125</f>
        <v>-1607.4700000000012</v>
      </c>
      <c r="H125" s="105">
        <f>'СВОД 2026'!G125+$H$1*1-апр.26!D125</f>
        <v>592.52999999999884</v>
      </c>
      <c r="I125" s="105">
        <f>'СВОД 2026'!H125+$H$1*1-май.26!D125</f>
        <v>2792.5299999999988</v>
      </c>
      <c r="J125" s="105">
        <f>'СВОД 2026'!I125+$H$1*1-июн.26!D125</f>
        <v>4992.5299999999988</v>
      </c>
      <c r="K125" s="105">
        <f>'СВОД 2026'!J125+$H$1*1-июл.26!D125</f>
        <v>7192.5299999999988</v>
      </c>
      <c r="L125" s="105">
        <f>'СВОД 2026'!K125+$H$1*1-авг.26!D125</f>
        <v>9392.5299999999988</v>
      </c>
      <c r="M125" s="105">
        <f>'СВОД 2026'!L125+$H$1*1-сен.26!D125</f>
        <v>11592.529999999999</v>
      </c>
      <c r="N125" s="105">
        <f>'СВОД 2026'!M125+$H$1*1-окт.26!D125</f>
        <v>13792.529999999999</v>
      </c>
      <c r="O125" s="105">
        <f>'СВОД 2026'!N125+$H$1*1-ноя.26!D125</f>
        <v>15992.529999999999</v>
      </c>
      <c r="P125" s="105">
        <f>'СВОД 2026'!O125+$H$1*1-дек.26!D125</f>
        <v>18192.53</v>
      </c>
      <c r="Q125" s="106">
        <f t="shared" si="2"/>
        <v>26400</v>
      </c>
      <c r="R125" s="106">
        <f>янв.26!D125+фев.26!D125+мар.26!D125+апр.26!D125+май.26!D125+июн.26!D125+июл.26!D125+авг.26!D340+сен.26!D340+окт.26!D125+ноя.26!D125+дек.26!D125</f>
        <v>4400</v>
      </c>
      <c r="S125" s="106">
        <f t="shared" si="3"/>
        <v>18192.53</v>
      </c>
    </row>
    <row r="126" spans="1:19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2025'!S126</f>
        <v>-19070.72</v>
      </c>
      <c r="E126" s="105">
        <f>'СВОД 2026'!D126+$H$1*1-янв.26!D126</f>
        <v>-16870.72</v>
      </c>
      <c r="F126" s="105">
        <f>'СВОД 2026'!E126+$H$1*1-фев.26!D126</f>
        <v>-16870.72</v>
      </c>
      <c r="G126" s="105">
        <f>'СВОД 2026'!F126+$H$1*1-мар.26!D126</f>
        <v>-14670.720000000001</v>
      </c>
      <c r="H126" s="105">
        <f>'СВОД 2026'!G126+$H$1*1-апр.26!D126</f>
        <v>-12470.720000000001</v>
      </c>
      <c r="I126" s="105">
        <f>'СВОД 2026'!H126+$H$1*1-май.26!D126</f>
        <v>-10270.720000000001</v>
      </c>
      <c r="J126" s="105">
        <f>'СВОД 2026'!I126+$H$1*1-июн.26!D126</f>
        <v>-8070.7200000000012</v>
      </c>
      <c r="K126" s="105">
        <f>'СВОД 2026'!J126+$H$1*1-июл.26!D126</f>
        <v>-5870.7200000000012</v>
      </c>
      <c r="L126" s="105">
        <f>'СВОД 2026'!K126+$H$1*1-авг.26!D126</f>
        <v>-3670.7200000000012</v>
      </c>
      <c r="M126" s="105">
        <f>'СВОД 2026'!L126+$H$1*1-сен.26!D126</f>
        <v>-1470.7200000000012</v>
      </c>
      <c r="N126" s="105">
        <f>'СВОД 2026'!M126+$H$1*1-окт.26!D126</f>
        <v>729.27999999999884</v>
      </c>
      <c r="O126" s="105">
        <f>'СВОД 2026'!N126+$H$1*1-ноя.26!D126</f>
        <v>2929.2799999999988</v>
      </c>
      <c r="P126" s="105">
        <f>'СВОД 2026'!O126+$H$1*1-дек.26!D126</f>
        <v>5129.2799999999988</v>
      </c>
      <c r="Q126" s="106">
        <f t="shared" si="2"/>
        <v>26400</v>
      </c>
      <c r="R126" s="106">
        <f>янв.26!D126+фев.26!D126+мар.26!D126+апр.26!D126+май.26!D126+июн.26!D126+июл.26!D126+авг.26!D341+сен.26!D341+окт.26!D126+ноя.26!D126+дек.26!D126</f>
        <v>2200</v>
      </c>
      <c r="S126" s="106">
        <f t="shared" si="3"/>
        <v>5129.2799999999988</v>
      </c>
    </row>
    <row r="127" spans="1:19" ht="15.95" customHeight="1" x14ac:dyDescent="0.25">
      <c r="A127" s="20" t="s">
        <v>140</v>
      </c>
      <c r="B127" s="2">
        <v>99</v>
      </c>
      <c r="C127" s="114"/>
      <c r="D127" s="133">
        <f>'СВОД 2025'!S127</f>
        <v>190100.51</v>
      </c>
      <c r="E127" s="105">
        <f>'СВОД 2026'!D127+$H$1*1-янв.26!D127</f>
        <v>192300.51</v>
      </c>
      <c r="F127" s="105">
        <f>'СВОД 2026'!E127+$H$1*1-фев.26!D127</f>
        <v>194500.51</v>
      </c>
      <c r="G127" s="105">
        <f>'СВОД 2026'!F127+$H$1*1-мар.26!D127</f>
        <v>196700.51</v>
      </c>
      <c r="H127" s="105">
        <f>'СВОД 2026'!G127+$H$1*1-апр.26!D127</f>
        <v>198900.51</v>
      </c>
      <c r="I127" s="105">
        <f>'СВОД 2026'!H127+$H$1*1-май.26!D127</f>
        <v>201100.51</v>
      </c>
      <c r="J127" s="105">
        <f>'СВОД 2026'!I127+$H$1*1-июн.26!D127</f>
        <v>203300.51</v>
      </c>
      <c r="K127" s="105">
        <f>'СВОД 2026'!J127+$H$1*1-июл.26!D127</f>
        <v>205500.51</v>
      </c>
      <c r="L127" s="105">
        <f>'СВОД 2026'!K127+$H$1*1-авг.26!D127</f>
        <v>207700.51</v>
      </c>
      <c r="M127" s="105">
        <f>'СВОД 2026'!L127+$H$1*1-сен.26!D127</f>
        <v>209900.51</v>
      </c>
      <c r="N127" s="105">
        <f>'СВОД 2026'!M127+$H$1*1-окт.26!D127</f>
        <v>212100.51</v>
      </c>
      <c r="O127" s="105">
        <f>'СВОД 2026'!N127+$H$1*1-ноя.26!D127</f>
        <v>214300.51</v>
      </c>
      <c r="P127" s="105">
        <f>'СВОД 2026'!O127+$H$1*1-дек.26!D127</f>
        <v>216500.51</v>
      </c>
      <c r="Q127" s="106">
        <f t="shared" si="2"/>
        <v>26400</v>
      </c>
      <c r="R127" s="106">
        <f>янв.26!D127+фев.26!D127+мар.26!D127+апр.26!D127+май.26!D127+июн.26!D127+июл.26!D127+авг.26!D342+сен.26!D342+окт.26!D127+ноя.26!D127+дек.26!D127</f>
        <v>0</v>
      </c>
      <c r="S127" s="106">
        <f t="shared" si="3"/>
        <v>216500.51</v>
      </c>
    </row>
    <row r="128" spans="1:19" ht="15.95" customHeight="1" x14ac:dyDescent="0.25">
      <c r="A128" s="20" t="s">
        <v>390</v>
      </c>
      <c r="B128" s="2">
        <v>100</v>
      </c>
      <c r="C128" s="114"/>
      <c r="D128" s="133">
        <f>'СВОД 2025'!S128</f>
        <v>2200</v>
      </c>
      <c r="E128" s="105">
        <f>'СВОД 2026'!D128+$H$1*1-янв.26!D128</f>
        <v>4400</v>
      </c>
      <c r="F128" s="105">
        <f>'СВОД 2026'!E128+$H$1*1-фев.26!D128</f>
        <v>4400</v>
      </c>
      <c r="G128" s="105">
        <f>'СВОД 2026'!F128+$H$1*1-мар.26!D128</f>
        <v>6600</v>
      </c>
      <c r="H128" s="105">
        <f>'СВОД 2026'!G128+$H$1*1-апр.26!D128</f>
        <v>8800</v>
      </c>
      <c r="I128" s="105">
        <f>'СВОД 2026'!H128+$H$1*1-май.26!D128</f>
        <v>11000</v>
      </c>
      <c r="J128" s="105">
        <f>'СВОД 2026'!I128+$H$1*1-июн.26!D128</f>
        <v>13200</v>
      </c>
      <c r="K128" s="105">
        <f>'СВОД 2026'!J128+$H$1*1-июл.26!D128</f>
        <v>15400</v>
      </c>
      <c r="L128" s="105">
        <f>'СВОД 2026'!K128+$H$1*1-авг.26!D128</f>
        <v>17600</v>
      </c>
      <c r="M128" s="105">
        <f>'СВОД 2026'!L128+$H$1*1-сен.26!D128</f>
        <v>19800</v>
      </c>
      <c r="N128" s="105">
        <f>'СВОД 2026'!M128+$H$1*1-окт.26!D128</f>
        <v>22000</v>
      </c>
      <c r="O128" s="105">
        <f>'СВОД 2026'!N128+$H$1*1-ноя.26!D128</f>
        <v>24200</v>
      </c>
      <c r="P128" s="105">
        <f>'СВОД 2026'!O128+$H$1*1-дек.26!D128</f>
        <v>26400</v>
      </c>
      <c r="Q128" s="106">
        <f t="shared" si="2"/>
        <v>26400</v>
      </c>
      <c r="R128" s="106">
        <f>янв.26!D128+фев.26!D128+мар.26!D128+апр.26!D128+май.26!D128+июн.26!D128+июл.26!D128+авг.26!D343+сен.26!D343+окт.26!D128+ноя.26!D128+дек.26!D128</f>
        <v>2200</v>
      </c>
      <c r="S128" s="106">
        <f t="shared" si="3"/>
        <v>26400</v>
      </c>
    </row>
    <row r="129" spans="1:19" ht="15.95" customHeight="1" x14ac:dyDescent="0.25">
      <c r="A129" s="20" t="s">
        <v>435</v>
      </c>
      <c r="B129" s="2">
        <v>101</v>
      </c>
      <c r="C129" s="114"/>
      <c r="D129" s="133">
        <f>'СВОД 2025'!S129</f>
        <v>-58254.380000000005</v>
      </c>
      <c r="E129" s="105">
        <f>'СВОД 2026'!D129+$H$1*1-янв.26!D129</f>
        <v>-56054.380000000005</v>
      </c>
      <c r="F129" s="105">
        <f>'СВОД 2026'!E129+$H$1*1-фев.26!D129</f>
        <v>-53854.380000000005</v>
      </c>
      <c r="G129" s="105">
        <f>'СВОД 2026'!F129+$H$1*1-мар.26!D129</f>
        <v>-51654.380000000005</v>
      </c>
      <c r="H129" s="105">
        <f>'СВОД 2026'!G129+$H$1*1-апр.26!D129</f>
        <v>-49454.380000000005</v>
      </c>
      <c r="I129" s="105">
        <f>'СВОД 2026'!H129+$H$1*1-май.26!D129</f>
        <v>-47254.380000000005</v>
      </c>
      <c r="J129" s="105">
        <f>'СВОД 2026'!I129+$H$1*1-июн.26!D129</f>
        <v>-45054.380000000005</v>
      </c>
      <c r="K129" s="105">
        <f>'СВОД 2026'!J129+$H$1*1-июл.26!D129</f>
        <v>-42854.380000000005</v>
      </c>
      <c r="L129" s="105">
        <f>'СВОД 2026'!K129+$H$1*1-авг.26!D129</f>
        <v>-40654.380000000005</v>
      </c>
      <c r="M129" s="105">
        <f>'СВОД 2026'!L129+$H$1*1-сен.26!D129</f>
        <v>-38454.380000000005</v>
      </c>
      <c r="N129" s="105">
        <f>'СВОД 2026'!M129+$H$1*1-окт.26!D129</f>
        <v>-36254.380000000005</v>
      </c>
      <c r="O129" s="105">
        <f>'СВОД 2026'!N129+$H$1*1-ноя.26!D129</f>
        <v>-34054.380000000005</v>
      </c>
      <c r="P129" s="105">
        <f>'СВОД 2026'!O129+$H$1*1-дек.26!D129</f>
        <v>-31854.380000000005</v>
      </c>
      <c r="Q129" s="106">
        <f t="shared" si="2"/>
        <v>26400</v>
      </c>
      <c r="R129" s="106">
        <f>янв.26!D129+фев.26!D129+мар.26!D129+апр.26!D129+май.26!D129+июн.26!D129+июл.26!D129+авг.26!D344+сен.26!D344+окт.26!D129+ноя.26!D129+дек.26!D129</f>
        <v>0</v>
      </c>
      <c r="S129" s="106">
        <f t="shared" si="3"/>
        <v>-31854.380000000005</v>
      </c>
    </row>
    <row r="130" spans="1:19" ht="15.95" customHeight="1" x14ac:dyDescent="0.25">
      <c r="A130" s="20" t="s">
        <v>142</v>
      </c>
      <c r="B130" s="2">
        <v>101</v>
      </c>
      <c r="C130" s="20" t="s">
        <v>21</v>
      </c>
      <c r="D130" s="133">
        <f>'СВОД 2025'!S130</f>
        <v>-14000</v>
      </c>
      <c r="E130" s="105">
        <f>'СВОД 2026'!D130+$H$1*1-янв.26!D130</f>
        <v>-11800</v>
      </c>
      <c r="F130" s="105">
        <f>'СВОД 2026'!E130+$H$1*1-фев.26!D130</f>
        <v>-21400</v>
      </c>
      <c r="G130" s="105">
        <f>'СВОД 2026'!F130+$H$1*1-мар.26!D130</f>
        <v>-19200</v>
      </c>
      <c r="H130" s="105">
        <f>'СВОД 2026'!G130+$H$1*1-апр.26!D130</f>
        <v>-17000</v>
      </c>
      <c r="I130" s="105">
        <f>'СВОД 2026'!H130+$H$1*1-май.26!D130</f>
        <v>-14800</v>
      </c>
      <c r="J130" s="105">
        <f>'СВОД 2026'!I130+$H$1*1-июн.26!D130</f>
        <v>-12600</v>
      </c>
      <c r="K130" s="105">
        <f>'СВОД 2026'!J130+$H$1*1-июл.26!D130</f>
        <v>-10400</v>
      </c>
      <c r="L130" s="105">
        <f>'СВОД 2026'!K130+$H$1*1-авг.26!D130</f>
        <v>-8200</v>
      </c>
      <c r="M130" s="105">
        <f>'СВОД 2026'!L130+$H$1*1-сен.26!D130</f>
        <v>-6000</v>
      </c>
      <c r="N130" s="105">
        <f>'СВОД 2026'!M130+$H$1*1-окт.26!D130</f>
        <v>-3800</v>
      </c>
      <c r="O130" s="105">
        <f>'СВОД 2026'!N130+$H$1*1-ноя.26!D130</f>
        <v>-1600</v>
      </c>
      <c r="P130" s="105">
        <f>'СВОД 2026'!O130+$H$1*1-дек.26!D130</f>
        <v>600</v>
      </c>
      <c r="Q130" s="106">
        <f t="shared" si="2"/>
        <v>26400</v>
      </c>
      <c r="R130" s="106">
        <f>янв.26!D130+фев.26!D130+мар.26!D130+апр.26!D130+май.26!D130+июн.26!D130+июл.26!D130+авг.26!D345+сен.26!D345+окт.26!D130+ноя.26!D130+дек.26!D130</f>
        <v>11800</v>
      </c>
      <c r="S130" s="106">
        <f t="shared" si="3"/>
        <v>600</v>
      </c>
    </row>
    <row r="131" spans="1:19" ht="15.95" customHeight="1" x14ac:dyDescent="0.25">
      <c r="A131" s="20" t="s">
        <v>143</v>
      </c>
      <c r="B131" s="2">
        <v>102</v>
      </c>
      <c r="C131" s="114"/>
      <c r="D131" s="133">
        <f>'СВОД 2025'!S131</f>
        <v>11000</v>
      </c>
      <c r="E131" s="105">
        <f>'СВОД 2026'!D131+$H$1*1-янв.26!D131</f>
        <v>13200</v>
      </c>
      <c r="F131" s="105">
        <f>'СВОД 2026'!E131+$H$1*1-фев.26!D131</f>
        <v>0</v>
      </c>
      <c r="G131" s="105">
        <f>'СВОД 2026'!F131+$H$1*1-мар.26!D131</f>
        <v>2200</v>
      </c>
      <c r="H131" s="105">
        <f>'СВОД 2026'!G131+$H$1*1-апр.26!D131</f>
        <v>4400</v>
      </c>
      <c r="I131" s="105">
        <f>'СВОД 2026'!H131+$H$1*1-май.26!D131</f>
        <v>6600</v>
      </c>
      <c r="J131" s="105">
        <f>'СВОД 2026'!I131+$H$1*1-июн.26!D131</f>
        <v>8800</v>
      </c>
      <c r="K131" s="105">
        <f>'СВОД 2026'!J131+$H$1*1-июл.26!D131</f>
        <v>11000</v>
      </c>
      <c r="L131" s="105">
        <f>'СВОД 2026'!K131+$H$1*1-авг.26!D131</f>
        <v>13200</v>
      </c>
      <c r="M131" s="105">
        <f>'СВОД 2026'!L131+$H$1*1-сен.26!D131</f>
        <v>15400</v>
      </c>
      <c r="N131" s="105">
        <f>'СВОД 2026'!M131+$H$1*1-окт.26!D131</f>
        <v>17600</v>
      </c>
      <c r="O131" s="105">
        <f>'СВОД 2026'!N131+$H$1*1-ноя.26!D131</f>
        <v>19800</v>
      </c>
      <c r="P131" s="105">
        <f>'СВОД 2026'!O131+$H$1*1-дек.26!D131</f>
        <v>22000</v>
      </c>
      <c r="Q131" s="106">
        <f t="shared" si="2"/>
        <v>26400</v>
      </c>
      <c r="R131" s="106">
        <f>янв.26!D131+фев.26!D131+мар.26!D131+апр.26!D131+май.26!D131+июн.26!D131+июл.26!D131+авг.26!D346+сен.26!D346+окт.26!D131+ноя.26!D131+дек.26!D131</f>
        <v>15400</v>
      </c>
      <c r="S131" s="106">
        <f t="shared" si="3"/>
        <v>22000</v>
      </c>
    </row>
    <row r="132" spans="1:19" ht="15.95" customHeight="1" x14ac:dyDescent="0.25">
      <c r="A132" s="20" t="s">
        <v>144</v>
      </c>
      <c r="B132" s="2">
        <v>103</v>
      </c>
      <c r="C132" s="114"/>
      <c r="D132" s="133">
        <f>'СВОД 2025'!S132</f>
        <v>0</v>
      </c>
      <c r="E132" s="105">
        <f>'СВОД 2026'!D132+$H$1*1-янв.26!D132</f>
        <v>0</v>
      </c>
      <c r="F132" s="105">
        <f>'СВОД 2026'!E132+$H$1*1-фев.26!D132</f>
        <v>0</v>
      </c>
      <c r="G132" s="105">
        <f>'СВОД 2026'!F132+$H$1*1-мар.26!D132</f>
        <v>2200</v>
      </c>
      <c r="H132" s="105">
        <f>'СВОД 2026'!G132+$H$1*1-апр.26!D132</f>
        <v>4400</v>
      </c>
      <c r="I132" s="105">
        <f>'СВОД 2026'!H132+$H$1*1-май.26!D132</f>
        <v>6600</v>
      </c>
      <c r="J132" s="105">
        <f>'СВОД 2026'!I132+$H$1*1-июн.26!D132</f>
        <v>8800</v>
      </c>
      <c r="K132" s="105">
        <f>'СВОД 2026'!J132+$H$1*1-июл.26!D132</f>
        <v>11000</v>
      </c>
      <c r="L132" s="105">
        <f>'СВОД 2026'!K132+$H$1*1-авг.26!D132</f>
        <v>13200</v>
      </c>
      <c r="M132" s="105">
        <f>'СВОД 2026'!L132+$H$1*1-сен.26!D132</f>
        <v>15400</v>
      </c>
      <c r="N132" s="105">
        <f>'СВОД 2026'!M132+$H$1*1-окт.26!D132</f>
        <v>17600</v>
      </c>
      <c r="O132" s="105">
        <f>'СВОД 2026'!N132+$H$1*1-ноя.26!D132</f>
        <v>19800</v>
      </c>
      <c r="P132" s="105">
        <f>'СВОД 2026'!O132+$H$1*1-дек.26!D132</f>
        <v>22000</v>
      </c>
      <c r="Q132" s="106">
        <f t="shared" ref="Q132:Q195" si="4">2200*12</f>
        <v>26400</v>
      </c>
      <c r="R132" s="106">
        <f>янв.26!D132+фев.26!D132+мар.26!D132+апр.26!D132+май.26!D132+июн.26!D132+июл.26!D132+авг.26!D347+сен.26!D347+окт.26!D132+ноя.26!D132+дек.26!D132</f>
        <v>4400</v>
      </c>
      <c r="S132" s="106">
        <f t="shared" si="3"/>
        <v>22000</v>
      </c>
    </row>
    <row r="133" spans="1:19" ht="15.95" customHeight="1" x14ac:dyDescent="0.25">
      <c r="A133" s="20" t="s">
        <v>145</v>
      </c>
      <c r="B133" s="2">
        <v>104</v>
      </c>
      <c r="C133" s="114"/>
      <c r="D133" s="133">
        <f>'СВОД 2025'!S133</f>
        <v>0</v>
      </c>
      <c r="E133" s="105">
        <f>'СВОД 2026'!D133+$H$1*1-янв.26!D133</f>
        <v>2200</v>
      </c>
      <c r="F133" s="105">
        <f>'СВОД 2026'!E133+$H$1*1-фев.26!D133</f>
        <v>2200</v>
      </c>
      <c r="G133" s="105">
        <f>'СВОД 2026'!F133+$H$1*1-мар.26!D133</f>
        <v>4400</v>
      </c>
      <c r="H133" s="105">
        <f>'СВОД 2026'!G133+$H$1*1-апр.26!D133</f>
        <v>6600</v>
      </c>
      <c r="I133" s="105">
        <f>'СВОД 2026'!H133+$H$1*1-май.26!D133</f>
        <v>8800</v>
      </c>
      <c r="J133" s="105">
        <f>'СВОД 2026'!I133+$H$1*1-июн.26!D133</f>
        <v>11000</v>
      </c>
      <c r="K133" s="105">
        <f>'СВОД 2026'!J133+$H$1*1-июл.26!D133</f>
        <v>13200</v>
      </c>
      <c r="L133" s="105">
        <f>'СВОД 2026'!K133+$H$1*1-авг.26!D133</f>
        <v>15400</v>
      </c>
      <c r="M133" s="105">
        <f>'СВОД 2026'!L133+$H$1*1-сен.26!D133</f>
        <v>17600</v>
      </c>
      <c r="N133" s="105">
        <f>'СВОД 2026'!M133+$H$1*1-окт.26!D133</f>
        <v>19800</v>
      </c>
      <c r="O133" s="105">
        <f>'СВОД 2026'!N133+$H$1*1-ноя.26!D133</f>
        <v>22000</v>
      </c>
      <c r="P133" s="105">
        <f>'СВОД 2026'!O133+$H$1*1-дек.26!D133</f>
        <v>24200</v>
      </c>
      <c r="Q133" s="106">
        <f t="shared" si="4"/>
        <v>26400</v>
      </c>
      <c r="R133" s="106">
        <f>янв.26!D133+фев.26!D133+мар.26!D133+апр.26!D133+май.26!D133+июн.26!D133+июл.26!D133+авг.26!D348+сен.26!D348+окт.26!D133+ноя.26!D133+дек.26!D133</f>
        <v>2200</v>
      </c>
      <c r="S133" s="106">
        <f t="shared" si="3"/>
        <v>24200</v>
      </c>
    </row>
    <row r="134" spans="1:19" ht="15.95" customHeight="1" x14ac:dyDescent="0.25">
      <c r="A134" s="20" t="s">
        <v>146</v>
      </c>
      <c r="B134" s="2">
        <v>105</v>
      </c>
      <c r="C134" s="114"/>
      <c r="D134" s="133">
        <f>'СВОД 2025'!S134</f>
        <v>2200</v>
      </c>
      <c r="E134" s="105">
        <f>'СВОД 2026'!D134+$H$1*1-янв.26!D134</f>
        <v>-6600</v>
      </c>
      <c r="F134" s="105">
        <f>'СВОД 2026'!E134+$H$1*1-фев.26!D134</f>
        <v>-4400</v>
      </c>
      <c r="G134" s="105">
        <f>'СВОД 2026'!F134+$H$1*1-мар.26!D134</f>
        <v>-2200</v>
      </c>
      <c r="H134" s="105">
        <f>'СВОД 2026'!G134+$H$1*1-апр.26!D134</f>
        <v>0</v>
      </c>
      <c r="I134" s="105">
        <f>'СВОД 2026'!H134+$H$1*1-май.26!D134</f>
        <v>2200</v>
      </c>
      <c r="J134" s="105">
        <f>'СВОД 2026'!I134+$H$1*1-июн.26!D134</f>
        <v>4400</v>
      </c>
      <c r="K134" s="105">
        <f>'СВОД 2026'!J134+$H$1*1-июл.26!D134</f>
        <v>6600</v>
      </c>
      <c r="L134" s="105">
        <f>'СВОД 2026'!K134+$H$1*1-авг.26!D134</f>
        <v>8800</v>
      </c>
      <c r="M134" s="105">
        <f>'СВОД 2026'!L134+$H$1*1-сен.26!D134</f>
        <v>11000</v>
      </c>
      <c r="N134" s="105">
        <f>'СВОД 2026'!M134+$H$1*1-окт.26!D134</f>
        <v>13200</v>
      </c>
      <c r="O134" s="105">
        <f>'СВОД 2026'!N134+$H$1*1-ноя.26!D134</f>
        <v>15400</v>
      </c>
      <c r="P134" s="105">
        <f>'СВОД 2026'!O134+$H$1*1-дек.26!D134</f>
        <v>17600</v>
      </c>
      <c r="Q134" s="106">
        <f t="shared" si="4"/>
        <v>26400</v>
      </c>
      <c r="R134" s="106">
        <f>янв.26!D134+фев.26!D134+мар.26!D134+апр.26!D134+май.26!D134+июн.26!D134+июл.26!D134+авг.26!D349+сен.26!D349+окт.26!D134+ноя.26!D134+дек.26!D134</f>
        <v>11000</v>
      </c>
      <c r="S134" s="106">
        <f t="shared" si="3"/>
        <v>17600</v>
      </c>
    </row>
    <row r="135" spans="1:19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2025'!S135</f>
        <v>8799.9999999999964</v>
      </c>
      <c r="E135" s="105">
        <f>'СВОД 2026'!D135+$H$1*1-янв.26!D135</f>
        <v>10999.999999999996</v>
      </c>
      <c r="F135" s="105">
        <f>'СВОД 2026'!E135+$H$1*1-фев.26!D135</f>
        <v>0</v>
      </c>
      <c r="G135" s="105">
        <f>'СВОД 2026'!F135+$H$1*1-мар.26!D135</f>
        <v>2200</v>
      </c>
      <c r="H135" s="105">
        <f>'СВОД 2026'!G135+$H$1*1-апр.26!D135</f>
        <v>4400</v>
      </c>
      <c r="I135" s="105">
        <f>'СВОД 2026'!H135+$H$1*1-май.26!D135</f>
        <v>6600</v>
      </c>
      <c r="J135" s="105">
        <f>'СВОД 2026'!I135+$H$1*1-июн.26!D135</f>
        <v>8800</v>
      </c>
      <c r="K135" s="105">
        <f>'СВОД 2026'!J135+$H$1*1-июл.26!D135</f>
        <v>11000</v>
      </c>
      <c r="L135" s="105">
        <f>'СВОД 2026'!K135+$H$1*1-авг.26!D135</f>
        <v>13200</v>
      </c>
      <c r="M135" s="105">
        <f>'СВОД 2026'!L135+$H$1*1-сен.26!D135</f>
        <v>15400</v>
      </c>
      <c r="N135" s="105">
        <f>'СВОД 2026'!M135+$H$1*1-окт.26!D135</f>
        <v>17600</v>
      </c>
      <c r="O135" s="105">
        <f>'СВОД 2026'!N135+$H$1*1-ноя.26!D135</f>
        <v>19800</v>
      </c>
      <c r="P135" s="105">
        <f>'СВОД 2026'!O135+$H$1*1-дек.26!D135</f>
        <v>22000</v>
      </c>
      <c r="Q135" s="106">
        <f t="shared" si="4"/>
        <v>26400</v>
      </c>
      <c r="R135" s="106">
        <f>янв.26!D135+фев.26!D135+мар.26!D135+апр.26!D135+май.26!D135+июн.26!D135+июл.26!D135+авг.26!D350+сен.26!D350+окт.26!D135+ноя.26!D135+дек.26!D135</f>
        <v>13200</v>
      </c>
      <c r="S135" s="106">
        <f t="shared" ref="S135:S198" si="5">Q135+D135-R135</f>
        <v>22000</v>
      </c>
    </row>
    <row r="136" spans="1:19" ht="15.95" customHeight="1" x14ac:dyDescent="0.25">
      <c r="A136" s="20" t="s">
        <v>148</v>
      </c>
      <c r="B136" s="2">
        <v>106</v>
      </c>
      <c r="C136" s="114"/>
      <c r="D136" s="133">
        <f>'СВОД 2025'!S136</f>
        <v>-2200</v>
      </c>
      <c r="E136" s="105">
        <f>'СВОД 2026'!D136+$H$1*1-янв.26!D136</f>
        <v>0</v>
      </c>
      <c r="F136" s="105">
        <f>'СВОД 2026'!E136+$H$1*1-фев.26!D136</f>
        <v>0</v>
      </c>
      <c r="G136" s="105">
        <f>'СВОД 2026'!F136+$H$1*1-мар.26!D136</f>
        <v>2200</v>
      </c>
      <c r="H136" s="105">
        <f>'СВОД 2026'!G136+$H$1*1-апр.26!D136</f>
        <v>4400</v>
      </c>
      <c r="I136" s="105">
        <f>'СВОД 2026'!H136+$H$1*1-май.26!D136</f>
        <v>6600</v>
      </c>
      <c r="J136" s="105">
        <f>'СВОД 2026'!I136+$H$1*1-июн.26!D136</f>
        <v>8800</v>
      </c>
      <c r="K136" s="105">
        <f>'СВОД 2026'!J136+$H$1*1-июл.26!D136</f>
        <v>11000</v>
      </c>
      <c r="L136" s="105">
        <f>'СВОД 2026'!K136+$H$1*1-авг.26!D136</f>
        <v>13200</v>
      </c>
      <c r="M136" s="105">
        <f>'СВОД 2026'!L136+$H$1*1-сен.26!D136</f>
        <v>15400</v>
      </c>
      <c r="N136" s="105">
        <f>'СВОД 2026'!M136+$H$1*1-окт.26!D136</f>
        <v>17600</v>
      </c>
      <c r="O136" s="105">
        <f>'СВОД 2026'!N136+$H$1*1-ноя.26!D136</f>
        <v>19800</v>
      </c>
      <c r="P136" s="105">
        <f>'СВОД 2026'!O136+$H$1*1-дек.26!D136</f>
        <v>22000</v>
      </c>
      <c r="Q136" s="106">
        <f t="shared" si="4"/>
        <v>26400</v>
      </c>
      <c r="R136" s="106">
        <f>янв.26!D136+фев.26!D136+мар.26!D136+апр.26!D136+май.26!D136+июн.26!D136+июл.26!D136+авг.26!D351+сен.26!D351+окт.26!D136+ноя.26!D136+дек.26!D136</f>
        <v>2200</v>
      </c>
      <c r="S136" s="106">
        <f t="shared" si="5"/>
        <v>22000</v>
      </c>
    </row>
    <row r="137" spans="1:19" ht="15.95" customHeight="1" x14ac:dyDescent="0.25">
      <c r="A137" s="20" t="s">
        <v>149</v>
      </c>
      <c r="B137" s="2">
        <v>107</v>
      </c>
      <c r="C137" s="114"/>
      <c r="D137" s="133">
        <f>'СВОД 2025'!S137</f>
        <v>6600</v>
      </c>
      <c r="E137" s="105">
        <f>'СВОД 2026'!D137+$H$1*1-янв.26!D137</f>
        <v>8800</v>
      </c>
      <c r="F137" s="105">
        <f>'СВОД 2026'!E137+$H$1*1-фев.26!D137</f>
        <v>6600</v>
      </c>
      <c r="G137" s="105">
        <f>'СВОД 2026'!F137+$H$1*1-мар.26!D137</f>
        <v>8800</v>
      </c>
      <c r="H137" s="105">
        <f>'СВОД 2026'!G137+$H$1*1-апр.26!D137</f>
        <v>11000</v>
      </c>
      <c r="I137" s="105">
        <f>'СВОД 2026'!H137+$H$1*1-май.26!D137</f>
        <v>13200</v>
      </c>
      <c r="J137" s="105">
        <f>'СВОД 2026'!I137+$H$1*1-июн.26!D137</f>
        <v>15400</v>
      </c>
      <c r="K137" s="105">
        <f>'СВОД 2026'!J137+$H$1*1-июл.26!D137</f>
        <v>17600</v>
      </c>
      <c r="L137" s="105">
        <f>'СВОД 2026'!K137+$H$1*1-авг.26!D137</f>
        <v>19800</v>
      </c>
      <c r="M137" s="105">
        <f>'СВОД 2026'!L137+$H$1*1-сен.26!D137</f>
        <v>22000</v>
      </c>
      <c r="N137" s="105">
        <f>'СВОД 2026'!M137+$H$1*1-окт.26!D137</f>
        <v>24200</v>
      </c>
      <c r="O137" s="105">
        <f>'СВОД 2026'!N137+$H$1*1-ноя.26!D137</f>
        <v>26400</v>
      </c>
      <c r="P137" s="105">
        <f>'СВОД 2026'!O137+$H$1*1-дек.26!D137</f>
        <v>28600</v>
      </c>
      <c r="Q137" s="106">
        <f t="shared" si="4"/>
        <v>26400</v>
      </c>
      <c r="R137" s="106">
        <f>янв.26!D137+фев.26!D137+мар.26!D137+апр.26!D137+май.26!D137+июн.26!D137+июл.26!D137+авг.26!D352+сен.26!D352+окт.26!D137+ноя.26!D137+дек.26!D137</f>
        <v>4400</v>
      </c>
      <c r="S137" s="106">
        <f t="shared" si="5"/>
        <v>28600</v>
      </c>
    </row>
    <row r="138" spans="1:19" ht="15.95" customHeight="1" x14ac:dyDescent="0.25">
      <c r="A138" s="20" t="s">
        <v>313</v>
      </c>
      <c r="B138" s="2">
        <v>108</v>
      </c>
      <c r="C138" s="114"/>
      <c r="D138" s="133">
        <f>'СВОД 2025'!S138</f>
        <v>5298</v>
      </c>
      <c r="E138" s="105">
        <f>'СВОД 2026'!D138+$H$1*1-янв.26!D138</f>
        <v>5298</v>
      </c>
      <c r="F138" s="105">
        <f>'СВОД 2026'!E138+$H$1*1-фев.26!D138</f>
        <v>898</v>
      </c>
      <c r="G138" s="105">
        <f>'СВОД 2026'!F138+$H$1*1-мар.26!D138</f>
        <v>3098</v>
      </c>
      <c r="H138" s="105">
        <f>'СВОД 2026'!G138+$H$1*1-апр.26!D138</f>
        <v>5298</v>
      </c>
      <c r="I138" s="105">
        <f>'СВОД 2026'!H138+$H$1*1-май.26!D138</f>
        <v>7498</v>
      </c>
      <c r="J138" s="105">
        <f>'СВОД 2026'!I138+$H$1*1-июн.26!D138</f>
        <v>9698</v>
      </c>
      <c r="K138" s="105">
        <f>'СВОД 2026'!J138+$H$1*1-июл.26!D138</f>
        <v>11898</v>
      </c>
      <c r="L138" s="105">
        <f>'СВОД 2026'!K138+$H$1*1-авг.26!D138</f>
        <v>14098</v>
      </c>
      <c r="M138" s="105">
        <f>'СВОД 2026'!L138+$H$1*1-сен.26!D138</f>
        <v>16298</v>
      </c>
      <c r="N138" s="105">
        <f>'СВОД 2026'!M138+$H$1*1-окт.26!D138</f>
        <v>18498</v>
      </c>
      <c r="O138" s="105">
        <f>'СВОД 2026'!N138+$H$1*1-ноя.26!D138</f>
        <v>20698</v>
      </c>
      <c r="P138" s="105">
        <f>'СВОД 2026'!O138+$H$1*1-дек.26!D138</f>
        <v>22898</v>
      </c>
      <c r="Q138" s="106">
        <f t="shared" si="4"/>
        <v>26400</v>
      </c>
      <c r="R138" s="106">
        <f>янв.26!D138+фев.26!D138+мар.26!D138+апр.26!D138+май.26!D138+июн.26!D138+июл.26!D138+авг.26!D353+сен.26!D353+окт.26!D138+ноя.26!D138+дек.26!D138</f>
        <v>8800</v>
      </c>
      <c r="S138" s="106">
        <f t="shared" si="5"/>
        <v>22898</v>
      </c>
    </row>
    <row r="139" spans="1:19" ht="15.95" customHeight="1" x14ac:dyDescent="0.25">
      <c r="A139" s="20" t="s">
        <v>151</v>
      </c>
      <c r="B139" s="2">
        <v>109</v>
      </c>
      <c r="C139" s="114"/>
      <c r="D139" s="133">
        <f>'СВОД 2025'!S139</f>
        <v>-10089.64</v>
      </c>
      <c r="E139" s="105">
        <f>'СВОД 2026'!D139+$H$1*1-янв.26!D139</f>
        <v>-7889.6399999999994</v>
      </c>
      <c r="F139" s="105">
        <f>'СВОД 2026'!E139+$H$1*1-фев.26!D139</f>
        <v>-7889.6399999999994</v>
      </c>
      <c r="G139" s="105">
        <f>'СВОД 2026'!F139+$H$1*1-мар.26!D139</f>
        <v>-5689.6399999999994</v>
      </c>
      <c r="H139" s="105">
        <f>'СВОД 2026'!G139+$H$1*1-апр.26!D139</f>
        <v>-3489.6399999999994</v>
      </c>
      <c r="I139" s="105">
        <f>'СВОД 2026'!H139+$H$1*1-май.26!D139</f>
        <v>-1289.6399999999994</v>
      </c>
      <c r="J139" s="105">
        <f>'СВОД 2026'!I139+$H$1*1-июн.26!D139</f>
        <v>910.36000000000058</v>
      </c>
      <c r="K139" s="105">
        <f>'СВОД 2026'!J139+$H$1*1-июл.26!D139</f>
        <v>3110.3600000000006</v>
      </c>
      <c r="L139" s="105">
        <f>'СВОД 2026'!K139+$H$1*1-авг.26!D139</f>
        <v>5310.3600000000006</v>
      </c>
      <c r="M139" s="105">
        <f>'СВОД 2026'!L139+$H$1*1-сен.26!D139</f>
        <v>7510.3600000000006</v>
      </c>
      <c r="N139" s="105">
        <f>'СВОД 2026'!M139+$H$1*1-окт.26!D139</f>
        <v>9710.36</v>
      </c>
      <c r="O139" s="105">
        <f>'СВОД 2026'!N139+$H$1*1-ноя.26!D139</f>
        <v>11910.36</v>
      </c>
      <c r="P139" s="105">
        <f>'СВОД 2026'!O139+$H$1*1-дек.26!D139</f>
        <v>14110.36</v>
      </c>
      <c r="Q139" s="106">
        <f t="shared" si="4"/>
        <v>26400</v>
      </c>
      <c r="R139" s="106">
        <f>янв.26!D139+фев.26!D139+мар.26!D139+апр.26!D139+май.26!D139+июн.26!D139+июл.26!D139+авг.26!D354+сен.26!D354+окт.26!D139+ноя.26!D139+дек.26!D139</f>
        <v>2200</v>
      </c>
      <c r="S139" s="106">
        <f t="shared" si="5"/>
        <v>14110.36</v>
      </c>
    </row>
    <row r="140" spans="1:19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2025'!S140</f>
        <v>-360</v>
      </c>
      <c r="E140" s="105">
        <f>'СВОД 2026'!D140+$H$1*1-янв.26!D140</f>
        <v>-360</v>
      </c>
      <c r="F140" s="105">
        <f>'СВОД 2026'!E140+$H$1*1-фев.26!D140</f>
        <v>-360</v>
      </c>
      <c r="G140" s="105">
        <f>'СВОД 2026'!F140+$H$1*1-мар.26!D140</f>
        <v>1840</v>
      </c>
      <c r="H140" s="105">
        <f>'СВОД 2026'!G140+$H$1*1-апр.26!D140</f>
        <v>4040</v>
      </c>
      <c r="I140" s="105">
        <f>'СВОД 2026'!H140+$H$1*1-май.26!D140</f>
        <v>6240</v>
      </c>
      <c r="J140" s="105">
        <f>'СВОД 2026'!I140+$H$1*1-июн.26!D140</f>
        <v>8440</v>
      </c>
      <c r="K140" s="105">
        <f>'СВОД 2026'!J140+$H$1*1-июл.26!D140</f>
        <v>10640</v>
      </c>
      <c r="L140" s="105">
        <f>'СВОД 2026'!K140+$H$1*1-авг.26!D140</f>
        <v>12840</v>
      </c>
      <c r="M140" s="105">
        <f>'СВОД 2026'!L140+$H$1*1-сен.26!D140</f>
        <v>15040</v>
      </c>
      <c r="N140" s="105">
        <f>'СВОД 2026'!M140+$H$1*1-окт.26!D140</f>
        <v>17240</v>
      </c>
      <c r="O140" s="105">
        <f>'СВОД 2026'!N140+$H$1*1-ноя.26!D140</f>
        <v>19440</v>
      </c>
      <c r="P140" s="105">
        <f>'СВОД 2026'!O140+$H$1*1-дек.26!D140</f>
        <v>21640</v>
      </c>
      <c r="Q140" s="106">
        <f t="shared" si="4"/>
        <v>26400</v>
      </c>
      <c r="R140" s="106">
        <f>янв.26!D140+фев.26!D140+мар.26!D140+апр.26!D140+май.26!D140+июн.26!D140+июл.26!D140+авг.26!D355+сен.26!D355+окт.26!D140+ноя.26!D140+дек.26!D140</f>
        <v>4400</v>
      </c>
      <c r="S140" s="106">
        <f t="shared" si="5"/>
        <v>21640</v>
      </c>
    </row>
    <row r="141" spans="1:19" ht="15.95" customHeight="1" x14ac:dyDescent="0.25">
      <c r="A141" s="20" t="s">
        <v>153</v>
      </c>
      <c r="B141" s="2">
        <v>110</v>
      </c>
      <c r="C141" s="114"/>
      <c r="D141" s="133">
        <f>'СВОД 2025'!S141</f>
        <v>75615.37999999999</v>
      </c>
      <c r="E141" s="105">
        <f>'СВОД 2026'!D141+$H$1*1-янв.26!D141</f>
        <v>77815.37999999999</v>
      </c>
      <c r="F141" s="105">
        <f>'СВОД 2026'!E141+$H$1*1-фев.26!D141</f>
        <v>75615.37999999999</v>
      </c>
      <c r="G141" s="105">
        <f>'СВОД 2026'!F141+$H$1*1-мар.26!D141</f>
        <v>77815.37999999999</v>
      </c>
      <c r="H141" s="105">
        <f>'СВОД 2026'!G141+$H$1*1-апр.26!D141</f>
        <v>80015.37999999999</v>
      </c>
      <c r="I141" s="105">
        <f>'СВОД 2026'!H141+$H$1*1-май.26!D141</f>
        <v>82215.37999999999</v>
      </c>
      <c r="J141" s="105">
        <f>'СВОД 2026'!I141+$H$1*1-июн.26!D141</f>
        <v>84415.37999999999</v>
      </c>
      <c r="K141" s="105">
        <f>'СВОД 2026'!J141+$H$1*1-июл.26!D141</f>
        <v>86615.37999999999</v>
      </c>
      <c r="L141" s="105">
        <f>'СВОД 2026'!K141+$H$1*1-авг.26!D141</f>
        <v>88815.37999999999</v>
      </c>
      <c r="M141" s="105">
        <f>'СВОД 2026'!L141+$H$1*1-сен.26!D141</f>
        <v>91015.37999999999</v>
      </c>
      <c r="N141" s="105">
        <f>'СВОД 2026'!M141+$H$1*1-окт.26!D141</f>
        <v>93215.37999999999</v>
      </c>
      <c r="O141" s="105">
        <f>'СВОД 2026'!N141+$H$1*1-ноя.26!D141</f>
        <v>95415.37999999999</v>
      </c>
      <c r="P141" s="105">
        <f>'СВОД 2026'!O141+$H$1*1-дек.26!D141</f>
        <v>97615.37999999999</v>
      </c>
      <c r="Q141" s="106">
        <f t="shared" si="4"/>
        <v>26400</v>
      </c>
      <c r="R141" s="106">
        <f>янв.26!D141+фев.26!D141+мар.26!D141+апр.26!D141+май.26!D141+июн.26!D141+июл.26!D141+авг.26!D356+сен.26!D356+окт.26!D141+ноя.26!D141+дек.26!D141</f>
        <v>4400</v>
      </c>
      <c r="S141" s="106">
        <f t="shared" si="5"/>
        <v>97615.37999999999</v>
      </c>
    </row>
    <row r="142" spans="1:19" ht="15.95" customHeight="1" x14ac:dyDescent="0.25">
      <c r="A142" s="20" t="s">
        <v>154</v>
      </c>
      <c r="B142" s="2">
        <v>111</v>
      </c>
      <c r="C142" s="114"/>
      <c r="D142" s="133">
        <f>'СВОД 2025'!S142</f>
        <v>-5587.6899999999951</v>
      </c>
      <c r="E142" s="105">
        <f>'СВОД 2026'!D142+$H$1*1-янв.26!D142</f>
        <v>-5887.6899999999951</v>
      </c>
      <c r="F142" s="105">
        <f>'СВОД 2026'!E142+$H$1*1-фев.26!D142</f>
        <v>-6087.6899999999951</v>
      </c>
      <c r="G142" s="105">
        <f>'СВОД 2026'!F142+$H$1*1-мар.26!D142</f>
        <v>-3887.6899999999951</v>
      </c>
      <c r="H142" s="105">
        <f>'СВОД 2026'!G142+$H$1*1-апр.26!D142</f>
        <v>-1687.6899999999951</v>
      </c>
      <c r="I142" s="105">
        <f>'СВОД 2026'!H142+$H$1*1-май.26!D142</f>
        <v>512.31000000000495</v>
      </c>
      <c r="J142" s="105">
        <f>'СВОД 2026'!I142+$H$1*1-июн.26!D142</f>
        <v>2712.3100000000049</v>
      </c>
      <c r="K142" s="105">
        <f>'СВОД 2026'!J142+$H$1*1-июл.26!D142</f>
        <v>4912.3100000000049</v>
      </c>
      <c r="L142" s="105">
        <f>'СВОД 2026'!K142+$H$1*1-авг.26!D142</f>
        <v>7112.3100000000049</v>
      </c>
      <c r="M142" s="105">
        <f>'СВОД 2026'!L142+$H$1*1-сен.26!D142</f>
        <v>9312.3100000000049</v>
      </c>
      <c r="N142" s="105">
        <f>'СВОД 2026'!M142+$H$1*1-окт.26!D142</f>
        <v>11512.310000000005</v>
      </c>
      <c r="O142" s="105">
        <f>'СВОД 2026'!N142+$H$1*1-ноя.26!D142</f>
        <v>13712.310000000005</v>
      </c>
      <c r="P142" s="105">
        <f>'СВОД 2026'!O142+$H$1*1-дек.26!D142</f>
        <v>15912.310000000005</v>
      </c>
      <c r="Q142" s="106">
        <f t="shared" si="4"/>
        <v>26400</v>
      </c>
      <c r="R142" s="106">
        <f>янв.26!D142+фев.26!D142+мар.26!D142+апр.26!D142+май.26!D142+июн.26!D142+июл.26!D142+авг.26!D357+сен.26!D357+окт.26!D142+ноя.26!D142+дек.26!D142</f>
        <v>4900</v>
      </c>
      <c r="S142" s="106">
        <f t="shared" si="5"/>
        <v>15912.310000000005</v>
      </c>
    </row>
    <row r="143" spans="1:19" ht="15.95" customHeight="1" x14ac:dyDescent="0.25">
      <c r="A143" s="20" t="s">
        <v>155</v>
      </c>
      <c r="B143" s="2">
        <v>112</v>
      </c>
      <c r="C143" s="114"/>
      <c r="D143" s="133">
        <f>'СВОД 2025'!S143</f>
        <v>4087</v>
      </c>
      <c r="E143" s="105">
        <f>'СВОД 2026'!D143+$H$1*1-янв.26!D143</f>
        <v>4087</v>
      </c>
      <c r="F143" s="105">
        <f>'СВОД 2026'!E143+$H$1*1-фев.26!D143</f>
        <v>4087</v>
      </c>
      <c r="G143" s="105">
        <f>'СВОД 2026'!F143+$H$1*1-мар.26!D143</f>
        <v>6287</v>
      </c>
      <c r="H143" s="105">
        <f>'СВОД 2026'!G143+$H$1*1-апр.26!D143</f>
        <v>8487</v>
      </c>
      <c r="I143" s="105">
        <f>'СВОД 2026'!H143+$H$1*1-май.26!D143</f>
        <v>10687</v>
      </c>
      <c r="J143" s="105">
        <f>'СВОД 2026'!I143+$H$1*1-июн.26!D143</f>
        <v>12887</v>
      </c>
      <c r="K143" s="105">
        <f>'СВОД 2026'!J143+$H$1*1-июл.26!D143</f>
        <v>15087</v>
      </c>
      <c r="L143" s="105">
        <f>'СВОД 2026'!K143+$H$1*1-авг.26!D143</f>
        <v>17287</v>
      </c>
      <c r="M143" s="105">
        <f>'СВОД 2026'!L143+$H$1*1-сен.26!D143</f>
        <v>19487</v>
      </c>
      <c r="N143" s="105">
        <f>'СВОД 2026'!M143+$H$1*1-окт.26!D143</f>
        <v>21687</v>
      </c>
      <c r="O143" s="105">
        <f>'СВОД 2026'!N143+$H$1*1-ноя.26!D143</f>
        <v>23887</v>
      </c>
      <c r="P143" s="105">
        <f>'СВОД 2026'!O143+$H$1*1-дек.26!D143</f>
        <v>26087</v>
      </c>
      <c r="Q143" s="106">
        <f t="shared" si="4"/>
        <v>26400</v>
      </c>
      <c r="R143" s="106">
        <f>янв.26!D143+фев.26!D143+мар.26!D143+апр.26!D143+май.26!D143+июн.26!D143+июл.26!D143+авг.26!D358+сен.26!D358+окт.26!D143+ноя.26!D143+дек.26!D143</f>
        <v>4400</v>
      </c>
      <c r="S143" s="106">
        <f t="shared" si="5"/>
        <v>26087</v>
      </c>
    </row>
    <row r="144" spans="1:19" ht="15.95" customHeight="1" x14ac:dyDescent="0.25">
      <c r="A144" s="20" t="s">
        <v>156</v>
      </c>
      <c r="B144" s="2">
        <v>113</v>
      </c>
      <c r="C144" s="114"/>
      <c r="D144" s="133">
        <f>'СВОД 2025'!S144</f>
        <v>3590.0099999999948</v>
      </c>
      <c r="E144" s="105">
        <f>'СВОД 2026'!D144+$H$1*1-янв.26!D144</f>
        <v>5790.0099999999948</v>
      </c>
      <c r="F144" s="105">
        <f>'СВОД 2026'!E144+$H$1*1-фев.26!D144</f>
        <v>7990.0099999999948</v>
      </c>
      <c r="G144" s="105">
        <f>'СВОД 2026'!F144+$H$1*1-мар.26!D144</f>
        <v>10190.009999999995</v>
      </c>
      <c r="H144" s="105">
        <f>'СВОД 2026'!G144+$H$1*1-апр.26!D144</f>
        <v>12390.009999999995</v>
      </c>
      <c r="I144" s="105">
        <f>'СВОД 2026'!H144+$H$1*1-май.26!D144</f>
        <v>14590.009999999995</v>
      </c>
      <c r="J144" s="105">
        <f>'СВОД 2026'!I144+$H$1*1-июн.26!D144</f>
        <v>16790.009999999995</v>
      </c>
      <c r="K144" s="105">
        <f>'СВОД 2026'!J144+$H$1*1-июл.26!D144</f>
        <v>18990.009999999995</v>
      </c>
      <c r="L144" s="105">
        <f>'СВОД 2026'!K144+$H$1*1-авг.26!D144</f>
        <v>21190.009999999995</v>
      </c>
      <c r="M144" s="105">
        <f>'СВОД 2026'!L144+$H$1*1-сен.26!D144</f>
        <v>23390.009999999995</v>
      </c>
      <c r="N144" s="105">
        <f>'СВОД 2026'!M144+$H$1*1-окт.26!D144</f>
        <v>25590.009999999995</v>
      </c>
      <c r="O144" s="105">
        <f>'СВОД 2026'!N144+$H$1*1-ноя.26!D144</f>
        <v>27790.009999999995</v>
      </c>
      <c r="P144" s="105">
        <f>'СВОД 2026'!O144+$H$1*1-дек.26!D144</f>
        <v>29990.009999999995</v>
      </c>
      <c r="Q144" s="106">
        <f t="shared" si="4"/>
        <v>26400</v>
      </c>
      <c r="R144" s="106">
        <f>янв.26!D144+фев.26!D144+мар.26!D144+апр.26!D144+май.26!D144+июн.26!D144+июл.26!D144+авг.26!D359+сен.26!D359+окт.26!D144+ноя.26!D144+дек.26!D144</f>
        <v>0</v>
      </c>
      <c r="S144" s="106">
        <f t="shared" si="5"/>
        <v>29990.009999999995</v>
      </c>
    </row>
    <row r="145" spans="1:19" ht="15.95" customHeight="1" x14ac:dyDescent="0.25">
      <c r="A145" s="20" t="s">
        <v>157</v>
      </c>
      <c r="B145" s="2">
        <v>114</v>
      </c>
      <c r="C145" s="114"/>
      <c r="D145" s="133">
        <f>'СВОД 2025'!S145</f>
        <v>0</v>
      </c>
      <c r="E145" s="105">
        <f>'СВОД 2026'!D145+$H$1*1-янв.26!D145</f>
        <v>2200</v>
      </c>
      <c r="F145" s="105">
        <f>'СВОД 2026'!E145+$H$1*1-фев.26!D145</f>
        <v>4400</v>
      </c>
      <c r="G145" s="105">
        <f>'СВОД 2026'!F145+$H$1*1-мар.26!D145</f>
        <v>6600</v>
      </c>
      <c r="H145" s="105">
        <f>'СВОД 2026'!G145+$H$1*1-апр.26!D145</f>
        <v>8800</v>
      </c>
      <c r="I145" s="105">
        <f>'СВОД 2026'!H145+$H$1*1-май.26!D145</f>
        <v>11000</v>
      </c>
      <c r="J145" s="105">
        <f>'СВОД 2026'!I145+$H$1*1-июн.26!D145</f>
        <v>13200</v>
      </c>
      <c r="K145" s="105">
        <f>'СВОД 2026'!J145+$H$1*1-июл.26!D145</f>
        <v>15400</v>
      </c>
      <c r="L145" s="105">
        <f>'СВОД 2026'!K145+$H$1*1-авг.26!D145</f>
        <v>17600</v>
      </c>
      <c r="M145" s="105">
        <f>'СВОД 2026'!L145+$H$1*1-сен.26!D145</f>
        <v>19800</v>
      </c>
      <c r="N145" s="105">
        <f>'СВОД 2026'!M145+$H$1*1-окт.26!D145</f>
        <v>22000</v>
      </c>
      <c r="O145" s="105">
        <f>'СВОД 2026'!N145+$H$1*1-ноя.26!D145</f>
        <v>24200</v>
      </c>
      <c r="P145" s="105">
        <f>'СВОД 2026'!O145+$H$1*1-дек.26!D145</f>
        <v>26400</v>
      </c>
      <c r="Q145" s="106">
        <f t="shared" si="4"/>
        <v>26400</v>
      </c>
      <c r="R145" s="106">
        <f>янв.26!D145+фев.26!D145+мар.26!D145+апр.26!D145+май.26!D145+июн.26!D145+июл.26!D145+авг.26!D360+сен.26!D360+окт.26!D145+ноя.26!D145+дек.26!D145</f>
        <v>0</v>
      </c>
      <c r="S145" s="106">
        <f t="shared" si="5"/>
        <v>26400</v>
      </c>
    </row>
    <row r="146" spans="1:19" ht="15.95" customHeight="1" x14ac:dyDescent="0.25">
      <c r="A146" s="20" t="s">
        <v>158</v>
      </c>
      <c r="B146" s="2">
        <v>115</v>
      </c>
      <c r="C146" s="114"/>
      <c r="D146" s="133">
        <f>'СВОД 2025'!S146</f>
        <v>-4400</v>
      </c>
      <c r="E146" s="105">
        <f>'СВОД 2026'!D146+$H$1*1-янв.26!D146</f>
        <v>-2200</v>
      </c>
      <c r="F146" s="105">
        <f>'СВОД 2026'!E146+$H$1*1-фев.26!D146</f>
        <v>-4400</v>
      </c>
      <c r="G146" s="105">
        <f>'СВОД 2026'!F146+$H$1*1-мар.26!D146</f>
        <v>-2200</v>
      </c>
      <c r="H146" s="105">
        <f>'СВОД 2026'!G146+$H$1*1-апр.26!D146</f>
        <v>0</v>
      </c>
      <c r="I146" s="105">
        <f>'СВОД 2026'!H146+$H$1*1-май.26!D146</f>
        <v>2200</v>
      </c>
      <c r="J146" s="105">
        <f>'СВОД 2026'!I146+$H$1*1-июн.26!D146</f>
        <v>4400</v>
      </c>
      <c r="K146" s="105">
        <f>'СВОД 2026'!J146+$H$1*1-июл.26!D146</f>
        <v>6600</v>
      </c>
      <c r="L146" s="105">
        <f>'СВОД 2026'!K146+$H$1*1-авг.26!D146</f>
        <v>8800</v>
      </c>
      <c r="M146" s="105">
        <f>'СВОД 2026'!L146+$H$1*1-сен.26!D146</f>
        <v>11000</v>
      </c>
      <c r="N146" s="105">
        <f>'СВОД 2026'!M146+$H$1*1-окт.26!D146</f>
        <v>13200</v>
      </c>
      <c r="O146" s="105">
        <f>'СВОД 2026'!N146+$H$1*1-ноя.26!D146</f>
        <v>15400</v>
      </c>
      <c r="P146" s="105">
        <f>'СВОД 2026'!O146+$H$1*1-дек.26!D146</f>
        <v>17600</v>
      </c>
      <c r="Q146" s="106">
        <f t="shared" si="4"/>
        <v>26400</v>
      </c>
      <c r="R146" s="106">
        <f>янв.26!D146+фев.26!D146+мар.26!D146+апр.26!D146+май.26!D146+июн.26!D146+июл.26!D146+авг.26!D361+сен.26!D361+окт.26!D146+ноя.26!D146+дек.26!D146</f>
        <v>4400</v>
      </c>
      <c r="S146" s="106">
        <f t="shared" si="5"/>
        <v>17600</v>
      </c>
    </row>
    <row r="147" spans="1:19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2025'!S147</f>
        <v>11000</v>
      </c>
      <c r="E147" s="105">
        <f>'СВОД 2026'!D147+$H$1*1-янв.26!D147</f>
        <v>13200</v>
      </c>
      <c r="F147" s="105">
        <f>'СВОД 2026'!E147+$H$1*1-фев.26!D147</f>
        <v>8800</v>
      </c>
      <c r="G147" s="105">
        <f>'СВОД 2026'!F147+$H$1*1-мар.26!D147</f>
        <v>11000</v>
      </c>
      <c r="H147" s="105">
        <f>'СВОД 2026'!G147+$H$1*1-апр.26!D147</f>
        <v>13200</v>
      </c>
      <c r="I147" s="105">
        <f>'СВОД 2026'!H147+$H$1*1-май.26!D147</f>
        <v>15400</v>
      </c>
      <c r="J147" s="105">
        <f>'СВОД 2026'!I147+$H$1*1-июн.26!D147</f>
        <v>17600</v>
      </c>
      <c r="K147" s="105">
        <f>'СВОД 2026'!J147+$H$1*1-июл.26!D147</f>
        <v>19800</v>
      </c>
      <c r="L147" s="105">
        <f>'СВОД 2026'!K147+$H$1*1-авг.26!D147</f>
        <v>22000</v>
      </c>
      <c r="M147" s="105">
        <f>'СВОД 2026'!L147+$H$1*1-сен.26!D147</f>
        <v>24200</v>
      </c>
      <c r="N147" s="105">
        <f>'СВОД 2026'!M147+$H$1*1-окт.26!D147</f>
        <v>26400</v>
      </c>
      <c r="O147" s="105">
        <f>'СВОД 2026'!N147+$H$1*1-ноя.26!D147</f>
        <v>28600</v>
      </c>
      <c r="P147" s="105">
        <f>'СВОД 2026'!O147+$H$1*1-дек.26!D147</f>
        <v>30800</v>
      </c>
      <c r="Q147" s="106">
        <f t="shared" si="4"/>
        <v>26400</v>
      </c>
      <c r="R147" s="106">
        <f>янв.26!D147+фев.26!D147+мар.26!D147+апр.26!D147+май.26!D147+июн.26!D147+июл.26!D147+авг.26!D362+сен.26!D362+окт.26!D147+ноя.26!D147+дек.26!D147</f>
        <v>6600</v>
      </c>
      <c r="S147" s="106">
        <f t="shared" si="5"/>
        <v>30800</v>
      </c>
    </row>
    <row r="148" spans="1:19" ht="15.95" customHeight="1" x14ac:dyDescent="0.25">
      <c r="A148" s="20" t="s">
        <v>160</v>
      </c>
      <c r="B148" s="2">
        <v>116</v>
      </c>
      <c r="C148" s="114"/>
      <c r="D148" s="133">
        <f>'СВОД 2025'!S148</f>
        <v>155614.32</v>
      </c>
      <c r="E148" s="105">
        <f>'СВОД 2026'!D148+$H$1*1-янв.26!D148</f>
        <v>157814.32</v>
      </c>
      <c r="F148" s="105">
        <f>'СВОД 2026'!E148+$H$1*1-фев.26!D148</f>
        <v>160014.32</v>
      </c>
      <c r="G148" s="105">
        <f>'СВОД 2026'!F148+$H$1*1-мар.26!D148</f>
        <v>162214.32</v>
      </c>
      <c r="H148" s="105">
        <f>'СВОД 2026'!G148+$H$1*1-апр.26!D148</f>
        <v>164414.32</v>
      </c>
      <c r="I148" s="105">
        <f>'СВОД 2026'!H148+$H$1*1-май.26!D148</f>
        <v>166614.32</v>
      </c>
      <c r="J148" s="105">
        <f>'СВОД 2026'!I148+$H$1*1-июн.26!D148</f>
        <v>168814.32</v>
      </c>
      <c r="K148" s="105">
        <f>'СВОД 2026'!J148+$H$1*1-июл.26!D148</f>
        <v>171014.32</v>
      </c>
      <c r="L148" s="105">
        <f>'СВОД 2026'!K148+$H$1*1-авг.26!D148</f>
        <v>173214.32</v>
      </c>
      <c r="M148" s="105">
        <f>'СВОД 2026'!L148+$H$1*1-сен.26!D148</f>
        <v>175414.32</v>
      </c>
      <c r="N148" s="105">
        <f>'СВОД 2026'!M148+$H$1*1-окт.26!D148</f>
        <v>177614.32</v>
      </c>
      <c r="O148" s="105">
        <f>'СВОД 2026'!N148+$H$1*1-ноя.26!D148</f>
        <v>179814.32</v>
      </c>
      <c r="P148" s="105">
        <f>'СВОД 2026'!O148+$H$1*1-дек.26!D148</f>
        <v>182014.32</v>
      </c>
      <c r="Q148" s="106">
        <f t="shared" si="4"/>
        <v>26400</v>
      </c>
      <c r="R148" s="106">
        <f>янв.26!D148+фев.26!D148+мар.26!D148+апр.26!D148+май.26!D148+июн.26!D148+июл.26!D148+авг.26!D363+сен.26!D363+окт.26!D148+ноя.26!D148+дек.26!D148</f>
        <v>0</v>
      </c>
      <c r="S148" s="106">
        <f t="shared" si="5"/>
        <v>182014.32</v>
      </c>
    </row>
    <row r="149" spans="1:19" ht="15.95" customHeight="1" x14ac:dyDescent="0.25">
      <c r="A149" s="20" t="s">
        <v>436</v>
      </c>
      <c r="B149" s="2">
        <v>117</v>
      </c>
      <c r="C149" s="114"/>
      <c r="D149" s="133">
        <f>'СВОД 2025'!S149</f>
        <v>-426.51999999998952</v>
      </c>
      <c r="E149" s="105">
        <f>'СВОД 2026'!D149+$H$1*1-янв.26!D149</f>
        <v>1773.4800000000105</v>
      </c>
      <c r="F149" s="105">
        <f>'СВОД 2026'!E149+$H$1*1-фев.26!D149</f>
        <v>1473.4800000000105</v>
      </c>
      <c r="G149" s="105">
        <f>'СВОД 2026'!F149+$H$1*1-мар.26!D149</f>
        <v>3673.4800000000105</v>
      </c>
      <c r="H149" s="105">
        <f>'СВОД 2026'!G149+$H$1*1-апр.26!D149</f>
        <v>5873.4800000000105</v>
      </c>
      <c r="I149" s="105">
        <f>'СВОД 2026'!H149+$H$1*1-май.26!D149</f>
        <v>8073.4800000000105</v>
      </c>
      <c r="J149" s="105">
        <f>'СВОД 2026'!I149+$H$1*1-июн.26!D149</f>
        <v>10273.48000000001</v>
      </c>
      <c r="K149" s="105">
        <f>'СВОД 2026'!J149+$H$1*1-июл.26!D149</f>
        <v>12473.48000000001</v>
      </c>
      <c r="L149" s="105">
        <f>'СВОД 2026'!K149+$H$1*1-авг.26!D149</f>
        <v>14673.48000000001</v>
      </c>
      <c r="M149" s="105">
        <f>'СВОД 2026'!L149+$H$1*1-сен.26!D149</f>
        <v>16873.48000000001</v>
      </c>
      <c r="N149" s="105">
        <f>'СВОД 2026'!M149+$H$1*1-окт.26!D149</f>
        <v>19073.48000000001</v>
      </c>
      <c r="O149" s="105">
        <f>'СВОД 2026'!N149+$H$1*1-ноя.26!D149</f>
        <v>21273.48000000001</v>
      </c>
      <c r="P149" s="105">
        <f>'СВОД 2026'!O149+$H$1*1-дек.26!D149</f>
        <v>23473.48000000001</v>
      </c>
      <c r="Q149" s="106">
        <f t="shared" si="4"/>
        <v>26400</v>
      </c>
      <c r="R149" s="106">
        <f>янв.26!D149+фев.26!D149+мар.26!D149+апр.26!D149+май.26!D149+июн.26!D149+июл.26!D149+авг.26!D364+сен.26!D364+окт.26!D149+ноя.26!D149+дек.26!D149</f>
        <v>2500</v>
      </c>
      <c r="S149" s="106">
        <f t="shared" si="5"/>
        <v>23473.48000000001</v>
      </c>
    </row>
    <row r="150" spans="1:19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2025'!S150</f>
        <v>52295.929999999993</v>
      </c>
      <c r="E150" s="105">
        <f>'СВОД 2026'!D150+$H$1*1-янв.26!D150</f>
        <v>52295.929999999993</v>
      </c>
      <c r="F150" s="105">
        <f>'СВОД 2026'!E150+$H$1*1-фев.26!D150</f>
        <v>52295.929999999993</v>
      </c>
      <c r="G150" s="105">
        <f>'СВОД 2026'!F150+$H$1*1-мар.26!D150</f>
        <v>54495.929999999993</v>
      </c>
      <c r="H150" s="105">
        <f>'СВОД 2026'!G150+$H$1*1-апр.26!D150</f>
        <v>56695.929999999993</v>
      </c>
      <c r="I150" s="105">
        <f>'СВОД 2026'!H150+$H$1*1-май.26!D150</f>
        <v>58895.929999999993</v>
      </c>
      <c r="J150" s="105">
        <f>'СВОД 2026'!I150+$H$1*1-июн.26!D150</f>
        <v>61095.929999999993</v>
      </c>
      <c r="K150" s="105">
        <f>'СВОД 2026'!J150+$H$1*1-июл.26!D150</f>
        <v>63295.929999999993</v>
      </c>
      <c r="L150" s="105">
        <f>'СВОД 2026'!K150+$H$1*1-авг.26!D150</f>
        <v>65495.929999999993</v>
      </c>
      <c r="M150" s="105">
        <f>'СВОД 2026'!L150+$H$1*1-сен.26!D150</f>
        <v>67695.929999999993</v>
      </c>
      <c r="N150" s="105">
        <f>'СВОД 2026'!M150+$H$1*1-окт.26!D150</f>
        <v>69895.929999999993</v>
      </c>
      <c r="O150" s="105">
        <f>'СВОД 2026'!N150+$H$1*1-ноя.26!D150</f>
        <v>72095.929999999993</v>
      </c>
      <c r="P150" s="105">
        <f>'СВОД 2026'!O150+$H$1*1-дек.26!D150</f>
        <v>74295.929999999993</v>
      </c>
      <c r="Q150" s="106">
        <f t="shared" si="4"/>
        <v>26400</v>
      </c>
      <c r="R150" s="106">
        <f>янв.26!D150+фев.26!D150+мар.26!D150+апр.26!D150+май.26!D150+июн.26!D150+июл.26!D150+авг.26!D365+сен.26!D365+окт.26!D150+ноя.26!D150+дек.26!D150</f>
        <v>4400</v>
      </c>
      <c r="S150" s="106">
        <f t="shared" si="5"/>
        <v>74295.929999999993</v>
      </c>
    </row>
    <row r="151" spans="1:19" ht="15.95" customHeight="1" x14ac:dyDescent="0.25">
      <c r="A151" s="20" t="s">
        <v>163</v>
      </c>
      <c r="B151" s="2">
        <v>118</v>
      </c>
      <c r="C151" s="114"/>
      <c r="D151" s="133">
        <f>'СВОД 2025'!S151</f>
        <v>0</v>
      </c>
      <c r="E151" s="105">
        <f>'СВОД 2026'!D151+$H$1*1-янв.26!D151</f>
        <v>-11000</v>
      </c>
      <c r="F151" s="105">
        <f>'СВОД 2026'!E151+$H$1*1-фев.26!D151</f>
        <v>-8800</v>
      </c>
      <c r="G151" s="105">
        <f>'СВОД 2026'!F151+$H$1*1-мар.26!D151</f>
        <v>-6600</v>
      </c>
      <c r="H151" s="105">
        <f>'СВОД 2026'!G151+$H$1*1-апр.26!D151</f>
        <v>-4400</v>
      </c>
      <c r="I151" s="105">
        <f>'СВОД 2026'!H151+$H$1*1-май.26!D151</f>
        <v>-2200</v>
      </c>
      <c r="J151" s="105">
        <f>'СВОД 2026'!I151+$H$1*1-июн.26!D151</f>
        <v>0</v>
      </c>
      <c r="K151" s="105">
        <f>'СВОД 2026'!J151+$H$1*1-июл.26!D151</f>
        <v>2200</v>
      </c>
      <c r="L151" s="105">
        <f>'СВОД 2026'!K151+$H$1*1-авг.26!D151</f>
        <v>4400</v>
      </c>
      <c r="M151" s="105">
        <f>'СВОД 2026'!L151+$H$1*1-сен.26!D151</f>
        <v>6600</v>
      </c>
      <c r="N151" s="105">
        <f>'СВОД 2026'!M151+$H$1*1-окт.26!D151</f>
        <v>8800</v>
      </c>
      <c r="O151" s="105">
        <f>'СВОД 2026'!N151+$H$1*1-ноя.26!D151</f>
        <v>11000</v>
      </c>
      <c r="P151" s="105">
        <f>'СВОД 2026'!O151+$H$1*1-дек.26!D151</f>
        <v>13200</v>
      </c>
      <c r="Q151" s="106">
        <f t="shared" si="4"/>
        <v>26400</v>
      </c>
      <c r="R151" s="106">
        <f>янв.26!D151+фев.26!D151+мар.26!D151+апр.26!D151+май.26!D151+июн.26!D151+июл.26!D151+авг.26!D366+сен.26!D366+окт.26!D151+ноя.26!D151+дек.26!D151</f>
        <v>13200</v>
      </c>
      <c r="S151" s="106">
        <f t="shared" si="5"/>
        <v>13200</v>
      </c>
    </row>
    <row r="152" spans="1:19" ht="15.95" customHeight="1" x14ac:dyDescent="0.25">
      <c r="A152" s="20" t="s">
        <v>164</v>
      </c>
      <c r="B152" s="2">
        <v>119</v>
      </c>
      <c r="C152" s="114"/>
      <c r="D152" s="133">
        <f>'СВОД 2025'!S152</f>
        <v>-13261.490000000005</v>
      </c>
      <c r="E152" s="105">
        <f>'СВОД 2026'!D152+$H$1*1-янв.26!D152</f>
        <v>-11061.490000000005</v>
      </c>
      <c r="F152" s="105">
        <f>'СВОД 2026'!E152+$H$1*1-фев.26!D152</f>
        <v>-8861.4900000000052</v>
      </c>
      <c r="G152" s="105">
        <f>'СВОД 2026'!F152+$H$1*1-мар.26!D152</f>
        <v>-6661.4900000000052</v>
      </c>
      <c r="H152" s="105">
        <f>'СВОД 2026'!G152+$H$1*1-апр.26!D152</f>
        <v>-4461.4900000000052</v>
      </c>
      <c r="I152" s="105">
        <f>'СВОД 2026'!H152+$H$1*1-май.26!D152</f>
        <v>-2261.4900000000052</v>
      </c>
      <c r="J152" s="105">
        <f>'СВОД 2026'!I152+$H$1*1-июн.26!D152</f>
        <v>-61.490000000005239</v>
      </c>
      <c r="K152" s="105">
        <f>'СВОД 2026'!J152+$H$1*1-июл.26!D152</f>
        <v>2138.5099999999948</v>
      </c>
      <c r="L152" s="105">
        <f>'СВОД 2026'!K152+$H$1*1-авг.26!D152</f>
        <v>4338.5099999999948</v>
      </c>
      <c r="M152" s="105">
        <f>'СВОД 2026'!L152+$H$1*1-сен.26!D152</f>
        <v>6538.5099999999948</v>
      </c>
      <c r="N152" s="105">
        <f>'СВОД 2026'!M152+$H$1*1-окт.26!D152</f>
        <v>8738.5099999999948</v>
      </c>
      <c r="O152" s="105">
        <f>'СВОД 2026'!N152+$H$1*1-ноя.26!D152</f>
        <v>10938.509999999995</v>
      </c>
      <c r="P152" s="105">
        <f>'СВОД 2026'!O152+$H$1*1-дек.26!D152</f>
        <v>13138.509999999995</v>
      </c>
      <c r="Q152" s="106">
        <f t="shared" si="4"/>
        <v>26400</v>
      </c>
      <c r="R152" s="106">
        <f>янв.26!D152+фев.26!D152+мар.26!D152+апр.26!D152+май.26!D152+июн.26!D152+июл.26!D152+авг.26!D367+сен.26!D367+окт.26!D152+ноя.26!D152+дек.26!D152</f>
        <v>0</v>
      </c>
      <c r="S152" s="106">
        <f t="shared" si="5"/>
        <v>13138.509999999995</v>
      </c>
    </row>
    <row r="153" spans="1:19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2025'!S153</f>
        <v>50076.61</v>
      </c>
      <c r="E153" s="105">
        <f>'СВОД 2026'!D153+$H$1*1-янв.26!D153</f>
        <v>52276.61</v>
      </c>
      <c r="F153" s="105">
        <f>'СВОД 2026'!E153+$H$1*1-фев.26!D153</f>
        <v>54476.61</v>
      </c>
      <c r="G153" s="105">
        <f>'СВОД 2026'!F153+$H$1*1-мар.26!D153</f>
        <v>56676.61</v>
      </c>
      <c r="H153" s="105">
        <f>'СВОД 2026'!G153+$H$1*1-апр.26!D153</f>
        <v>58876.61</v>
      </c>
      <c r="I153" s="105">
        <f>'СВОД 2026'!H153+$H$1*1-май.26!D153</f>
        <v>61076.61</v>
      </c>
      <c r="J153" s="105">
        <f>'СВОД 2026'!I153+$H$1*1-июн.26!D153</f>
        <v>63276.61</v>
      </c>
      <c r="K153" s="105">
        <f>'СВОД 2026'!J153+$H$1*1-июл.26!D153</f>
        <v>65476.61</v>
      </c>
      <c r="L153" s="105">
        <f>'СВОД 2026'!K153+$H$1*1-авг.26!D153</f>
        <v>67676.61</v>
      </c>
      <c r="M153" s="105">
        <f>'СВОД 2026'!L153+$H$1*1-сен.26!D153</f>
        <v>69876.61</v>
      </c>
      <c r="N153" s="105">
        <f>'СВОД 2026'!M153+$H$1*1-окт.26!D153</f>
        <v>72076.61</v>
      </c>
      <c r="O153" s="105">
        <f>'СВОД 2026'!N153+$H$1*1-ноя.26!D153</f>
        <v>74276.61</v>
      </c>
      <c r="P153" s="105">
        <f>'СВОД 2026'!O153+$H$1*1-дек.26!D153</f>
        <v>76476.61</v>
      </c>
      <c r="Q153" s="106">
        <f t="shared" si="4"/>
        <v>26400</v>
      </c>
      <c r="R153" s="106">
        <f>янв.26!D153+фев.26!D153+мар.26!D153+апр.26!D153+май.26!D153+июн.26!D153+июл.26!D153+авг.26!D368+сен.26!D368+окт.26!D153+ноя.26!D153+дек.26!D153</f>
        <v>0</v>
      </c>
      <c r="S153" s="106">
        <f t="shared" si="5"/>
        <v>76476.61</v>
      </c>
    </row>
    <row r="154" spans="1:19" ht="15.95" customHeight="1" x14ac:dyDescent="0.25">
      <c r="A154" s="20" t="s">
        <v>166</v>
      </c>
      <c r="B154" s="2">
        <v>120</v>
      </c>
      <c r="C154" s="114"/>
      <c r="D154" s="133">
        <f>'СВОД 2025'!S154</f>
        <v>0</v>
      </c>
      <c r="E154" s="105">
        <f>'СВОД 2026'!D154+$H$1*1-янв.26!D154</f>
        <v>2200</v>
      </c>
      <c r="F154" s="105">
        <f>'СВОД 2026'!E154+$H$1*1-фев.26!D154</f>
        <v>4400</v>
      </c>
      <c r="G154" s="105">
        <f>'СВОД 2026'!F154+$H$1*1-мар.26!D154</f>
        <v>6600</v>
      </c>
      <c r="H154" s="105">
        <f>'СВОД 2026'!G154+$H$1*1-апр.26!D154</f>
        <v>8800</v>
      </c>
      <c r="I154" s="105">
        <f>'СВОД 2026'!H154+$H$1*1-май.26!D154</f>
        <v>11000</v>
      </c>
      <c r="J154" s="105">
        <f>'СВОД 2026'!I154+$H$1*1-июн.26!D154</f>
        <v>13200</v>
      </c>
      <c r="K154" s="105">
        <f>'СВОД 2026'!J154+$H$1*1-июл.26!D154</f>
        <v>15400</v>
      </c>
      <c r="L154" s="105">
        <f>'СВОД 2026'!K154+$H$1*1-авг.26!D154</f>
        <v>17600</v>
      </c>
      <c r="M154" s="105">
        <f>'СВОД 2026'!L154+$H$1*1-сен.26!D154</f>
        <v>19800</v>
      </c>
      <c r="N154" s="105">
        <f>'СВОД 2026'!M154+$H$1*1-окт.26!D154</f>
        <v>22000</v>
      </c>
      <c r="O154" s="105">
        <f>'СВОД 2026'!N154+$H$1*1-ноя.26!D154</f>
        <v>24200</v>
      </c>
      <c r="P154" s="105">
        <f>'СВОД 2026'!O154+$H$1*1-дек.26!D154</f>
        <v>26400</v>
      </c>
      <c r="Q154" s="106">
        <f t="shared" si="4"/>
        <v>26400</v>
      </c>
      <c r="R154" s="106">
        <f>янв.26!D154+фев.26!D154+мар.26!D154+апр.26!D154+май.26!D154+июн.26!D154+июл.26!D154+авг.26!D369+сен.26!D369+окт.26!D154+ноя.26!D154+дек.26!D154</f>
        <v>0</v>
      </c>
      <c r="S154" s="106">
        <f t="shared" si="5"/>
        <v>26400</v>
      </c>
    </row>
    <row r="155" spans="1:19" ht="15.95" customHeight="1" x14ac:dyDescent="0.25">
      <c r="A155" s="20" t="s">
        <v>167</v>
      </c>
      <c r="B155" s="2">
        <v>121</v>
      </c>
      <c r="C155" s="114"/>
      <c r="D155" s="133">
        <f>'СВОД 2025'!S155</f>
        <v>-0.11999999999898137</v>
      </c>
      <c r="E155" s="105">
        <f>'СВОД 2026'!D155+$H$1*1-янв.26!D155</f>
        <v>2199.880000000001</v>
      </c>
      <c r="F155" s="105">
        <f>'СВОД 2026'!E155+$H$1*1-фев.26!D155</f>
        <v>-2200.119999999999</v>
      </c>
      <c r="G155" s="105">
        <f>'СВОД 2026'!F155+$H$1*1-мар.26!D155</f>
        <v>-0.11999999999898137</v>
      </c>
      <c r="H155" s="105">
        <f>'СВОД 2026'!G155+$H$1*1-апр.26!D155</f>
        <v>2199.880000000001</v>
      </c>
      <c r="I155" s="105">
        <f>'СВОД 2026'!H155+$H$1*1-май.26!D155</f>
        <v>4399.880000000001</v>
      </c>
      <c r="J155" s="105">
        <f>'СВОД 2026'!I155+$H$1*1-июн.26!D155</f>
        <v>6599.880000000001</v>
      </c>
      <c r="K155" s="105">
        <f>'СВОД 2026'!J155+$H$1*1-июл.26!D155</f>
        <v>8799.880000000001</v>
      </c>
      <c r="L155" s="105">
        <f>'СВОД 2026'!K155+$H$1*1-авг.26!D155</f>
        <v>10999.880000000001</v>
      </c>
      <c r="M155" s="105">
        <f>'СВОД 2026'!L155+$H$1*1-сен.26!D155</f>
        <v>13199.880000000001</v>
      </c>
      <c r="N155" s="105">
        <f>'СВОД 2026'!M155+$H$1*1-окт.26!D155</f>
        <v>15399.880000000001</v>
      </c>
      <c r="O155" s="105">
        <f>'СВОД 2026'!N155+$H$1*1-ноя.26!D155</f>
        <v>17599.88</v>
      </c>
      <c r="P155" s="105">
        <f>'СВОД 2026'!O155+$H$1*1-дек.26!D155</f>
        <v>19799.88</v>
      </c>
      <c r="Q155" s="106">
        <f t="shared" si="4"/>
        <v>26400</v>
      </c>
      <c r="R155" s="106">
        <f>янв.26!D155+фев.26!D155+мар.26!D155+апр.26!D155+май.26!D155+июн.26!D155+июл.26!D155+авг.26!D370+сен.26!D370+окт.26!D155+ноя.26!D155+дек.26!D155</f>
        <v>6600</v>
      </c>
      <c r="S155" s="106">
        <f t="shared" si="5"/>
        <v>19799.88</v>
      </c>
    </row>
    <row r="156" spans="1:19" ht="15.95" customHeight="1" x14ac:dyDescent="0.25">
      <c r="A156" s="20" t="s">
        <v>168</v>
      </c>
      <c r="B156" s="2">
        <v>122</v>
      </c>
      <c r="C156" s="114"/>
      <c r="D156" s="133">
        <f>'СВОД 2025'!S156</f>
        <v>0</v>
      </c>
      <c r="E156" s="105">
        <f>'СВОД 2026'!D156+$H$1*1-янв.26!D156</f>
        <v>2200</v>
      </c>
      <c r="F156" s="105">
        <f>'СВОД 2026'!E156+$H$1*1-фев.26!D156</f>
        <v>4400</v>
      </c>
      <c r="G156" s="105">
        <f>'СВОД 2026'!F156+$H$1*1-мар.26!D156</f>
        <v>6600</v>
      </c>
      <c r="H156" s="105">
        <f>'СВОД 2026'!G156+$H$1*1-апр.26!D156</f>
        <v>8800</v>
      </c>
      <c r="I156" s="105">
        <f>'СВОД 2026'!H156+$H$1*1-май.26!D156</f>
        <v>11000</v>
      </c>
      <c r="J156" s="105">
        <f>'СВОД 2026'!I156+$H$1*1-июн.26!D156</f>
        <v>13200</v>
      </c>
      <c r="K156" s="105">
        <f>'СВОД 2026'!J156+$H$1*1-июл.26!D156</f>
        <v>15400</v>
      </c>
      <c r="L156" s="105">
        <f>'СВОД 2026'!K156+$H$1*1-авг.26!D156</f>
        <v>17600</v>
      </c>
      <c r="M156" s="105">
        <f>'СВОД 2026'!L156+$H$1*1-сен.26!D156</f>
        <v>19800</v>
      </c>
      <c r="N156" s="105">
        <f>'СВОД 2026'!M156+$H$1*1-окт.26!D156</f>
        <v>22000</v>
      </c>
      <c r="O156" s="105">
        <f>'СВОД 2026'!N156+$H$1*1-ноя.26!D156</f>
        <v>24200</v>
      </c>
      <c r="P156" s="105">
        <f>'СВОД 2026'!O156+$H$1*1-дек.26!D156</f>
        <v>26400</v>
      </c>
      <c r="Q156" s="106">
        <f t="shared" si="4"/>
        <v>26400</v>
      </c>
      <c r="R156" s="106">
        <f>янв.26!D156+фев.26!D156+мар.26!D156+апр.26!D156+май.26!D156+июн.26!D156+июл.26!D156+авг.26!D371+сен.26!D371+окт.26!D156+ноя.26!D156+дек.26!D156</f>
        <v>0</v>
      </c>
      <c r="S156" s="106">
        <f t="shared" si="5"/>
        <v>26400</v>
      </c>
    </row>
    <row r="157" spans="1:19" ht="15.95" customHeight="1" x14ac:dyDescent="0.25">
      <c r="A157" s="20" t="s">
        <v>169</v>
      </c>
      <c r="B157" s="2">
        <v>123</v>
      </c>
      <c r="C157" s="114"/>
      <c r="D157" s="133">
        <f>'СВОД 2025'!S157</f>
        <v>11400.760000000002</v>
      </c>
      <c r="E157" s="105">
        <f>'СВОД 2026'!D157+$H$1*1-янв.26!D157</f>
        <v>600.76000000000204</v>
      </c>
      <c r="F157" s="105">
        <f>'СВОД 2026'!E157+$H$1*1-фев.26!D157</f>
        <v>2800.760000000002</v>
      </c>
      <c r="G157" s="105">
        <f>'СВОД 2026'!F157+$H$1*1-мар.26!D157</f>
        <v>5000.760000000002</v>
      </c>
      <c r="H157" s="105">
        <f>'СВОД 2026'!G157+$H$1*1-апр.26!D157</f>
        <v>7200.760000000002</v>
      </c>
      <c r="I157" s="105">
        <f>'СВОД 2026'!H157+$H$1*1-май.26!D157</f>
        <v>9400.760000000002</v>
      </c>
      <c r="J157" s="105">
        <f>'СВОД 2026'!I157+$H$1*1-июн.26!D157</f>
        <v>11600.760000000002</v>
      </c>
      <c r="K157" s="105">
        <f>'СВОД 2026'!J157+$H$1*1-июл.26!D157</f>
        <v>13800.760000000002</v>
      </c>
      <c r="L157" s="105">
        <f>'СВОД 2026'!K157+$H$1*1-авг.26!D157</f>
        <v>16000.760000000002</v>
      </c>
      <c r="M157" s="105">
        <f>'СВОД 2026'!L157+$H$1*1-сен.26!D157</f>
        <v>18200.760000000002</v>
      </c>
      <c r="N157" s="105">
        <f>'СВОД 2026'!M157+$H$1*1-окт.26!D157</f>
        <v>20400.760000000002</v>
      </c>
      <c r="O157" s="105">
        <f>'СВОД 2026'!N157+$H$1*1-ноя.26!D157</f>
        <v>22600.760000000002</v>
      </c>
      <c r="P157" s="105">
        <f>'СВОД 2026'!O157+$H$1*1-дек.26!D157</f>
        <v>24800.760000000002</v>
      </c>
      <c r="Q157" s="106">
        <f t="shared" si="4"/>
        <v>26400</v>
      </c>
      <c r="R157" s="106">
        <f>янв.26!D157+фев.26!D157+мар.26!D157+апр.26!D157+май.26!D157+июн.26!D157+июл.26!D157+авг.26!D372+сен.26!D372+окт.26!D157+ноя.26!D157+дек.26!D157</f>
        <v>13000</v>
      </c>
      <c r="S157" s="106">
        <f t="shared" si="5"/>
        <v>24800.760000000002</v>
      </c>
    </row>
    <row r="158" spans="1:19" ht="15.95" customHeight="1" x14ac:dyDescent="0.25">
      <c r="A158" s="20" t="s">
        <v>170</v>
      </c>
      <c r="B158" s="2">
        <v>124</v>
      </c>
      <c r="C158" s="114"/>
      <c r="D158" s="133">
        <f>'СВОД 2025'!S158</f>
        <v>193600</v>
      </c>
      <c r="E158" s="105">
        <f>'СВОД 2026'!D158+$H$1*1-янв.26!D158</f>
        <v>195800</v>
      </c>
      <c r="F158" s="105">
        <f>'СВОД 2026'!E158+$H$1*1-фев.26!D158</f>
        <v>198000</v>
      </c>
      <c r="G158" s="105">
        <f>'СВОД 2026'!F158+$H$1*1-мар.26!D158</f>
        <v>200200</v>
      </c>
      <c r="H158" s="105">
        <f>'СВОД 2026'!G158+$H$1*1-апр.26!D158</f>
        <v>202400</v>
      </c>
      <c r="I158" s="105">
        <f>'СВОД 2026'!H158+$H$1*1-май.26!D158</f>
        <v>204600</v>
      </c>
      <c r="J158" s="105">
        <f>'СВОД 2026'!I158+$H$1*1-июн.26!D158</f>
        <v>206800</v>
      </c>
      <c r="K158" s="105">
        <f>'СВОД 2026'!J158+$H$1*1-июл.26!D158</f>
        <v>209000</v>
      </c>
      <c r="L158" s="105">
        <f>'СВОД 2026'!K158+$H$1*1-авг.26!D158</f>
        <v>211200</v>
      </c>
      <c r="M158" s="105">
        <f>'СВОД 2026'!L158+$H$1*1-сен.26!D158</f>
        <v>213400</v>
      </c>
      <c r="N158" s="105">
        <f>'СВОД 2026'!M158+$H$1*1-окт.26!D158</f>
        <v>215600</v>
      </c>
      <c r="O158" s="105">
        <f>'СВОД 2026'!N158+$H$1*1-ноя.26!D158</f>
        <v>217800</v>
      </c>
      <c r="P158" s="105">
        <f>'СВОД 2026'!O158+$H$1*1-дек.26!D158</f>
        <v>220000</v>
      </c>
      <c r="Q158" s="106">
        <f t="shared" si="4"/>
        <v>26400</v>
      </c>
      <c r="R158" s="106">
        <f>янв.26!D158+фев.26!D158+мар.26!D158+апр.26!D158+май.26!D158+июн.26!D158+июл.26!D158+авг.26!D373+сен.26!D373+окт.26!D158+ноя.26!D158+дек.26!D158</f>
        <v>0</v>
      </c>
      <c r="S158" s="106">
        <f t="shared" si="5"/>
        <v>220000</v>
      </c>
    </row>
    <row r="159" spans="1:19" ht="15.95" customHeight="1" x14ac:dyDescent="0.25">
      <c r="A159" s="20" t="s">
        <v>171</v>
      </c>
      <c r="B159" s="2">
        <v>125</v>
      </c>
      <c r="C159" s="114"/>
      <c r="D159" s="133">
        <f>'СВОД 2025'!S159</f>
        <v>-4500</v>
      </c>
      <c r="E159" s="105">
        <f>'СВОД 2026'!D159+$H$1*1-янв.26!D159</f>
        <v>-2300</v>
      </c>
      <c r="F159" s="105">
        <f>'СВОД 2026'!E159+$H$1*1-фев.26!D159</f>
        <v>-2300</v>
      </c>
      <c r="G159" s="105">
        <f>'СВОД 2026'!F159+$H$1*1-мар.26!D159</f>
        <v>-100</v>
      </c>
      <c r="H159" s="105">
        <f>'СВОД 2026'!G159+$H$1*1-апр.26!D159</f>
        <v>2100</v>
      </c>
      <c r="I159" s="105">
        <f>'СВОД 2026'!H159+$H$1*1-май.26!D159</f>
        <v>4300</v>
      </c>
      <c r="J159" s="105">
        <f>'СВОД 2026'!I159+$H$1*1-июн.26!D159</f>
        <v>6500</v>
      </c>
      <c r="K159" s="105">
        <f>'СВОД 2026'!J159+$H$1*1-июл.26!D159</f>
        <v>8700</v>
      </c>
      <c r="L159" s="105">
        <f>'СВОД 2026'!K159+$H$1*1-авг.26!D159</f>
        <v>10900</v>
      </c>
      <c r="M159" s="105">
        <f>'СВОД 2026'!L159+$H$1*1-сен.26!D159</f>
        <v>13100</v>
      </c>
      <c r="N159" s="105">
        <f>'СВОД 2026'!M159+$H$1*1-окт.26!D159</f>
        <v>15300</v>
      </c>
      <c r="O159" s="105">
        <f>'СВОД 2026'!N159+$H$1*1-ноя.26!D159</f>
        <v>17500</v>
      </c>
      <c r="P159" s="105">
        <f>'СВОД 2026'!O159+$H$1*1-дек.26!D159</f>
        <v>19700</v>
      </c>
      <c r="Q159" s="106">
        <f t="shared" si="4"/>
        <v>26400</v>
      </c>
      <c r="R159" s="106">
        <f>янв.26!D159+фев.26!D159+мар.26!D159+апр.26!D159+май.26!D159+июн.26!D159+июл.26!D159+авг.26!D374+сен.26!D374+окт.26!D159+ноя.26!D159+дек.26!D159</f>
        <v>2200</v>
      </c>
      <c r="S159" s="106">
        <f t="shared" si="5"/>
        <v>19700</v>
      </c>
    </row>
    <row r="160" spans="1:19" ht="15.95" customHeight="1" x14ac:dyDescent="0.25">
      <c r="A160" s="20" t="s">
        <v>172</v>
      </c>
      <c r="B160" s="2">
        <v>126</v>
      </c>
      <c r="C160" s="114"/>
      <c r="D160" s="133">
        <f>'СВОД 2025'!S160</f>
        <v>20300</v>
      </c>
      <c r="E160" s="105">
        <f>'СВОД 2026'!D160+$H$1*1-янв.26!D160</f>
        <v>21500</v>
      </c>
      <c r="F160" s="105">
        <f>'СВОД 2026'!E160+$H$1*1-фев.26!D160</f>
        <v>23700</v>
      </c>
      <c r="G160" s="105">
        <f>'СВОД 2026'!F160+$H$1*1-мар.26!D160</f>
        <v>25900</v>
      </c>
      <c r="H160" s="105">
        <f>'СВОД 2026'!G160+$H$1*1-апр.26!D160</f>
        <v>28100</v>
      </c>
      <c r="I160" s="105">
        <f>'СВОД 2026'!H160+$H$1*1-май.26!D160</f>
        <v>30300</v>
      </c>
      <c r="J160" s="105">
        <f>'СВОД 2026'!I160+$H$1*1-июн.26!D160</f>
        <v>32500</v>
      </c>
      <c r="K160" s="105">
        <f>'СВОД 2026'!J160+$H$1*1-июл.26!D160</f>
        <v>34700</v>
      </c>
      <c r="L160" s="105">
        <f>'СВОД 2026'!K160+$H$1*1-авг.26!D160</f>
        <v>36900</v>
      </c>
      <c r="M160" s="105">
        <f>'СВОД 2026'!L160+$H$1*1-сен.26!D160</f>
        <v>39100</v>
      </c>
      <c r="N160" s="105">
        <f>'СВОД 2026'!M160+$H$1*1-окт.26!D160</f>
        <v>41300</v>
      </c>
      <c r="O160" s="105">
        <f>'СВОД 2026'!N160+$H$1*1-ноя.26!D160</f>
        <v>43500</v>
      </c>
      <c r="P160" s="105">
        <f>'СВОД 2026'!O160+$H$1*1-дек.26!D160</f>
        <v>45700</v>
      </c>
      <c r="Q160" s="106">
        <f t="shared" si="4"/>
        <v>26400</v>
      </c>
      <c r="R160" s="106">
        <f>янв.26!D160+фев.26!D160+мар.26!D160+апр.26!D160+май.26!D160+июн.26!D160+июл.26!D160+авг.26!D375+сен.26!D375+окт.26!D160+ноя.26!D160+дек.26!D160</f>
        <v>1000</v>
      </c>
      <c r="S160" s="106">
        <f t="shared" si="5"/>
        <v>45700</v>
      </c>
    </row>
    <row r="161" spans="1:19" ht="15.95" customHeight="1" x14ac:dyDescent="0.25">
      <c r="A161" s="20" t="s">
        <v>363</v>
      </c>
      <c r="B161" s="2">
        <v>127</v>
      </c>
      <c r="C161" s="114"/>
      <c r="D161" s="133">
        <f>'СВОД 2025'!S161</f>
        <v>-2200</v>
      </c>
      <c r="E161" s="105">
        <f>'СВОД 2026'!D161+$H$1*1-янв.26!D161</f>
        <v>0</v>
      </c>
      <c r="F161" s="105">
        <f>'СВОД 2026'!E161+$H$1*1-фев.26!D161</f>
        <v>2200</v>
      </c>
      <c r="G161" s="105">
        <f>'СВОД 2026'!F161+$H$1*1-мар.26!D161</f>
        <v>4400</v>
      </c>
      <c r="H161" s="105">
        <f>'СВОД 2026'!G161+$H$1*1-апр.26!D161</f>
        <v>6600</v>
      </c>
      <c r="I161" s="105">
        <f>'СВОД 2026'!H161+$H$1*1-май.26!D161</f>
        <v>8800</v>
      </c>
      <c r="J161" s="105">
        <f>'СВОД 2026'!I161+$H$1*1-июн.26!D161</f>
        <v>11000</v>
      </c>
      <c r="K161" s="105">
        <f>'СВОД 2026'!J161+$H$1*1-июл.26!D161</f>
        <v>13200</v>
      </c>
      <c r="L161" s="105">
        <f>'СВОД 2026'!K161+$H$1*1-авг.26!D161</f>
        <v>15400</v>
      </c>
      <c r="M161" s="105">
        <f>'СВОД 2026'!L161+$H$1*1-сен.26!D161</f>
        <v>17600</v>
      </c>
      <c r="N161" s="105">
        <f>'СВОД 2026'!M161+$H$1*1-окт.26!D161</f>
        <v>19800</v>
      </c>
      <c r="O161" s="105">
        <f>'СВОД 2026'!N161+$H$1*1-ноя.26!D161</f>
        <v>22000</v>
      </c>
      <c r="P161" s="105">
        <f>'СВОД 2026'!O161+$H$1*1-дек.26!D161</f>
        <v>24200</v>
      </c>
      <c r="Q161" s="121">
        <v>0</v>
      </c>
      <c r="R161" s="106">
        <f>янв.26!D161+фев.26!D161+мар.26!D161+апр.26!D161+май.26!D161+июн.26!D161+июл.26!D161+авг.26!D376+сен.26!D376+окт.26!D161+ноя.26!D161+дек.26!D161</f>
        <v>0</v>
      </c>
      <c r="S161" s="121">
        <f t="shared" si="5"/>
        <v>-2200</v>
      </c>
    </row>
    <row r="162" spans="1:19" ht="15.95" customHeight="1" x14ac:dyDescent="0.25">
      <c r="A162" s="134" t="s">
        <v>314</v>
      </c>
      <c r="B162" s="139">
        <v>128</v>
      </c>
      <c r="C162" s="114"/>
      <c r="D162" s="133">
        <f>'СВОД 2025'!S162</f>
        <v>13200</v>
      </c>
      <c r="E162" s="105">
        <f>'СВОД 2026'!D162+$H$1*1-янв.26!D162</f>
        <v>15400</v>
      </c>
      <c r="F162" s="105">
        <f>'СВОД 2026'!E162+$H$1*1-фев.26!D162</f>
        <v>4400</v>
      </c>
      <c r="G162" s="105">
        <f>'СВОД 2026'!F162+$H$1*1-мар.26!D162</f>
        <v>6600</v>
      </c>
      <c r="H162" s="105">
        <f>'СВОД 2026'!G162+$H$1*1-апр.26!D162</f>
        <v>8800</v>
      </c>
      <c r="I162" s="105">
        <f>'СВОД 2026'!H162+$H$1*1-май.26!D162</f>
        <v>11000</v>
      </c>
      <c r="J162" s="105">
        <f>'СВОД 2026'!I162+$H$1*1-июн.26!D162</f>
        <v>13200</v>
      </c>
      <c r="K162" s="105">
        <f>'СВОД 2026'!J162+$H$1*1-июл.26!D162</f>
        <v>15400</v>
      </c>
      <c r="L162" s="105">
        <f>'СВОД 2026'!K162+$H$1*1-авг.26!D162</f>
        <v>17600</v>
      </c>
      <c r="M162" s="105">
        <f>'СВОД 2026'!L162+$H$1*1-сен.26!D162</f>
        <v>19800</v>
      </c>
      <c r="N162" s="105">
        <f>'СВОД 2026'!M162+$H$1*1-окт.26!D162</f>
        <v>22000</v>
      </c>
      <c r="O162" s="105">
        <f>'СВОД 2026'!N162+$H$1*1-ноя.26!D162</f>
        <v>24200</v>
      </c>
      <c r="P162" s="105">
        <f>'СВОД 2026'!O162+$H$1*1-дек.26!D162</f>
        <v>26400</v>
      </c>
      <c r="Q162" s="106">
        <f t="shared" si="4"/>
        <v>26400</v>
      </c>
      <c r="R162" s="106">
        <f>янв.26!D162+фев.26!D162+мар.26!D162+апр.26!D162+май.26!D162+июн.26!D162+июл.26!D162+авг.26!D377+сен.26!D377+окт.26!D162+ноя.26!D162+дек.26!D162</f>
        <v>13200</v>
      </c>
      <c r="S162" s="106">
        <f t="shared" si="5"/>
        <v>26400</v>
      </c>
    </row>
    <row r="163" spans="1:19" ht="15.95" customHeight="1" x14ac:dyDescent="0.25">
      <c r="A163" s="20" t="s">
        <v>175</v>
      </c>
      <c r="B163" s="2">
        <v>129</v>
      </c>
      <c r="C163" s="114"/>
      <c r="D163" s="133">
        <f>'СВОД 2025'!S163</f>
        <v>14799.509999999995</v>
      </c>
      <c r="E163" s="105">
        <f>'СВОД 2026'!D163+$H$1*1-янв.26!D163</f>
        <v>16999.509999999995</v>
      </c>
      <c r="F163" s="105">
        <f>'СВОД 2026'!E163+$H$1*1-фев.26!D163</f>
        <v>19199.509999999995</v>
      </c>
      <c r="G163" s="105">
        <f>'СВОД 2026'!F163+$H$1*1-мар.26!D163</f>
        <v>21399.509999999995</v>
      </c>
      <c r="H163" s="105">
        <f>'СВОД 2026'!G163+$H$1*1-апр.26!D163</f>
        <v>23599.509999999995</v>
      </c>
      <c r="I163" s="105">
        <f>'СВОД 2026'!H163+$H$1*1-май.26!D163</f>
        <v>25799.509999999995</v>
      </c>
      <c r="J163" s="105">
        <f>'СВОД 2026'!I163+$H$1*1-июн.26!D163</f>
        <v>27999.509999999995</v>
      </c>
      <c r="K163" s="105">
        <f>'СВОД 2026'!J163+$H$1*1-июл.26!D163</f>
        <v>30199.509999999995</v>
      </c>
      <c r="L163" s="105">
        <f>'СВОД 2026'!K163+$H$1*1-авг.26!D163</f>
        <v>32399.509999999995</v>
      </c>
      <c r="M163" s="105">
        <f>'СВОД 2026'!L163+$H$1*1-сен.26!D163</f>
        <v>34599.509999999995</v>
      </c>
      <c r="N163" s="105">
        <f>'СВОД 2026'!M163+$H$1*1-окт.26!D163</f>
        <v>36799.509999999995</v>
      </c>
      <c r="O163" s="105">
        <f>'СВОД 2026'!N163+$H$1*1-ноя.26!D163</f>
        <v>38999.509999999995</v>
      </c>
      <c r="P163" s="105">
        <f>'СВОД 2026'!O163+$H$1*1-дек.26!D163</f>
        <v>41199.509999999995</v>
      </c>
      <c r="Q163" s="106">
        <f t="shared" si="4"/>
        <v>26400</v>
      </c>
      <c r="R163" s="106">
        <f>янв.26!D163+фев.26!D163+мар.26!D163+апр.26!D163+май.26!D163+июн.26!D163+июл.26!D163+авг.26!D378+сен.26!D378+окт.26!D163+ноя.26!D163+дек.26!D163</f>
        <v>0</v>
      </c>
      <c r="S163" s="106">
        <f t="shared" si="5"/>
        <v>41199.509999999995</v>
      </c>
    </row>
    <row r="164" spans="1:19" ht="15.95" customHeight="1" x14ac:dyDescent="0.25">
      <c r="A164" s="20" t="s">
        <v>176</v>
      </c>
      <c r="B164" s="2">
        <v>130</v>
      </c>
      <c r="C164" s="114"/>
      <c r="D164" s="133">
        <f>'СВОД 2025'!S164</f>
        <v>14818.21</v>
      </c>
      <c r="E164" s="105">
        <f>'СВОД 2026'!D164+$H$1*1-янв.26!D164</f>
        <v>17018.21</v>
      </c>
      <c r="F164" s="105">
        <f>'СВОД 2026'!E164+$H$1*1-фев.26!D164</f>
        <v>19218.21</v>
      </c>
      <c r="G164" s="105">
        <f>'СВОД 2026'!F164+$H$1*1-мар.26!D164</f>
        <v>21418.21</v>
      </c>
      <c r="H164" s="105">
        <f>'СВОД 2026'!G164+$H$1*1-апр.26!D164</f>
        <v>23618.21</v>
      </c>
      <c r="I164" s="105">
        <f>'СВОД 2026'!H164+$H$1*1-май.26!D164</f>
        <v>25818.21</v>
      </c>
      <c r="J164" s="105">
        <f>'СВОД 2026'!I164+$H$1*1-июн.26!D164</f>
        <v>28018.21</v>
      </c>
      <c r="K164" s="105">
        <f>'СВОД 2026'!J164+$H$1*1-июл.26!D164</f>
        <v>30218.21</v>
      </c>
      <c r="L164" s="105">
        <f>'СВОД 2026'!K164+$H$1*1-авг.26!D164</f>
        <v>32418.21</v>
      </c>
      <c r="M164" s="105">
        <f>'СВОД 2026'!L164+$H$1*1-сен.26!D164</f>
        <v>34618.21</v>
      </c>
      <c r="N164" s="105">
        <f>'СВОД 2026'!M164+$H$1*1-окт.26!D164</f>
        <v>36818.21</v>
      </c>
      <c r="O164" s="105">
        <f>'СВОД 2026'!N164+$H$1*1-ноя.26!D164</f>
        <v>39018.21</v>
      </c>
      <c r="P164" s="105">
        <f>'СВОД 2026'!O164+$H$1*1-дек.26!D164</f>
        <v>41218.21</v>
      </c>
      <c r="Q164" s="106">
        <f t="shared" si="4"/>
        <v>26400</v>
      </c>
      <c r="R164" s="106">
        <f>янв.26!D164+фев.26!D164+мар.26!D164+апр.26!D164+май.26!D164+июн.26!D164+июл.26!D164+авг.26!D379+сен.26!D379+окт.26!D164+ноя.26!D164+дек.26!D164</f>
        <v>0</v>
      </c>
      <c r="S164" s="106">
        <f t="shared" si="5"/>
        <v>41218.21</v>
      </c>
    </row>
    <row r="165" spans="1:19" ht="15.95" customHeight="1" x14ac:dyDescent="0.25">
      <c r="A165" s="20" t="s">
        <v>177</v>
      </c>
      <c r="B165" s="2">
        <v>132</v>
      </c>
      <c r="C165" s="114"/>
      <c r="D165" s="133">
        <f>'СВОД 2025'!S165</f>
        <v>37399.31</v>
      </c>
      <c r="E165" s="105">
        <f>'СВОД 2026'!D165+$H$1*1-янв.26!D165</f>
        <v>39599.31</v>
      </c>
      <c r="F165" s="105">
        <f>'СВОД 2026'!E165+$H$1*1-фев.26!D165</f>
        <v>41799.31</v>
      </c>
      <c r="G165" s="105">
        <f>'СВОД 2026'!F165+$H$1*1-мар.26!D165</f>
        <v>43999.31</v>
      </c>
      <c r="H165" s="105">
        <f>'СВОД 2026'!G165+$H$1*1-апр.26!D165</f>
        <v>46199.31</v>
      </c>
      <c r="I165" s="105">
        <f>'СВОД 2026'!H165+$H$1*1-май.26!D165</f>
        <v>48399.31</v>
      </c>
      <c r="J165" s="105">
        <f>'СВОД 2026'!I165+$H$1*1-июн.26!D165</f>
        <v>50599.31</v>
      </c>
      <c r="K165" s="105">
        <f>'СВОД 2026'!J165+$H$1*1-июл.26!D165</f>
        <v>52799.31</v>
      </c>
      <c r="L165" s="105">
        <f>'СВОД 2026'!K165+$H$1*1-авг.26!D165</f>
        <v>54999.31</v>
      </c>
      <c r="M165" s="105">
        <f>'СВОД 2026'!L165+$H$1*1-сен.26!D165</f>
        <v>57199.31</v>
      </c>
      <c r="N165" s="105">
        <f>'СВОД 2026'!M165+$H$1*1-окт.26!D165</f>
        <v>59399.31</v>
      </c>
      <c r="O165" s="105">
        <f>'СВОД 2026'!N165+$H$1*1-ноя.26!D165</f>
        <v>61599.31</v>
      </c>
      <c r="P165" s="105">
        <f>'СВОД 2026'!O165+$H$1*1-дек.26!D165</f>
        <v>63799.31</v>
      </c>
      <c r="Q165" s="106">
        <f t="shared" si="4"/>
        <v>26400</v>
      </c>
      <c r="R165" s="106">
        <f>янв.26!D165+фев.26!D165+мар.26!D165+апр.26!D165+май.26!D165+июн.26!D165+июл.26!D165+авг.26!D380+сен.26!D380+окт.26!D165+ноя.26!D165+дек.26!D165</f>
        <v>0</v>
      </c>
      <c r="S165" s="106">
        <f t="shared" si="5"/>
        <v>63799.31</v>
      </c>
    </row>
    <row r="166" spans="1:19" ht="15.95" customHeight="1" x14ac:dyDescent="0.25">
      <c r="A166" s="20" t="s">
        <v>178</v>
      </c>
      <c r="B166" s="2">
        <v>133</v>
      </c>
      <c r="C166" s="114"/>
      <c r="D166" s="133">
        <f>'СВОД 2025'!S166</f>
        <v>0</v>
      </c>
      <c r="E166" s="105">
        <f>'СВОД 2026'!D166+$H$1*1-янв.26!D166</f>
        <v>0</v>
      </c>
      <c r="F166" s="105">
        <f>'СВОД 2026'!E166+$H$1*1-фев.26!D166</f>
        <v>0</v>
      </c>
      <c r="G166" s="105">
        <f>'СВОД 2026'!F166+$H$1*1-мар.26!D166</f>
        <v>2200</v>
      </c>
      <c r="H166" s="105">
        <f>'СВОД 2026'!G166+$H$1*1-апр.26!D166</f>
        <v>4400</v>
      </c>
      <c r="I166" s="105">
        <f>'СВОД 2026'!H166+$H$1*1-май.26!D166</f>
        <v>6600</v>
      </c>
      <c r="J166" s="105">
        <f>'СВОД 2026'!I166+$H$1*1-июн.26!D166</f>
        <v>8800</v>
      </c>
      <c r="K166" s="105">
        <f>'СВОД 2026'!J166+$H$1*1-июл.26!D166</f>
        <v>11000</v>
      </c>
      <c r="L166" s="105">
        <f>'СВОД 2026'!K166+$H$1*1-авг.26!D166</f>
        <v>13200</v>
      </c>
      <c r="M166" s="105">
        <f>'СВОД 2026'!L166+$H$1*1-сен.26!D166</f>
        <v>15400</v>
      </c>
      <c r="N166" s="105">
        <f>'СВОД 2026'!M166+$H$1*1-окт.26!D166</f>
        <v>17600</v>
      </c>
      <c r="O166" s="105">
        <f>'СВОД 2026'!N166+$H$1*1-ноя.26!D166</f>
        <v>19800</v>
      </c>
      <c r="P166" s="105">
        <f>'СВОД 2026'!O166+$H$1*1-дек.26!D166</f>
        <v>22000</v>
      </c>
      <c r="Q166" s="106">
        <f t="shared" si="4"/>
        <v>26400</v>
      </c>
      <c r="R166" s="106">
        <f>янв.26!D166+фев.26!D166+мар.26!D166+апр.26!D166+май.26!D166+июн.26!D166+июл.26!D166+авг.26!D381+сен.26!D381+окт.26!D166+ноя.26!D166+дек.26!D166</f>
        <v>4400</v>
      </c>
      <c r="S166" s="106">
        <f t="shared" si="5"/>
        <v>22000</v>
      </c>
    </row>
    <row r="167" spans="1:19" ht="15.95" customHeight="1" x14ac:dyDescent="0.25">
      <c r="A167" s="20" t="s">
        <v>179</v>
      </c>
      <c r="B167" s="2">
        <v>134</v>
      </c>
      <c r="C167" s="114"/>
      <c r="D167" s="133">
        <f>'СВОД 2025'!S167</f>
        <v>4700</v>
      </c>
      <c r="E167" s="105">
        <f>'СВОД 2026'!D167+$H$1*1-янв.26!D167</f>
        <v>6900</v>
      </c>
      <c r="F167" s="105">
        <f>'СВОД 2026'!E167+$H$1*1-фев.26!D167</f>
        <v>-8400</v>
      </c>
      <c r="G167" s="105">
        <f>'СВОД 2026'!F167+$H$1*1-мар.26!D167</f>
        <v>-6200</v>
      </c>
      <c r="H167" s="105">
        <f>'СВОД 2026'!G167+$H$1*1-апр.26!D167</f>
        <v>-4000</v>
      </c>
      <c r="I167" s="105">
        <f>'СВОД 2026'!H167+$H$1*1-май.26!D167</f>
        <v>-1800</v>
      </c>
      <c r="J167" s="105">
        <f>'СВОД 2026'!I167+$H$1*1-июн.26!D167</f>
        <v>400</v>
      </c>
      <c r="K167" s="105">
        <f>'СВОД 2026'!J167+$H$1*1-июл.26!D167</f>
        <v>2600</v>
      </c>
      <c r="L167" s="105">
        <f>'СВОД 2026'!K167+$H$1*1-авг.26!D167</f>
        <v>4800</v>
      </c>
      <c r="M167" s="105">
        <f>'СВОД 2026'!L167+$H$1*1-сен.26!D167</f>
        <v>7000</v>
      </c>
      <c r="N167" s="105">
        <f>'СВОД 2026'!M167+$H$1*1-окт.26!D167</f>
        <v>9200</v>
      </c>
      <c r="O167" s="105">
        <f>'СВОД 2026'!N167+$H$1*1-ноя.26!D167</f>
        <v>11400</v>
      </c>
      <c r="P167" s="105">
        <f>'СВОД 2026'!O167+$H$1*1-дек.26!D167</f>
        <v>13600</v>
      </c>
      <c r="Q167" s="106">
        <f t="shared" si="4"/>
        <v>26400</v>
      </c>
      <c r="R167" s="106">
        <f>янв.26!D167+фев.26!D167+мар.26!D167+апр.26!D167+май.26!D167+июн.26!D167+июл.26!D167+авг.26!D382+сен.26!D382+окт.26!D167+ноя.26!D167+дек.26!D167</f>
        <v>17500</v>
      </c>
      <c r="S167" s="106">
        <f t="shared" si="5"/>
        <v>13600</v>
      </c>
    </row>
    <row r="168" spans="1:19" ht="15.95" customHeight="1" x14ac:dyDescent="0.25">
      <c r="A168" s="20" t="s">
        <v>180</v>
      </c>
      <c r="B168" s="2">
        <v>135</v>
      </c>
      <c r="C168" s="114"/>
      <c r="D168" s="133">
        <f>'СВОД 2025'!S168</f>
        <v>17600</v>
      </c>
      <c r="E168" s="105">
        <f>'СВОД 2026'!D168+$H$1*1-янв.26!D168</f>
        <v>19800</v>
      </c>
      <c r="F168" s="105">
        <f>'СВОД 2026'!E168+$H$1*1-фев.26!D168</f>
        <v>7000</v>
      </c>
      <c r="G168" s="105">
        <f>'СВОД 2026'!F168+$H$1*1-мар.26!D168</f>
        <v>9200</v>
      </c>
      <c r="H168" s="105">
        <f>'СВОД 2026'!G168+$H$1*1-апр.26!D168</f>
        <v>11400</v>
      </c>
      <c r="I168" s="105">
        <f>'СВОД 2026'!H168+$H$1*1-май.26!D168</f>
        <v>13600</v>
      </c>
      <c r="J168" s="105">
        <f>'СВОД 2026'!I168+$H$1*1-июн.26!D168</f>
        <v>15800</v>
      </c>
      <c r="K168" s="105">
        <f>'СВОД 2026'!J168+$H$1*1-июл.26!D168</f>
        <v>18000</v>
      </c>
      <c r="L168" s="105">
        <f>'СВОД 2026'!K168+$H$1*1-авг.26!D168</f>
        <v>20200</v>
      </c>
      <c r="M168" s="105">
        <f>'СВОД 2026'!L168+$H$1*1-сен.26!D168</f>
        <v>22400</v>
      </c>
      <c r="N168" s="105">
        <f>'СВОД 2026'!M168+$H$1*1-окт.26!D168</f>
        <v>24600</v>
      </c>
      <c r="O168" s="105">
        <f>'СВОД 2026'!N168+$H$1*1-ноя.26!D168</f>
        <v>26800</v>
      </c>
      <c r="P168" s="105">
        <f>'СВОД 2026'!O168+$H$1*1-дек.26!D168</f>
        <v>29000</v>
      </c>
      <c r="Q168" s="106">
        <f t="shared" si="4"/>
        <v>26400</v>
      </c>
      <c r="R168" s="106">
        <f>янв.26!D168+фев.26!D168+мар.26!D168+апр.26!D168+май.26!D168+июн.26!D168+июл.26!D168+авг.26!D383+сен.26!D383+окт.26!D168+ноя.26!D168+дек.26!D168</f>
        <v>15000</v>
      </c>
      <c r="S168" s="106">
        <f t="shared" si="5"/>
        <v>29000</v>
      </c>
    </row>
    <row r="169" spans="1:19" ht="15.95" customHeight="1" x14ac:dyDescent="0.25">
      <c r="A169" s="20" t="s">
        <v>181</v>
      </c>
      <c r="B169" s="2">
        <v>136</v>
      </c>
      <c r="C169" s="114"/>
      <c r="D169" s="133">
        <f>'СВОД 2025'!S169</f>
        <v>26400</v>
      </c>
      <c r="E169" s="105">
        <f>'СВОД 2026'!D169+$H$1*1-янв.26!D169</f>
        <v>28600</v>
      </c>
      <c r="F169" s="105">
        <f>'СВОД 2026'!E169+$H$1*1-фев.26!D169</f>
        <v>19800</v>
      </c>
      <c r="G169" s="105">
        <f>'СВОД 2026'!F169+$H$1*1-мар.26!D169</f>
        <v>22000</v>
      </c>
      <c r="H169" s="105">
        <f>'СВОД 2026'!G169+$H$1*1-апр.26!D169</f>
        <v>24200</v>
      </c>
      <c r="I169" s="105">
        <f>'СВОД 2026'!H169+$H$1*1-май.26!D169</f>
        <v>26400</v>
      </c>
      <c r="J169" s="105">
        <f>'СВОД 2026'!I169+$H$1*1-июн.26!D169</f>
        <v>28600</v>
      </c>
      <c r="K169" s="105">
        <f>'СВОД 2026'!J169+$H$1*1-июл.26!D169</f>
        <v>30800</v>
      </c>
      <c r="L169" s="105">
        <f>'СВОД 2026'!K169+$H$1*1-авг.26!D169</f>
        <v>33000</v>
      </c>
      <c r="M169" s="105">
        <f>'СВОД 2026'!L169+$H$1*1-сен.26!D169</f>
        <v>35200</v>
      </c>
      <c r="N169" s="105">
        <f>'СВОД 2026'!M169+$H$1*1-окт.26!D169</f>
        <v>37400</v>
      </c>
      <c r="O169" s="105">
        <f>'СВОД 2026'!N169+$H$1*1-ноя.26!D169</f>
        <v>39600</v>
      </c>
      <c r="P169" s="105">
        <f>'СВОД 2026'!O169+$H$1*1-дек.26!D169</f>
        <v>41800</v>
      </c>
      <c r="Q169" s="106">
        <f t="shared" si="4"/>
        <v>26400</v>
      </c>
      <c r="R169" s="106">
        <f>янв.26!D169+фев.26!D169+мар.26!D169+апр.26!D169+май.26!D169+июн.26!D169+июл.26!D169+авг.26!D384+сен.26!D384+окт.26!D169+ноя.26!D169+дек.26!D169</f>
        <v>11000</v>
      </c>
      <c r="S169" s="106">
        <f t="shared" si="5"/>
        <v>41800</v>
      </c>
    </row>
    <row r="170" spans="1:19" ht="15.95" customHeight="1" x14ac:dyDescent="0.25">
      <c r="A170" s="20" t="s">
        <v>182</v>
      </c>
      <c r="B170" s="2">
        <v>137</v>
      </c>
      <c r="C170" s="114"/>
      <c r="D170" s="133">
        <f>'СВОД 2025'!S170</f>
        <v>0</v>
      </c>
      <c r="E170" s="105">
        <f>'СВОД 2026'!D170+$H$1*1-янв.26!D170</f>
        <v>2200</v>
      </c>
      <c r="F170" s="105">
        <f>'СВОД 2026'!E170+$H$1*1-фев.26!D170</f>
        <v>4400</v>
      </c>
      <c r="G170" s="105">
        <f>'СВОД 2026'!F170+$H$1*1-мар.26!D170</f>
        <v>6600</v>
      </c>
      <c r="H170" s="105">
        <f>'СВОД 2026'!G170+$H$1*1-апр.26!D170</f>
        <v>8800</v>
      </c>
      <c r="I170" s="105">
        <f>'СВОД 2026'!H170+$H$1*1-май.26!D170</f>
        <v>11000</v>
      </c>
      <c r="J170" s="105">
        <f>'СВОД 2026'!I170+$H$1*1-июн.26!D170</f>
        <v>13200</v>
      </c>
      <c r="K170" s="105">
        <f>'СВОД 2026'!J170+$H$1*1-июл.26!D170</f>
        <v>15400</v>
      </c>
      <c r="L170" s="105">
        <f>'СВОД 2026'!K170+$H$1*1-авг.26!D170</f>
        <v>17600</v>
      </c>
      <c r="M170" s="105">
        <f>'СВОД 2026'!L170+$H$1*1-сен.26!D170</f>
        <v>19800</v>
      </c>
      <c r="N170" s="105">
        <f>'СВОД 2026'!M170+$H$1*1-окт.26!D170</f>
        <v>22000</v>
      </c>
      <c r="O170" s="105">
        <f>'СВОД 2026'!N170+$H$1*1-ноя.26!D170</f>
        <v>24200</v>
      </c>
      <c r="P170" s="105">
        <f>'СВОД 2026'!O170+$H$1*1-дек.26!D170</f>
        <v>26400</v>
      </c>
      <c r="Q170" s="106">
        <f t="shared" si="4"/>
        <v>26400</v>
      </c>
      <c r="R170" s="106">
        <f>янв.26!D170+фев.26!D170+мар.26!D170+апр.26!D170+май.26!D170+июн.26!D170+июл.26!D170+авг.26!D385+сен.26!D385+окт.26!D170+ноя.26!D170+дек.26!D170</f>
        <v>0</v>
      </c>
      <c r="S170" s="106">
        <f t="shared" si="5"/>
        <v>26400</v>
      </c>
    </row>
    <row r="171" spans="1:19" ht="15.95" customHeight="1" x14ac:dyDescent="0.25">
      <c r="A171" s="20" t="s">
        <v>412</v>
      </c>
      <c r="B171" s="2">
        <v>138</v>
      </c>
      <c r="C171" s="114"/>
      <c r="D171" s="133">
        <f>'СВОД 2025'!S171</f>
        <v>6600</v>
      </c>
      <c r="E171" s="105">
        <f>'СВОД 2026'!D171+$H$1*1-янв.26!D171</f>
        <v>8800</v>
      </c>
      <c r="F171" s="105">
        <f>'СВОД 2026'!E171+$H$1*1-фев.26!D171</f>
        <v>0</v>
      </c>
      <c r="G171" s="105">
        <f>'СВОД 2026'!F171+$H$1*1-мар.26!D171</f>
        <v>2200</v>
      </c>
      <c r="H171" s="105">
        <f>'СВОД 2026'!G171+$H$1*1-апр.26!D171</f>
        <v>4400</v>
      </c>
      <c r="I171" s="105">
        <f>'СВОД 2026'!H171+$H$1*1-май.26!D171</f>
        <v>6600</v>
      </c>
      <c r="J171" s="105">
        <f>'СВОД 2026'!I171+$H$1*1-июн.26!D171</f>
        <v>8800</v>
      </c>
      <c r="K171" s="105">
        <f>'СВОД 2026'!J171+$H$1*1-июл.26!D171</f>
        <v>11000</v>
      </c>
      <c r="L171" s="105">
        <f>'СВОД 2026'!K171+$H$1*1-авг.26!D171</f>
        <v>13200</v>
      </c>
      <c r="M171" s="105">
        <f>'СВОД 2026'!L171+$H$1*1-сен.26!D171</f>
        <v>15400</v>
      </c>
      <c r="N171" s="105">
        <f>'СВОД 2026'!M171+$H$1*1-окт.26!D171</f>
        <v>17600</v>
      </c>
      <c r="O171" s="105">
        <f>'СВОД 2026'!N171+$H$1*1-ноя.26!D171</f>
        <v>19800</v>
      </c>
      <c r="P171" s="105">
        <f>'СВОД 2026'!O171+$H$1*1-дек.26!D171</f>
        <v>22000</v>
      </c>
      <c r="Q171" s="106">
        <f t="shared" si="4"/>
        <v>26400</v>
      </c>
      <c r="R171" s="106">
        <f>янв.26!D171+фев.26!D171+мар.26!D171+апр.26!D171+май.26!D171+июн.26!D171+июл.26!D171+авг.26!D386+сен.26!D386+окт.26!D171+ноя.26!D171+дек.26!D171</f>
        <v>11000</v>
      </c>
      <c r="S171" s="106">
        <f t="shared" si="5"/>
        <v>22000</v>
      </c>
    </row>
    <row r="172" spans="1:19" ht="15.95" customHeight="1" x14ac:dyDescent="0.25">
      <c r="A172" s="20" t="s">
        <v>184</v>
      </c>
      <c r="B172" s="2">
        <v>139</v>
      </c>
      <c r="C172" s="114"/>
      <c r="D172" s="133">
        <f>'СВОД 2025'!S172</f>
        <v>-4400.0000000000036</v>
      </c>
      <c r="E172" s="105">
        <f>'СВОД 2026'!D172+$H$1*1-янв.26!D172</f>
        <v>-2200.0000000000036</v>
      </c>
      <c r="F172" s="105">
        <f>'СВОД 2026'!E172+$H$1*1-фев.26!D172</f>
        <v>-2200.0000000000036</v>
      </c>
      <c r="G172" s="105">
        <f>'СВОД 2026'!F172+$H$1*1-мар.26!D172</f>
        <v>-3.637978807091713E-12</v>
      </c>
      <c r="H172" s="105">
        <f>'СВОД 2026'!G172+$H$1*1-апр.26!D172</f>
        <v>2199.9999999999964</v>
      </c>
      <c r="I172" s="105">
        <f>'СВОД 2026'!H172+$H$1*1-май.26!D172</f>
        <v>4399.9999999999964</v>
      </c>
      <c r="J172" s="105">
        <f>'СВОД 2026'!I172+$H$1*1-июн.26!D172</f>
        <v>6599.9999999999964</v>
      </c>
      <c r="K172" s="105">
        <f>'СВОД 2026'!J172+$H$1*1-июл.26!D172</f>
        <v>8799.9999999999964</v>
      </c>
      <c r="L172" s="105">
        <f>'СВОД 2026'!K172+$H$1*1-авг.26!D172</f>
        <v>10999.999999999996</v>
      </c>
      <c r="M172" s="105">
        <f>'СВОД 2026'!L172+$H$1*1-сен.26!D172</f>
        <v>13199.999999999996</v>
      </c>
      <c r="N172" s="105">
        <f>'СВОД 2026'!M172+$H$1*1-окт.26!D172</f>
        <v>15399.999999999996</v>
      </c>
      <c r="O172" s="105">
        <f>'СВОД 2026'!N172+$H$1*1-ноя.26!D172</f>
        <v>17599.999999999996</v>
      </c>
      <c r="P172" s="105">
        <f>'СВОД 2026'!O172+$H$1*1-дек.26!D172</f>
        <v>19799.999999999996</v>
      </c>
      <c r="Q172" s="106">
        <f t="shared" si="4"/>
        <v>26400</v>
      </c>
      <c r="R172" s="106">
        <f>янв.26!D172+фев.26!D172+мар.26!D172+апр.26!D172+май.26!D172+июн.26!D172+июл.26!D172+авг.26!D387+сен.26!D387+окт.26!D172+ноя.26!D172+дек.26!D172</f>
        <v>2200</v>
      </c>
      <c r="S172" s="106">
        <f t="shared" si="5"/>
        <v>19799.999999999996</v>
      </c>
    </row>
    <row r="173" spans="1:19" ht="15.95" customHeight="1" x14ac:dyDescent="0.25">
      <c r="A173" s="20" t="s">
        <v>185</v>
      </c>
      <c r="B173" s="2">
        <v>140</v>
      </c>
      <c r="C173" s="114"/>
      <c r="D173" s="133">
        <f>'СВОД 2025'!S173</f>
        <v>4400</v>
      </c>
      <c r="E173" s="105">
        <f>'СВОД 2026'!D173+$H$1*1-янв.26!D173</f>
        <v>-2200</v>
      </c>
      <c r="F173" s="105">
        <f>'СВОД 2026'!E173+$H$1*1-фев.26!D173</f>
        <v>-4400</v>
      </c>
      <c r="G173" s="105">
        <f>'СВОД 2026'!F173+$H$1*1-мар.26!D173</f>
        <v>-2200</v>
      </c>
      <c r="H173" s="105">
        <f>'СВОД 2026'!G173+$H$1*1-апр.26!D173</f>
        <v>0</v>
      </c>
      <c r="I173" s="105">
        <f>'СВОД 2026'!H173+$H$1*1-май.26!D173</f>
        <v>2200</v>
      </c>
      <c r="J173" s="105">
        <f>'СВОД 2026'!I173+$H$1*1-июн.26!D173</f>
        <v>4400</v>
      </c>
      <c r="K173" s="105">
        <f>'СВОД 2026'!J173+$H$1*1-июл.26!D173</f>
        <v>6600</v>
      </c>
      <c r="L173" s="105">
        <f>'СВОД 2026'!K173+$H$1*1-авг.26!D173</f>
        <v>8800</v>
      </c>
      <c r="M173" s="105">
        <f>'СВОД 2026'!L173+$H$1*1-сен.26!D173</f>
        <v>11000</v>
      </c>
      <c r="N173" s="105">
        <f>'СВОД 2026'!M173+$H$1*1-окт.26!D173</f>
        <v>13200</v>
      </c>
      <c r="O173" s="105">
        <f>'СВОД 2026'!N173+$H$1*1-ноя.26!D173</f>
        <v>15400</v>
      </c>
      <c r="P173" s="105">
        <f>'СВОД 2026'!O173+$H$1*1-дек.26!D173</f>
        <v>17600</v>
      </c>
      <c r="Q173" s="106">
        <f t="shared" si="4"/>
        <v>26400</v>
      </c>
      <c r="R173" s="106">
        <f>янв.26!D173+фев.26!D173+мар.26!D173+апр.26!D173+май.26!D173+июн.26!D173+июл.26!D173+авг.26!D388+сен.26!D388+окт.26!D173+ноя.26!D173+дек.26!D173</f>
        <v>13200</v>
      </c>
      <c r="S173" s="106">
        <f t="shared" si="5"/>
        <v>17600</v>
      </c>
    </row>
    <row r="174" spans="1:19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2025'!S174</f>
        <v>-2800</v>
      </c>
      <c r="E174" s="105">
        <f>'СВОД 2026'!D174+$H$1*1-янв.26!D174</f>
        <v>-600</v>
      </c>
      <c r="F174" s="105">
        <f>'СВОД 2026'!E174+$H$1*1-фев.26!D174</f>
        <v>1600</v>
      </c>
      <c r="G174" s="105">
        <f>'СВОД 2026'!F174+$H$1*1-мар.26!D174</f>
        <v>3800</v>
      </c>
      <c r="H174" s="105">
        <f>'СВОД 2026'!G174+$H$1*1-апр.26!D174</f>
        <v>6000</v>
      </c>
      <c r="I174" s="105">
        <f>'СВОД 2026'!H174+$H$1*1-май.26!D174</f>
        <v>8200</v>
      </c>
      <c r="J174" s="105">
        <f>'СВОД 2026'!I174+$H$1*1-июн.26!D174</f>
        <v>10400</v>
      </c>
      <c r="K174" s="105">
        <f>'СВОД 2026'!J174+$H$1*1-июл.26!D174</f>
        <v>12600</v>
      </c>
      <c r="L174" s="105">
        <f>'СВОД 2026'!K174+$H$1*1-авг.26!D174</f>
        <v>14800</v>
      </c>
      <c r="M174" s="105">
        <f>'СВОД 2026'!L174+$H$1*1-сен.26!D174</f>
        <v>17000</v>
      </c>
      <c r="N174" s="105">
        <f>'СВОД 2026'!M174+$H$1*1-окт.26!D174</f>
        <v>19200</v>
      </c>
      <c r="O174" s="105">
        <f>'СВОД 2026'!N174+$H$1*1-ноя.26!D174</f>
        <v>21400</v>
      </c>
      <c r="P174" s="105">
        <f>'СВОД 2026'!O174+$H$1*1-дек.26!D174</f>
        <v>23600</v>
      </c>
      <c r="Q174" s="106">
        <f t="shared" si="4"/>
        <v>26400</v>
      </c>
      <c r="R174" s="106">
        <f>янв.26!D174+фев.26!D174+мар.26!D174+апр.26!D174+май.26!D174+июн.26!D174+июл.26!D174+авг.26!D389+сен.26!D389+окт.26!D174+ноя.26!D174+дек.26!D174</f>
        <v>0</v>
      </c>
      <c r="S174" s="106">
        <f t="shared" si="5"/>
        <v>23600</v>
      </c>
    </row>
    <row r="175" spans="1:19" ht="15.95" customHeight="1" x14ac:dyDescent="0.25">
      <c r="A175" s="20" t="s">
        <v>187</v>
      </c>
      <c r="B175" s="2">
        <v>141</v>
      </c>
      <c r="C175" s="114"/>
      <c r="D175" s="133">
        <f>'СВОД 2025'!S175</f>
        <v>70400</v>
      </c>
      <c r="E175" s="105">
        <f>'СВОД 2026'!D175+$H$1*1-янв.26!D175</f>
        <v>72600</v>
      </c>
      <c r="F175" s="105">
        <f>'СВОД 2026'!E175+$H$1*1-фев.26!D175</f>
        <v>74800</v>
      </c>
      <c r="G175" s="105">
        <f>'СВОД 2026'!F175+$H$1*1-мар.26!D175</f>
        <v>77000</v>
      </c>
      <c r="H175" s="105">
        <f>'СВОД 2026'!G175+$H$1*1-апр.26!D175</f>
        <v>79200</v>
      </c>
      <c r="I175" s="105">
        <f>'СВОД 2026'!H175+$H$1*1-май.26!D175</f>
        <v>81400</v>
      </c>
      <c r="J175" s="105">
        <f>'СВОД 2026'!I175+$H$1*1-июн.26!D175</f>
        <v>83600</v>
      </c>
      <c r="K175" s="105">
        <f>'СВОД 2026'!J175+$H$1*1-июл.26!D175</f>
        <v>85800</v>
      </c>
      <c r="L175" s="105">
        <f>'СВОД 2026'!K175+$H$1*1-авг.26!D175</f>
        <v>88000</v>
      </c>
      <c r="M175" s="105">
        <f>'СВОД 2026'!L175+$H$1*1-сен.26!D175</f>
        <v>90200</v>
      </c>
      <c r="N175" s="105">
        <f>'СВОД 2026'!M175+$H$1*1-окт.26!D175</f>
        <v>92400</v>
      </c>
      <c r="O175" s="105">
        <f>'СВОД 2026'!N175+$H$1*1-ноя.26!D175</f>
        <v>94600</v>
      </c>
      <c r="P175" s="105">
        <f>'СВОД 2026'!O175+$H$1*1-дек.26!D175</f>
        <v>96800</v>
      </c>
      <c r="Q175" s="106">
        <f t="shared" si="4"/>
        <v>26400</v>
      </c>
      <c r="R175" s="106">
        <f>янв.26!D175+фев.26!D175+мар.26!D175+апр.26!D175+май.26!D175+июн.26!D175+июл.26!D175+авг.26!D390+сен.26!D390+окт.26!D175+ноя.26!D175+дек.26!D175</f>
        <v>0</v>
      </c>
      <c r="S175" s="106">
        <f t="shared" si="5"/>
        <v>96800</v>
      </c>
    </row>
    <row r="176" spans="1:19" ht="15.95" customHeight="1" x14ac:dyDescent="0.25">
      <c r="A176" s="20" t="s">
        <v>192</v>
      </c>
      <c r="B176" s="2">
        <v>142</v>
      </c>
      <c r="C176" s="114"/>
      <c r="D176" s="133">
        <f>'СВОД 2025'!S176</f>
        <v>-6.9999999999708962E-2</v>
      </c>
      <c r="E176" s="105">
        <f>'СВОД 2026'!D176+$H$1*1-янв.26!D176</f>
        <v>2199.9300000000003</v>
      </c>
      <c r="F176" s="105">
        <f>'СВОД 2026'!E176+$H$1*1-фев.26!D176</f>
        <v>-2200.0699999999997</v>
      </c>
      <c r="G176" s="105">
        <f>'СВОД 2026'!F176+$H$1*1-мар.26!D176</f>
        <v>-6.9999999999708962E-2</v>
      </c>
      <c r="H176" s="105">
        <f>'СВОД 2026'!G176+$H$1*1-апр.26!D176</f>
        <v>2199.9300000000003</v>
      </c>
      <c r="I176" s="105">
        <f>'СВОД 2026'!H176+$H$1*1-май.26!D176</f>
        <v>4399.93</v>
      </c>
      <c r="J176" s="105">
        <f>'СВОД 2026'!I176+$H$1*1-июн.26!D176</f>
        <v>6599.93</v>
      </c>
      <c r="K176" s="105">
        <f>'СВОД 2026'!J176+$H$1*1-июл.26!D176</f>
        <v>8799.93</v>
      </c>
      <c r="L176" s="105">
        <f>'СВОД 2026'!K176+$H$1*1-авг.26!D176</f>
        <v>10999.93</v>
      </c>
      <c r="M176" s="105">
        <f>'СВОД 2026'!L176+$H$1*1-сен.26!D176</f>
        <v>13199.93</v>
      </c>
      <c r="N176" s="105">
        <f>'СВОД 2026'!M176+$H$1*1-окт.26!D176</f>
        <v>15399.93</v>
      </c>
      <c r="O176" s="105">
        <f>'СВОД 2026'!N176+$H$1*1-ноя.26!D176</f>
        <v>17599.93</v>
      </c>
      <c r="P176" s="105">
        <f>'СВОД 2026'!O176+$H$1*1-дек.26!D176</f>
        <v>19799.93</v>
      </c>
      <c r="Q176" s="106">
        <f t="shared" si="4"/>
        <v>26400</v>
      </c>
      <c r="R176" s="106">
        <f>янв.26!D176+фев.26!D176+мар.26!D176+апр.26!D176+май.26!D176+июн.26!D176+июл.26!D176+авг.26!D391+сен.26!D391+окт.26!D176+ноя.26!D176+дек.26!D176</f>
        <v>6600</v>
      </c>
      <c r="S176" s="106">
        <f t="shared" si="5"/>
        <v>19799.93</v>
      </c>
    </row>
    <row r="177" spans="1:19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2025'!S177</f>
        <v>130008.22</v>
      </c>
      <c r="E177" s="105">
        <f>'СВОД 2026'!D177+$H$1*1-янв.26!D177</f>
        <v>132208.22</v>
      </c>
      <c r="F177" s="105">
        <f>'СВОД 2026'!E177+$H$1*1-фев.26!D177</f>
        <v>134408.22</v>
      </c>
      <c r="G177" s="105">
        <f>'СВОД 2026'!F177+$H$1*1-мар.26!D177</f>
        <v>136608.22</v>
      </c>
      <c r="H177" s="105">
        <f>'СВОД 2026'!G177+$H$1*1-апр.26!D177</f>
        <v>138808.22</v>
      </c>
      <c r="I177" s="105">
        <f>'СВОД 2026'!H177+$H$1*1-май.26!D177</f>
        <v>141008.22</v>
      </c>
      <c r="J177" s="105">
        <f>'СВОД 2026'!I177+$H$1*1-июн.26!D177</f>
        <v>143208.22</v>
      </c>
      <c r="K177" s="105">
        <f>'СВОД 2026'!J177+$H$1*1-июл.26!D177</f>
        <v>145408.22</v>
      </c>
      <c r="L177" s="105">
        <f>'СВОД 2026'!K177+$H$1*1-авг.26!D177</f>
        <v>147608.22</v>
      </c>
      <c r="M177" s="105">
        <f>'СВОД 2026'!L177+$H$1*1-сен.26!D177</f>
        <v>149808.22</v>
      </c>
      <c r="N177" s="105">
        <f>'СВОД 2026'!M177+$H$1*1-окт.26!D177</f>
        <v>152008.22</v>
      </c>
      <c r="O177" s="105">
        <f>'СВОД 2026'!N177+$H$1*1-ноя.26!D177</f>
        <v>154208.22</v>
      </c>
      <c r="P177" s="105">
        <f>'СВОД 2026'!O177+$H$1*1-дек.26!D177</f>
        <v>156408.22</v>
      </c>
      <c r="Q177" s="106">
        <f t="shared" si="4"/>
        <v>26400</v>
      </c>
      <c r="R177" s="106">
        <f>янв.26!D177+фев.26!D177+мар.26!D177+апр.26!D177+май.26!D177+июн.26!D177+июл.26!D177+авг.26!D392+сен.26!D392+окт.26!D177+ноя.26!D177+дек.26!D177</f>
        <v>0</v>
      </c>
      <c r="S177" s="106">
        <f t="shared" si="5"/>
        <v>156408.22</v>
      </c>
    </row>
    <row r="178" spans="1:19" ht="15.95" customHeight="1" x14ac:dyDescent="0.25">
      <c r="A178" s="20" t="s">
        <v>190</v>
      </c>
      <c r="B178" s="2">
        <v>143</v>
      </c>
      <c r="C178" s="114"/>
      <c r="D178" s="133">
        <f>'СВОД 2025'!S178</f>
        <v>9016.77</v>
      </c>
      <c r="E178" s="105">
        <f>'СВОД 2026'!D178+$H$1*1-янв.26!D178</f>
        <v>11216.77</v>
      </c>
      <c r="F178" s="105">
        <f>'СВОД 2026'!E178+$H$1*1-фев.26!D178</f>
        <v>11216.77</v>
      </c>
      <c r="G178" s="105">
        <f>'СВОД 2026'!F178+$H$1*1-мар.26!D178</f>
        <v>13416.77</v>
      </c>
      <c r="H178" s="105">
        <f>'СВОД 2026'!G178+$H$1*1-апр.26!D178</f>
        <v>15616.77</v>
      </c>
      <c r="I178" s="105">
        <f>'СВОД 2026'!H178+$H$1*1-май.26!D178</f>
        <v>17816.77</v>
      </c>
      <c r="J178" s="105">
        <f>'СВОД 2026'!I178+$H$1*1-июн.26!D178</f>
        <v>20016.77</v>
      </c>
      <c r="K178" s="105">
        <f>'СВОД 2026'!J178+$H$1*1-июл.26!D178</f>
        <v>22216.77</v>
      </c>
      <c r="L178" s="105">
        <f>'СВОД 2026'!K178+$H$1*1-авг.26!D178</f>
        <v>24416.77</v>
      </c>
      <c r="M178" s="105">
        <f>'СВОД 2026'!L178+$H$1*1-сен.26!D178</f>
        <v>26616.77</v>
      </c>
      <c r="N178" s="105">
        <f>'СВОД 2026'!M178+$H$1*1-окт.26!D178</f>
        <v>28816.77</v>
      </c>
      <c r="O178" s="105">
        <f>'СВОД 2026'!N178+$H$1*1-ноя.26!D178</f>
        <v>31016.77</v>
      </c>
      <c r="P178" s="105">
        <f>'СВОД 2026'!O178+$H$1*1-дек.26!D178</f>
        <v>33216.770000000004</v>
      </c>
      <c r="Q178" s="106">
        <f t="shared" si="4"/>
        <v>26400</v>
      </c>
      <c r="R178" s="106">
        <f>янв.26!D178+фев.26!D178+мар.26!D178+апр.26!D178+май.26!D178+июн.26!D178+июл.26!D178+авг.26!D393+сен.26!D393+окт.26!D178+ноя.26!D178+дек.26!D178</f>
        <v>2200</v>
      </c>
      <c r="S178" s="106">
        <f t="shared" si="5"/>
        <v>33216.770000000004</v>
      </c>
    </row>
    <row r="179" spans="1:19" ht="15.95" customHeight="1" x14ac:dyDescent="0.25">
      <c r="A179" s="20" t="s">
        <v>191</v>
      </c>
      <c r="B179" s="2">
        <v>144</v>
      </c>
      <c r="C179" s="114"/>
      <c r="D179" s="133">
        <f>'СВОД 2025'!S179</f>
        <v>0</v>
      </c>
      <c r="E179" s="105">
        <f>'СВОД 2026'!D179+$H$1*1-янв.26!D179</f>
        <v>0</v>
      </c>
      <c r="F179" s="105">
        <f>'СВОД 2026'!E179+$H$1*1-фев.26!D179</f>
        <v>2200</v>
      </c>
      <c r="G179" s="105">
        <f>'СВОД 2026'!F179+$H$1*1-мар.26!D179</f>
        <v>4400</v>
      </c>
      <c r="H179" s="105">
        <f>'СВОД 2026'!G179+$H$1*1-апр.26!D179</f>
        <v>6600</v>
      </c>
      <c r="I179" s="105">
        <f>'СВОД 2026'!H179+$H$1*1-май.26!D179</f>
        <v>8800</v>
      </c>
      <c r="J179" s="105">
        <f>'СВОД 2026'!I179+$H$1*1-июн.26!D179</f>
        <v>11000</v>
      </c>
      <c r="K179" s="105">
        <f>'СВОД 2026'!J179+$H$1*1-июл.26!D179</f>
        <v>13200</v>
      </c>
      <c r="L179" s="105">
        <f>'СВОД 2026'!K179+$H$1*1-авг.26!D179</f>
        <v>15400</v>
      </c>
      <c r="M179" s="105">
        <f>'СВОД 2026'!L179+$H$1*1-сен.26!D179</f>
        <v>17600</v>
      </c>
      <c r="N179" s="105">
        <f>'СВОД 2026'!M179+$H$1*1-окт.26!D179</f>
        <v>19800</v>
      </c>
      <c r="O179" s="105">
        <f>'СВОД 2026'!N179+$H$1*1-ноя.26!D179</f>
        <v>22000</v>
      </c>
      <c r="P179" s="105">
        <f>'СВОД 2026'!O179+$H$1*1-дек.26!D179</f>
        <v>24200</v>
      </c>
      <c r="Q179" s="106">
        <f t="shared" si="4"/>
        <v>26400</v>
      </c>
      <c r="R179" s="106">
        <f>янв.26!D179+фев.26!D179+мар.26!D179+апр.26!D179+май.26!D179+июн.26!D179+июл.26!D179+авг.26!D394+сен.26!D394+окт.26!D179+ноя.26!D179+дек.26!D179</f>
        <v>2200</v>
      </c>
      <c r="S179" s="106">
        <f t="shared" si="5"/>
        <v>24200</v>
      </c>
    </row>
    <row r="180" spans="1:19" ht="15.95" customHeight="1" x14ac:dyDescent="0.25">
      <c r="A180" s="20" t="s">
        <v>192</v>
      </c>
      <c r="B180" s="2">
        <v>145</v>
      </c>
      <c r="C180" s="114"/>
      <c r="D180" s="133">
        <f>'СВОД 2025'!S180</f>
        <v>100</v>
      </c>
      <c r="E180" s="105">
        <f>'СВОД 2026'!D180+$H$1*1-янв.26!D180</f>
        <v>2300</v>
      </c>
      <c r="F180" s="105">
        <f>'СВОД 2026'!E180+$H$1*1-фев.26!D180</f>
        <v>-2100</v>
      </c>
      <c r="G180" s="105">
        <f>'СВОД 2026'!F180+$H$1*1-мар.26!D180</f>
        <v>100</v>
      </c>
      <c r="H180" s="105">
        <f>'СВОД 2026'!G180+$H$1*1-апр.26!D180</f>
        <v>2300</v>
      </c>
      <c r="I180" s="105">
        <f>'СВОД 2026'!H180+$H$1*1-май.26!D180</f>
        <v>4500</v>
      </c>
      <c r="J180" s="105">
        <f>'СВОД 2026'!I180+$H$1*1-июн.26!D180</f>
        <v>6700</v>
      </c>
      <c r="K180" s="105">
        <f>'СВОД 2026'!J180+$H$1*1-июл.26!D180</f>
        <v>8900</v>
      </c>
      <c r="L180" s="105">
        <f>'СВОД 2026'!K180+$H$1*1-авг.26!D180</f>
        <v>11100</v>
      </c>
      <c r="M180" s="105">
        <f>'СВОД 2026'!L180+$H$1*1-сен.26!D180</f>
        <v>13300</v>
      </c>
      <c r="N180" s="105">
        <f>'СВОД 2026'!M180+$H$1*1-окт.26!D180</f>
        <v>15500</v>
      </c>
      <c r="O180" s="105">
        <f>'СВОД 2026'!N180+$H$1*1-ноя.26!D180</f>
        <v>17700</v>
      </c>
      <c r="P180" s="105">
        <f>'СВОД 2026'!O180+$H$1*1-дек.26!D180</f>
        <v>19900</v>
      </c>
      <c r="Q180" s="106">
        <f t="shared" si="4"/>
        <v>26400</v>
      </c>
      <c r="R180" s="106">
        <f>янв.26!D180+фев.26!D180+мар.26!D180+апр.26!D180+май.26!D180+июн.26!D180+июл.26!D180+авг.26!D395+сен.26!D395+окт.26!D180+ноя.26!D180+дек.26!D180</f>
        <v>6600</v>
      </c>
      <c r="S180" s="106">
        <f t="shared" si="5"/>
        <v>19900</v>
      </c>
    </row>
    <row r="181" spans="1:19" ht="15.95" customHeight="1" x14ac:dyDescent="0.25">
      <c r="A181" s="20" t="s">
        <v>193</v>
      </c>
      <c r="B181" s="2">
        <v>146</v>
      </c>
      <c r="C181" s="114"/>
      <c r="D181" s="133">
        <f>'СВОД 2025'!S181</f>
        <v>2200</v>
      </c>
      <c r="E181" s="105">
        <f>'СВОД 2026'!D181+$H$1*1-янв.26!D181</f>
        <v>4400</v>
      </c>
      <c r="F181" s="105">
        <f>'СВОД 2026'!E181+$H$1*1-фев.26!D181</f>
        <v>2200</v>
      </c>
      <c r="G181" s="105">
        <f>'СВОД 2026'!F181+$H$1*1-мар.26!D181</f>
        <v>4400</v>
      </c>
      <c r="H181" s="105">
        <f>'СВОД 2026'!G181+$H$1*1-апр.26!D181</f>
        <v>6600</v>
      </c>
      <c r="I181" s="105">
        <f>'СВОД 2026'!H181+$H$1*1-май.26!D181</f>
        <v>8800</v>
      </c>
      <c r="J181" s="105">
        <f>'СВОД 2026'!I181+$H$1*1-июн.26!D181</f>
        <v>11000</v>
      </c>
      <c r="K181" s="105">
        <f>'СВОД 2026'!J181+$H$1*1-июл.26!D181</f>
        <v>13200</v>
      </c>
      <c r="L181" s="105">
        <f>'СВОД 2026'!K181+$H$1*1-авг.26!D181</f>
        <v>15400</v>
      </c>
      <c r="M181" s="105">
        <f>'СВОД 2026'!L181+$H$1*1-сен.26!D181</f>
        <v>17600</v>
      </c>
      <c r="N181" s="105">
        <f>'СВОД 2026'!M181+$H$1*1-окт.26!D181</f>
        <v>19800</v>
      </c>
      <c r="O181" s="105">
        <f>'СВОД 2026'!N181+$H$1*1-ноя.26!D181</f>
        <v>22000</v>
      </c>
      <c r="P181" s="105">
        <f>'СВОД 2026'!O181+$H$1*1-дек.26!D181</f>
        <v>24200</v>
      </c>
      <c r="Q181" s="106">
        <f t="shared" si="4"/>
        <v>26400</v>
      </c>
      <c r="R181" s="106">
        <f>янв.26!D181+фев.26!D181+мар.26!D181+апр.26!D181+май.26!D181+июн.26!D181+июл.26!D181+авг.26!D396+сен.26!D396+окт.26!D181+ноя.26!D181+дек.26!D181</f>
        <v>4400</v>
      </c>
      <c r="S181" s="106">
        <f t="shared" si="5"/>
        <v>24200</v>
      </c>
    </row>
    <row r="182" spans="1:19" ht="15.95" customHeight="1" x14ac:dyDescent="0.25">
      <c r="A182" s="20" t="s">
        <v>194</v>
      </c>
      <c r="B182" s="2">
        <v>147</v>
      </c>
      <c r="C182" s="114"/>
      <c r="D182" s="133">
        <f>'СВОД 2025'!S182</f>
        <v>6591.3799999999974</v>
      </c>
      <c r="E182" s="105">
        <f>'СВОД 2026'!D182+$H$1*1-янв.26!D182</f>
        <v>8791.3799999999974</v>
      </c>
      <c r="F182" s="105">
        <f>'СВОД 2026'!E182+$H$1*1-фев.26!D182</f>
        <v>4391.3799999999974</v>
      </c>
      <c r="G182" s="105">
        <f>'СВОД 2026'!F182+$H$1*1-мар.26!D182</f>
        <v>6591.3799999999974</v>
      </c>
      <c r="H182" s="105">
        <f>'СВОД 2026'!G182+$H$1*1-апр.26!D182</f>
        <v>8791.3799999999974</v>
      </c>
      <c r="I182" s="105">
        <f>'СВОД 2026'!H182+$H$1*1-май.26!D182</f>
        <v>10991.379999999997</v>
      </c>
      <c r="J182" s="105">
        <f>'СВОД 2026'!I182+$H$1*1-июн.26!D182</f>
        <v>13191.379999999997</v>
      </c>
      <c r="K182" s="105">
        <f>'СВОД 2026'!J182+$H$1*1-июл.26!D182</f>
        <v>15391.379999999997</v>
      </c>
      <c r="L182" s="105">
        <f>'СВОД 2026'!K182+$H$1*1-авг.26!D182</f>
        <v>17591.379999999997</v>
      </c>
      <c r="M182" s="105">
        <f>'СВОД 2026'!L182+$H$1*1-сен.26!D182</f>
        <v>19791.379999999997</v>
      </c>
      <c r="N182" s="105">
        <f>'СВОД 2026'!M182+$H$1*1-окт.26!D182</f>
        <v>21991.379999999997</v>
      </c>
      <c r="O182" s="105">
        <f>'СВОД 2026'!N182+$H$1*1-ноя.26!D182</f>
        <v>24191.379999999997</v>
      </c>
      <c r="P182" s="105">
        <f>'СВОД 2026'!O182+$H$1*1-дек.26!D182</f>
        <v>26391.379999999997</v>
      </c>
      <c r="Q182" s="106">
        <f t="shared" si="4"/>
        <v>26400</v>
      </c>
      <c r="R182" s="106">
        <f>янв.26!D182+фев.26!D182+мар.26!D182+апр.26!D182+май.26!D182+июн.26!D182+июл.26!D182+авг.26!D397+сен.26!D397+окт.26!D182+ноя.26!D182+дек.26!D182</f>
        <v>6600</v>
      </c>
      <c r="S182" s="106">
        <f t="shared" si="5"/>
        <v>26391.379999999997</v>
      </c>
    </row>
    <row r="183" spans="1:19" ht="15.95" customHeight="1" x14ac:dyDescent="0.25">
      <c r="A183" s="20" t="s">
        <v>195</v>
      </c>
      <c r="B183" s="2">
        <v>148</v>
      </c>
      <c r="C183" s="114"/>
      <c r="D183" s="133">
        <f>'СВОД 2025'!S183</f>
        <v>0</v>
      </c>
      <c r="E183" s="105">
        <f>'СВОД 2026'!D183+$H$1*1-янв.26!D183</f>
        <v>-15400</v>
      </c>
      <c r="F183" s="105">
        <f>'СВОД 2026'!E183+$H$1*1-фев.26!D183</f>
        <v>-13200</v>
      </c>
      <c r="G183" s="105">
        <f>'СВОД 2026'!F183+$H$1*1-мар.26!D183</f>
        <v>-11000</v>
      </c>
      <c r="H183" s="105">
        <f>'СВОД 2026'!G183+$H$1*1-апр.26!D183</f>
        <v>-8800</v>
      </c>
      <c r="I183" s="105">
        <f>'СВОД 2026'!H183+$H$1*1-май.26!D183</f>
        <v>-6600</v>
      </c>
      <c r="J183" s="105">
        <f>'СВОД 2026'!I183+$H$1*1-июн.26!D183</f>
        <v>-4400</v>
      </c>
      <c r="K183" s="105">
        <f>'СВОД 2026'!J183+$H$1*1-июл.26!D183</f>
        <v>-2200</v>
      </c>
      <c r="L183" s="105">
        <f>'СВОД 2026'!K183+$H$1*1-авг.26!D183</f>
        <v>0</v>
      </c>
      <c r="M183" s="105">
        <f>'СВОД 2026'!L183+$H$1*1-сен.26!D183</f>
        <v>2200</v>
      </c>
      <c r="N183" s="105">
        <f>'СВОД 2026'!M183+$H$1*1-окт.26!D183</f>
        <v>4400</v>
      </c>
      <c r="O183" s="105">
        <f>'СВОД 2026'!N183+$H$1*1-ноя.26!D183</f>
        <v>6600</v>
      </c>
      <c r="P183" s="105">
        <f>'СВОД 2026'!O183+$H$1*1-дек.26!D183</f>
        <v>8800</v>
      </c>
      <c r="Q183" s="106">
        <f t="shared" si="4"/>
        <v>26400</v>
      </c>
      <c r="R183" s="106">
        <f>янв.26!D183+фев.26!D183+мар.26!D183+апр.26!D183+май.26!D183+июн.26!D183+июл.26!D183+авг.26!D398+сен.26!D398+окт.26!D183+ноя.26!D183+дек.26!D183</f>
        <v>17600</v>
      </c>
      <c r="S183" s="106">
        <f t="shared" si="5"/>
        <v>8800</v>
      </c>
    </row>
    <row r="184" spans="1:19" ht="15.95" customHeight="1" x14ac:dyDescent="0.25">
      <c r="A184" s="20" t="s">
        <v>283</v>
      </c>
      <c r="B184" s="2">
        <v>149</v>
      </c>
      <c r="C184" s="114"/>
      <c r="D184" s="133">
        <f>'СВОД 2025'!S184</f>
        <v>189300</v>
      </c>
      <c r="E184" s="105">
        <f>'СВОД 2026'!D184+$H$1*1-янв.26!D184</f>
        <v>191500</v>
      </c>
      <c r="F184" s="105">
        <f>'СВОД 2026'!E184+$H$1*1-фев.26!D184</f>
        <v>193700</v>
      </c>
      <c r="G184" s="105">
        <f>'СВОД 2026'!F184+$H$1*1-мар.26!D184</f>
        <v>195900</v>
      </c>
      <c r="H184" s="105">
        <f>'СВОД 2026'!G184+$H$1*1-апр.26!D184</f>
        <v>198100</v>
      </c>
      <c r="I184" s="105">
        <f>'СВОД 2026'!H184+$H$1*1-май.26!D184</f>
        <v>200300</v>
      </c>
      <c r="J184" s="105">
        <f>'СВОД 2026'!I184+$H$1*1-июн.26!D184</f>
        <v>202500</v>
      </c>
      <c r="K184" s="105">
        <f>'СВОД 2026'!J184+$H$1*1-июл.26!D184</f>
        <v>204700</v>
      </c>
      <c r="L184" s="105">
        <f>'СВОД 2026'!K184+$H$1*1-авг.26!D184</f>
        <v>206900</v>
      </c>
      <c r="M184" s="105">
        <f>'СВОД 2026'!L184+$H$1*1-сен.26!D184</f>
        <v>209100</v>
      </c>
      <c r="N184" s="105">
        <f>'СВОД 2026'!M184+$H$1*1-окт.26!D184</f>
        <v>211300</v>
      </c>
      <c r="O184" s="105">
        <f>'СВОД 2026'!N184+$H$1*1-ноя.26!D184</f>
        <v>213500</v>
      </c>
      <c r="P184" s="105">
        <f>'СВОД 2026'!O184+$H$1*1-дек.26!D184</f>
        <v>215700</v>
      </c>
      <c r="Q184" s="106">
        <f t="shared" si="4"/>
        <v>26400</v>
      </c>
      <c r="R184" s="106">
        <f>янв.26!D184+фев.26!D184+мар.26!D184+апр.26!D184+май.26!D184+июн.26!D184+июл.26!D184+авг.26!D399+сен.26!D399+окт.26!D184+ноя.26!D184+дек.26!D184</f>
        <v>0</v>
      </c>
      <c r="S184" s="106">
        <f t="shared" si="5"/>
        <v>215700</v>
      </c>
    </row>
    <row r="185" spans="1:19" ht="15.95" customHeight="1" x14ac:dyDescent="0.25">
      <c r="A185" s="20" t="s">
        <v>197</v>
      </c>
      <c r="B185" s="2">
        <v>151</v>
      </c>
      <c r="C185" s="114"/>
      <c r="D185" s="133">
        <f>'СВОД 2025'!S185</f>
        <v>-1067.2400000000052</v>
      </c>
      <c r="E185" s="105">
        <f>'СВОД 2026'!D185+$H$1*1-янв.26!D185</f>
        <v>1132.7599999999948</v>
      </c>
      <c r="F185" s="105">
        <f>'СВОД 2026'!E185+$H$1*1-фев.26!D185</f>
        <v>3332.7599999999948</v>
      </c>
      <c r="G185" s="105">
        <f>'СВОД 2026'!F185+$H$1*1-мар.26!D185</f>
        <v>5532.7599999999948</v>
      </c>
      <c r="H185" s="105">
        <f>'СВОД 2026'!G185+$H$1*1-апр.26!D185</f>
        <v>7732.7599999999948</v>
      </c>
      <c r="I185" s="105">
        <f>'СВОД 2026'!H185+$H$1*1-май.26!D185</f>
        <v>9932.7599999999948</v>
      </c>
      <c r="J185" s="105">
        <f>'СВОД 2026'!I185+$H$1*1-июн.26!D185</f>
        <v>12132.759999999995</v>
      </c>
      <c r="K185" s="105">
        <f>'СВОД 2026'!J185+$H$1*1-июл.26!D185</f>
        <v>14332.759999999995</v>
      </c>
      <c r="L185" s="105">
        <f>'СВОД 2026'!K185+$H$1*1-авг.26!D185</f>
        <v>16532.759999999995</v>
      </c>
      <c r="M185" s="105">
        <f>'СВОД 2026'!L185+$H$1*1-сен.26!D185</f>
        <v>18732.759999999995</v>
      </c>
      <c r="N185" s="105">
        <f>'СВОД 2026'!M185+$H$1*1-окт.26!D185</f>
        <v>20932.759999999995</v>
      </c>
      <c r="O185" s="105">
        <f>'СВОД 2026'!N185+$H$1*1-ноя.26!D185</f>
        <v>23132.759999999995</v>
      </c>
      <c r="P185" s="105">
        <f>'СВОД 2026'!O185+$H$1*1-дек.26!D185</f>
        <v>25332.759999999995</v>
      </c>
      <c r="Q185" s="106">
        <f t="shared" si="4"/>
        <v>26400</v>
      </c>
      <c r="R185" s="106">
        <f>янв.26!D185+фев.26!D185+мар.26!D185+апр.26!D185+май.26!D185+июн.26!D185+июл.26!D185+авг.26!D400+сен.26!D400+окт.26!D185+ноя.26!D185+дек.26!D185</f>
        <v>0</v>
      </c>
      <c r="S185" s="106">
        <f t="shared" si="5"/>
        <v>25332.759999999995</v>
      </c>
    </row>
    <row r="186" spans="1:19" ht="15.95" customHeight="1" x14ac:dyDescent="0.25">
      <c r="A186" s="20" t="s">
        <v>198</v>
      </c>
      <c r="B186" s="2">
        <v>152</v>
      </c>
      <c r="C186" s="114"/>
      <c r="D186" s="133">
        <f>'СВОД 2025'!S186</f>
        <v>0</v>
      </c>
      <c r="E186" s="105">
        <f>'СВОД 2026'!D186+$H$1*1-янв.26!D186</f>
        <v>2200</v>
      </c>
      <c r="F186" s="105">
        <f>'СВОД 2026'!E186+$H$1*1-фев.26!D186</f>
        <v>4400</v>
      </c>
      <c r="G186" s="105">
        <f>'СВОД 2026'!F186+$H$1*1-мар.26!D186</f>
        <v>6600</v>
      </c>
      <c r="H186" s="105">
        <f>'СВОД 2026'!G186+$H$1*1-апр.26!D186</f>
        <v>8800</v>
      </c>
      <c r="I186" s="105">
        <f>'СВОД 2026'!H186+$H$1*1-май.26!D186</f>
        <v>11000</v>
      </c>
      <c r="J186" s="105">
        <f>'СВОД 2026'!I186+$H$1*1-июн.26!D186</f>
        <v>13200</v>
      </c>
      <c r="K186" s="105">
        <f>'СВОД 2026'!J186+$H$1*1-июл.26!D186</f>
        <v>15400</v>
      </c>
      <c r="L186" s="105">
        <f>'СВОД 2026'!K186+$H$1*1-авг.26!D186</f>
        <v>17600</v>
      </c>
      <c r="M186" s="105">
        <f>'СВОД 2026'!L186+$H$1*1-сен.26!D186</f>
        <v>19800</v>
      </c>
      <c r="N186" s="105">
        <f>'СВОД 2026'!M186+$H$1*1-окт.26!D186</f>
        <v>22000</v>
      </c>
      <c r="O186" s="105">
        <f>'СВОД 2026'!N186+$H$1*1-ноя.26!D186</f>
        <v>24200</v>
      </c>
      <c r="P186" s="105">
        <f>'СВОД 2026'!O186+$H$1*1-дек.26!D186</f>
        <v>26400</v>
      </c>
      <c r="Q186" s="106">
        <f t="shared" si="4"/>
        <v>26400</v>
      </c>
      <c r="R186" s="106">
        <f>янв.26!D186+фев.26!D186+мар.26!D186+апр.26!D186+май.26!D186+июн.26!D186+июл.26!D186+авг.26!D401+сен.26!D401+окт.26!D186+ноя.26!D186+дек.26!D186</f>
        <v>0</v>
      </c>
      <c r="S186" s="106">
        <f t="shared" si="5"/>
        <v>26400</v>
      </c>
    </row>
    <row r="187" spans="1:19" ht="15.95" customHeight="1" x14ac:dyDescent="0.25">
      <c r="A187" s="20" t="s">
        <v>199</v>
      </c>
      <c r="B187" s="2">
        <v>153</v>
      </c>
      <c r="C187" s="114"/>
      <c r="D187" s="133">
        <f>'СВОД 2025'!S187</f>
        <v>0.25999999999839929</v>
      </c>
      <c r="E187" s="105">
        <f>'СВОД 2026'!D187+$H$1*1-янв.26!D187</f>
        <v>0.25999999999839929</v>
      </c>
      <c r="F187" s="105">
        <f>'СВОД 2026'!E187+$H$1*1-фев.26!D187</f>
        <v>0.25999999999839929</v>
      </c>
      <c r="G187" s="105">
        <f>'СВОД 2026'!F187+$H$1*1-мар.26!D187</f>
        <v>2200.2599999999984</v>
      </c>
      <c r="H187" s="105">
        <f>'СВОД 2026'!G187+$H$1*1-апр.26!D187</f>
        <v>4400.2599999999984</v>
      </c>
      <c r="I187" s="105">
        <f>'СВОД 2026'!H187+$H$1*1-май.26!D187</f>
        <v>6600.2599999999984</v>
      </c>
      <c r="J187" s="105">
        <f>'СВОД 2026'!I187+$H$1*1-июн.26!D187</f>
        <v>8800.2599999999984</v>
      </c>
      <c r="K187" s="105">
        <f>'СВОД 2026'!J187+$H$1*1-июл.26!D187</f>
        <v>11000.259999999998</v>
      </c>
      <c r="L187" s="105">
        <f>'СВОД 2026'!K187+$H$1*1-авг.26!D187</f>
        <v>13200.259999999998</v>
      </c>
      <c r="M187" s="105">
        <f>'СВОД 2026'!L187+$H$1*1-сен.26!D187</f>
        <v>15400.259999999998</v>
      </c>
      <c r="N187" s="105">
        <f>'СВОД 2026'!M187+$H$1*1-окт.26!D187</f>
        <v>17600.259999999998</v>
      </c>
      <c r="O187" s="105">
        <f>'СВОД 2026'!N187+$H$1*1-ноя.26!D187</f>
        <v>19800.259999999998</v>
      </c>
      <c r="P187" s="105">
        <f>'СВОД 2026'!O187+$H$1*1-дек.26!D187</f>
        <v>22000.26</v>
      </c>
      <c r="Q187" s="106">
        <f t="shared" si="4"/>
        <v>26400</v>
      </c>
      <c r="R187" s="106">
        <f>янв.26!D187+фев.26!D187+мар.26!D187+апр.26!D187+май.26!D187+июн.26!D187+июл.26!D187+авг.26!D402+сен.26!D402+окт.26!D187+ноя.26!D187+дек.26!D187</f>
        <v>4400</v>
      </c>
      <c r="S187" s="106">
        <f t="shared" si="5"/>
        <v>22000.26</v>
      </c>
    </row>
    <row r="188" spans="1:19" ht="15.95" customHeight="1" x14ac:dyDescent="0.25">
      <c r="A188" s="20" t="s">
        <v>437</v>
      </c>
      <c r="B188" s="2">
        <v>153</v>
      </c>
      <c r="C188" s="20" t="s">
        <v>21</v>
      </c>
      <c r="D188" s="133">
        <f>'СВОД 2025'!S188</f>
        <v>0</v>
      </c>
      <c r="E188" s="105">
        <f>'СВОД 2026'!D188+$H$1*1-янв.26!D188</f>
        <v>2200</v>
      </c>
      <c r="F188" s="105">
        <f>'СВОД 2026'!E188+$H$1*1-фев.26!D188</f>
        <v>4400</v>
      </c>
      <c r="G188" s="105">
        <f>'СВОД 2026'!F188+$H$1*1-мар.26!D188</f>
        <v>6600</v>
      </c>
      <c r="H188" s="105">
        <f>'СВОД 2026'!G188+$H$1*1-апр.26!D188</f>
        <v>8800</v>
      </c>
      <c r="I188" s="105">
        <f>'СВОД 2026'!H188+$H$1*1-май.26!D188</f>
        <v>11000</v>
      </c>
      <c r="J188" s="105">
        <f>'СВОД 2026'!I188+$H$1*1-июн.26!D188</f>
        <v>13200</v>
      </c>
      <c r="K188" s="105">
        <f>'СВОД 2026'!J188+$H$1*1-июл.26!D188</f>
        <v>15400</v>
      </c>
      <c r="L188" s="105">
        <f>'СВОД 2026'!K188+$H$1*1-авг.26!D188</f>
        <v>17600</v>
      </c>
      <c r="M188" s="105">
        <f>'СВОД 2026'!L188+$H$1*1-сен.26!D188</f>
        <v>19800</v>
      </c>
      <c r="N188" s="105">
        <f>'СВОД 2026'!M188+$H$1*1-окт.26!D188</f>
        <v>22000</v>
      </c>
      <c r="O188" s="105">
        <f>'СВОД 2026'!N188+$H$1*1-ноя.26!D188</f>
        <v>24200</v>
      </c>
      <c r="P188" s="105">
        <f>'СВОД 2026'!O188+$H$1*1-дек.26!D188</f>
        <v>26400</v>
      </c>
      <c r="Q188" s="106">
        <f t="shared" si="4"/>
        <v>26400</v>
      </c>
      <c r="R188" s="106">
        <f>янв.26!D188+фев.26!D188+мар.26!D188+апр.26!D188+май.26!D188+июн.26!D188+июл.26!D188+авг.26!D403+сен.26!D403+окт.26!D188+ноя.26!D188+дек.26!D188</f>
        <v>0</v>
      </c>
      <c r="S188" s="106">
        <f t="shared" si="5"/>
        <v>26400</v>
      </c>
    </row>
    <row r="189" spans="1:19" ht="15.95" customHeight="1" x14ac:dyDescent="0.25">
      <c r="A189" s="20" t="s">
        <v>201</v>
      </c>
      <c r="B189" s="2">
        <v>154</v>
      </c>
      <c r="C189" s="114"/>
      <c r="D189" s="133">
        <f>'СВОД 2025'!S189</f>
        <v>15400</v>
      </c>
      <c r="E189" s="105">
        <f>'СВОД 2026'!D189+$H$1*1-янв.26!D189</f>
        <v>2200</v>
      </c>
      <c r="F189" s="105">
        <f>'СВОД 2026'!E189+$H$1*1-фев.26!D189</f>
        <v>4400</v>
      </c>
      <c r="G189" s="105">
        <f>'СВОД 2026'!F189+$H$1*1-мар.26!D189</f>
        <v>6600</v>
      </c>
      <c r="H189" s="105">
        <f>'СВОД 2026'!G189+$H$1*1-апр.26!D189</f>
        <v>8800</v>
      </c>
      <c r="I189" s="105">
        <f>'СВОД 2026'!H189+$H$1*1-май.26!D189</f>
        <v>11000</v>
      </c>
      <c r="J189" s="105">
        <f>'СВОД 2026'!I189+$H$1*1-июн.26!D189</f>
        <v>13200</v>
      </c>
      <c r="K189" s="105">
        <f>'СВОД 2026'!J189+$H$1*1-июл.26!D189</f>
        <v>15400</v>
      </c>
      <c r="L189" s="105">
        <f>'СВОД 2026'!K189+$H$1*1-авг.26!D189</f>
        <v>17600</v>
      </c>
      <c r="M189" s="105">
        <f>'СВОД 2026'!L189+$H$1*1-сен.26!D189</f>
        <v>19800</v>
      </c>
      <c r="N189" s="105">
        <f>'СВОД 2026'!M189+$H$1*1-окт.26!D189</f>
        <v>22000</v>
      </c>
      <c r="O189" s="105">
        <f>'СВОД 2026'!N189+$H$1*1-ноя.26!D189</f>
        <v>24200</v>
      </c>
      <c r="P189" s="105">
        <f>'СВОД 2026'!O189+$H$1*1-дек.26!D189</f>
        <v>26400</v>
      </c>
      <c r="Q189" s="106">
        <f t="shared" si="4"/>
        <v>26400</v>
      </c>
      <c r="R189" s="106">
        <f>янв.26!D189+фев.26!D189+мар.26!D189+апр.26!D189+май.26!D189+июн.26!D189+июл.26!D189+авг.26!D404+сен.26!D404+окт.26!D189+ноя.26!D189+дек.26!D189</f>
        <v>15400</v>
      </c>
      <c r="S189" s="106">
        <f t="shared" si="5"/>
        <v>26400</v>
      </c>
    </row>
    <row r="190" spans="1:19" ht="15.95" customHeight="1" x14ac:dyDescent="0.25">
      <c r="A190" s="20" t="s">
        <v>202</v>
      </c>
      <c r="B190" s="2">
        <v>155</v>
      </c>
      <c r="C190" s="114"/>
      <c r="D190" s="133">
        <f>'СВОД 2025'!S190</f>
        <v>-13200</v>
      </c>
      <c r="E190" s="105">
        <f>'СВОД 2026'!D190+$H$1*1-янв.26!D190</f>
        <v>-11000</v>
      </c>
      <c r="F190" s="105">
        <f>'СВОД 2026'!E190+$H$1*1-фев.26!D190</f>
        <v>-8800</v>
      </c>
      <c r="G190" s="105">
        <f>'СВОД 2026'!F190+$H$1*1-мар.26!D190</f>
        <v>-6600</v>
      </c>
      <c r="H190" s="105">
        <f>'СВОД 2026'!G190+$H$1*1-апр.26!D190</f>
        <v>-4400</v>
      </c>
      <c r="I190" s="105">
        <f>'СВОД 2026'!H190+$H$1*1-май.26!D190</f>
        <v>-2200</v>
      </c>
      <c r="J190" s="105">
        <f>'СВОД 2026'!I190+$H$1*1-июн.26!D190</f>
        <v>0</v>
      </c>
      <c r="K190" s="105">
        <f>'СВОД 2026'!J190+$H$1*1-июл.26!D190</f>
        <v>2200</v>
      </c>
      <c r="L190" s="105">
        <f>'СВОД 2026'!K190+$H$1*1-авг.26!D190</f>
        <v>4400</v>
      </c>
      <c r="M190" s="105">
        <f>'СВОД 2026'!L190+$H$1*1-сен.26!D190</f>
        <v>6600</v>
      </c>
      <c r="N190" s="105">
        <f>'СВОД 2026'!M190+$H$1*1-окт.26!D190</f>
        <v>8800</v>
      </c>
      <c r="O190" s="105">
        <f>'СВОД 2026'!N190+$H$1*1-ноя.26!D190</f>
        <v>11000</v>
      </c>
      <c r="P190" s="105">
        <f>'СВОД 2026'!O190+$H$1*1-дек.26!D190</f>
        <v>13200</v>
      </c>
      <c r="Q190" s="106">
        <f t="shared" si="4"/>
        <v>26400</v>
      </c>
      <c r="R190" s="106">
        <f>янв.26!D190+фев.26!D190+мар.26!D190+апр.26!D190+май.26!D190+июн.26!D190+июл.26!D190+авг.26!D405+сен.26!D405+окт.26!D190+ноя.26!D190+дек.26!D190</f>
        <v>0</v>
      </c>
      <c r="S190" s="106">
        <f t="shared" si="5"/>
        <v>13200</v>
      </c>
    </row>
    <row r="191" spans="1:19" ht="15.95" customHeight="1" x14ac:dyDescent="0.25">
      <c r="A191" s="20" t="s">
        <v>203</v>
      </c>
      <c r="B191" s="2">
        <v>156</v>
      </c>
      <c r="C191" s="114"/>
      <c r="D191" s="133">
        <f>'СВОД 2025'!S191</f>
        <v>25359.459999999992</v>
      </c>
      <c r="E191" s="105">
        <f>'СВОД 2026'!D191+$H$1*1-янв.26!D191</f>
        <v>25359.459999999992</v>
      </c>
      <c r="F191" s="105">
        <f>'СВОД 2026'!E191+$H$1*1-фев.26!D191</f>
        <v>25359.459999999992</v>
      </c>
      <c r="G191" s="105">
        <f>'СВОД 2026'!F191+$H$1*1-мар.26!D191</f>
        <v>27559.459999999992</v>
      </c>
      <c r="H191" s="105">
        <f>'СВОД 2026'!G191+$H$1*1-апр.26!D191</f>
        <v>29759.459999999992</v>
      </c>
      <c r="I191" s="105">
        <f>'СВОД 2026'!H191+$H$1*1-май.26!D191</f>
        <v>31959.459999999992</v>
      </c>
      <c r="J191" s="105">
        <f>'СВОД 2026'!I191+$H$1*1-июн.26!D191</f>
        <v>34159.459999999992</v>
      </c>
      <c r="K191" s="105">
        <f>'СВОД 2026'!J191+$H$1*1-июл.26!D191</f>
        <v>36359.459999999992</v>
      </c>
      <c r="L191" s="105">
        <f>'СВОД 2026'!K191+$H$1*1-авг.26!D191</f>
        <v>38559.459999999992</v>
      </c>
      <c r="M191" s="105">
        <f>'СВОД 2026'!L191+$H$1*1-сен.26!D191</f>
        <v>40759.459999999992</v>
      </c>
      <c r="N191" s="105">
        <f>'СВОД 2026'!M191+$H$1*1-окт.26!D191</f>
        <v>42959.459999999992</v>
      </c>
      <c r="O191" s="105">
        <f>'СВОД 2026'!N191+$H$1*1-ноя.26!D191</f>
        <v>45159.459999999992</v>
      </c>
      <c r="P191" s="105">
        <f>'СВОД 2026'!O191+$H$1*1-дек.26!D191</f>
        <v>47359.459999999992</v>
      </c>
      <c r="Q191" s="106">
        <f t="shared" si="4"/>
        <v>26400</v>
      </c>
      <c r="R191" s="106">
        <f>янв.26!D191+фев.26!D191+мар.26!D191+апр.26!D191+май.26!D191+июн.26!D191+июл.26!D191+авг.26!D406+сен.26!D406+окт.26!D191+ноя.26!D191+дек.26!D191</f>
        <v>4400</v>
      </c>
      <c r="S191" s="106">
        <f t="shared" si="5"/>
        <v>47359.459999999992</v>
      </c>
    </row>
    <row r="192" spans="1:19" ht="15.95" customHeight="1" x14ac:dyDescent="0.25">
      <c r="A192" s="20" t="s">
        <v>204</v>
      </c>
      <c r="B192" s="2">
        <v>157</v>
      </c>
      <c r="C192" s="114"/>
      <c r="D192" s="133">
        <f>'СВОД 2025'!S192</f>
        <v>12271.509999999995</v>
      </c>
      <c r="E192" s="105">
        <f>'СВОД 2026'!D192+$H$1*1-янв.26!D192</f>
        <v>14471.509999999995</v>
      </c>
      <c r="F192" s="105">
        <f>'СВОД 2026'!E192+$H$1*1-фев.26!D192</f>
        <v>16671.509999999995</v>
      </c>
      <c r="G192" s="105">
        <f>'СВОД 2026'!F192+$H$1*1-мар.26!D192</f>
        <v>18871.509999999995</v>
      </c>
      <c r="H192" s="105">
        <f>'СВОД 2026'!G192+$H$1*1-апр.26!D192</f>
        <v>21071.509999999995</v>
      </c>
      <c r="I192" s="105">
        <f>'СВОД 2026'!H192+$H$1*1-май.26!D192</f>
        <v>23271.509999999995</v>
      </c>
      <c r="J192" s="105">
        <f>'СВОД 2026'!I192+$H$1*1-июн.26!D192</f>
        <v>25471.509999999995</v>
      </c>
      <c r="K192" s="105">
        <f>'СВОД 2026'!J192+$H$1*1-июл.26!D192</f>
        <v>27671.509999999995</v>
      </c>
      <c r="L192" s="105">
        <f>'СВОД 2026'!K192+$H$1*1-авг.26!D192</f>
        <v>29871.509999999995</v>
      </c>
      <c r="M192" s="105">
        <f>'СВОД 2026'!L192+$H$1*1-сен.26!D192</f>
        <v>32071.509999999995</v>
      </c>
      <c r="N192" s="105">
        <f>'СВОД 2026'!M192+$H$1*1-окт.26!D192</f>
        <v>34271.509999999995</v>
      </c>
      <c r="O192" s="105">
        <f>'СВОД 2026'!N192+$H$1*1-ноя.26!D192</f>
        <v>36471.509999999995</v>
      </c>
      <c r="P192" s="105">
        <f>'СВОД 2026'!O192+$H$1*1-дек.26!D192</f>
        <v>38671.509999999995</v>
      </c>
      <c r="Q192" s="106">
        <f t="shared" si="4"/>
        <v>26400</v>
      </c>
      <c r="R192" s="106">
        <f>янв.26!D192+фев.26!D192+мар.26!D192+апр.26!D192+май.26!D192+июн.26!D192+июл.26!D192+авг.26!D407+сен.26!D407+окт.26!D192+ноя.26!D192+дек.26!D192</f>
        <v>0</v>
      </c>
      <c r="S192" s="106">
        <f t="shared" si="5"/>
        <v>38671.509999999995</v>
      </c>
    </row>
    <row r="193" spans="1:19" ht="15.95" customHeight="1" x14ac:dyDescent="0.25">
      <c r="A193" s="20" t="s">
        <v>205</v>
      </c>
      <c r="B193" s="2">
        <v>158</v>
      </c>
      <c r="C193" s="114"/>
      <c r="D193" s="133">
        <f>'СВОД 2025'!S193</f>
        <v>0</v>
      </c>
      <c r="E193" s="105">
        <f>'СВОД 2026'!D193+$H$1*1-янв.26!D193</f>
        <v>0</v>
      </c>
      <c r="F193" s="105">
        <f>'СВОД 2026'!E193+$H$1*1-фев.26!D193</f>
        <v>0</v>
      </c>
      <c r="G193" s="105">
        <f>'СВОД 2026'!F193+$H$1*1-мар.26!D193</f>
        <v>2200</v>
      </c>
      <c r="H193" s="105">
        <f>'СВОД 2026'!G193+$H$1*1-апр.26!D193</f>
        <v>4400</v>
      </c>
      <c r="I193" s="105">
        <f>'СВОД 2026'!H193+$H$1*1-май.26!D193</f>
        <v>6600</v>
      </c>
      <c r="J193" s="105">
        <f>'СВОД 2026'!I193+$H$1*1-июн.26!D193</f>
        <v>8800</v>
      </c>
      <c r="K193" s="105">
        <f>'СВОД 2026'!J193+$H$1*1-июл.26!D193</f>
        <v>11000</v>
      </c>
      <c r="L193" s="105">
        <f>'СВОД 2026'!K193+$H$1*1-авг.26!D193</f>
        <v>13200</v>
      </c>
      <c r="M193" s="105">
        <f>'СВОД 2026'!L193+$H$1*1-сен.26!D193</f>
        <v>15400</v>
      </c>
      <c r="N193" s="105">
        <f>'СВОД 2026'!M193+$H$1*1-окт.26!D193</f>
        <v>17600</v>
      </c>
      <c r="O193" s="105">
        <f>'СВОД 2026'!N193+$H$1*1-ноя.26!D193</f>
        <v>19800</v>
      </c>
      <c r="P193" s="105">
        <f>'СВОД 2026'!O193+$H$1*1-дек.26!D193</f>
        <v>22000</v>
      </c>
      <c r="Q193" s="106">
        <f t="shared" si="4"/>
        <v>26400</v>
      </c>
      <c r="R193" s="106">
        <f>янв.26!D193+фев.26!D193+мар.26!D193+апр.26!D193+май.26!D193+июн.26!D193+июл.26!D193+авг.26!D408+сен.26!D408+окт.26!D193+ноя.26!D193+дек.26!D193</f>
        <v>4400</v>
      </c>
      <c r="S193" s="106">
        <f t="shared" si="5"/>
        <v>22000</v>
      </c>
    </row>
    <row r="194" spans="1:19" ht="15.95" customHeight="1" x14ac:dyDescent="0.25">
      <c r="A194" s="20" t="s">
        <v>206</v>
      </c>
      <c r="B194" s="2">
        <v>159</v>
      </c>
      <c r="C194" s="114"/>
      <c r="D194" s="133">
        <f>'СВОД 2025'!S194</f>
        <v>24200</v>
      </c>
      <c r="E194" s="105">
        <f>'СВОД 2026'!D194+$H$1*1-янв.26!D194</f>
        <v>26400</v>
      </c>
      <c r="F194" s="105">
        <f>'СВОД 2026'!E194+$H$1*1-фев.26!D194</f>
        <v>28600</v>
      </c>
      <c r="G194" s="105">
        <f>'СВОД 2026'!F194+$H$1*1-мар.26!D194</f>
        <v>30800</v>
      </c>
      <c r="H194" s="105">
        <f>'СВОД 2026'!G194+$H$1*1-апр.26!D194</f>
        <v>33000</v>
      </c>
      <c r="I194" s="105">
        <f>'СВОД 2026'!H194+$H$1*1-май.26!D194</f>
        <v>35200</v>
      </c>
      <c r="J194" s="105">
        <f>'СВОД 2026'!I194+$H$1*1-июн.26!D194</f>
        <v>37400</v>
      </c>
      <c r="K194" s="105">
        <f>'СВОД 2026'!J194+$H$1*1-июл.26!D194</f>
        <v>39600</v>
      </c>
      <c r="L194" s="105">
        <f>'СВОД 2026'!K194+$H$1*1-авг.26!D194</f>
        <v>41800</v>
      </c>
      <c r="M194" s="105">
        <f>'СВОД 2026'!L194+$H$1*1-сен.26!D194</f>
        <v>44000</v>
      </c>
      <c r="N194" s="105">
        <f>'СВОД 2026'!M194+$H$1*1-окт.26!D194</f>
        <v>46200</v>
      </c>
      <c r="O194" s="105">
        <f>'СВОД 2026'!N194+$H$1*1-ноя.26!D194</f>
        <v>48400</v>
      </c>
      <c r="P194" s="105">
        <f>'СВОД 2026'!O194+$H$1*1-дек.26!D194</f>
        <v>50600</v>
      </c>
      <c r="Q194" s="106">
        <f t="shared" si="4"/>
        <v>26400</v>
      </c>
      <c r="R194" s="106">
        <f>янв.26!D194+фев.26!D194+мар.26!D194+апр.26!D194+май.26!D194+июн.26!D194+июл.26!D194+авг.26!D409+сен.26!D409+окт.26!D194+ноя.26!D194+дек.26!D194</f>
        <v>0</v>
      </c>
      <c r="S194" s="106">
        <f t="shared" si="5"/>
        <v>50600</v>
      </c>
    </row>
    <row r="195" spans="1:19" ht="15.95" customHeight="1" x14ac:dyDescent="0.25">
      <c r="A195" s="20" t="s">
        <v>207</v>
      </c>
      <c r="B195" s="2">
        <v>160</v>
      </c>
      <c r="C195" s="114"/>
      <c r="D195" s="133">
        <f>'СВОД 2025'!S195</f>
        <v>0</v>
      </c>
      <c r="E195" s="105">
        <f>'СВОД 2026'!D195+$H$1*1-янв.26!D195</f>
        <v>2200</v>
      </c>
      <c r="F195" s="105">
        <f>'СВОД 2026'!E195+$H$1*1-фев.26!D195</f>
        <v>4400</v>
      </c>
      <c r="G195" s="105">
        <f>'СВОД 2026'!F195+$H$1*1-мар.26!D195</f>
        <v>6600</v>
      </c>
      <c r="H195" s="105">
        <f>'СВОД 2026'!G195+$H$1*1-апр.26!D195</f>
        <v>8800</v>
      </c>
      <c r="I195" s="105">
        <f>'СВОД 2026'!H195+$H$1*1-май.26!D195</f>
        <v>11000</v>
      </c>
      <c r="J195" s="105">
        <f>'СВОД 2026'!I195+$H$1*1-июн.26!D195</f>
        <v>13200</v>
      </c>
      <c r="K195" s="105">
        <f>'СВОД 2026'!J195+$H$1*1-июл.26!D195</f>
        <v>15400</v>
      </c>
      <c r="L195" s="105">
        <f>'СВОД 2026'!K195+$H$1*1-авг.26!D195</f>
        <v>17600</v>
      </c>
      <c r="M195" s="105">
        <f>'СВОД 2026'!L195+$H$1*1-сен.26!D195</f>
        <v>19800</v>
      </c>
      <c r="N195" s="105">
        <f>'СВОД 2026'!M195+$H$1*1-окт.26!D195</f>
        <v>22000</v>
      </c>
      <c r="O195" s="105">
        <f>'СВОД 2026'!N195+$H$1*1-ноя.26!D195</f>
        <v>24200</v>
      </c>
      <c r="P195" s="105">
        <f>'СВОД 2026'!O195+$H$1*1-дек.26!D195</f>
        <v>26400</v>
      </c>
      <c r="Q195" s="106">
        <f t="shared" si="4"/>
        <v>26400</v>
      </c>
      <c r="R195" s="106">
        <f>янв.26!D195+фев.26!D195+мар.26!D195+апр.26!D195+май.26!D195+июн.26!D195+июл.26!D195+авг.26!D410+сен.26!D410+окт.26!D195+ноя.26!D195+дек.26!D195</f>
        <v>0</v>
      </c>
      <c r="S195" s="106">
        <f t="shared" si="5"/>
        <v>26400</v>
      </c>
    </row>
    <row r="196" spans="1:19" ht="15.95" customHeight="1" x14ac:dyDescent="0.25">
      <c r="A196" s="20" t="s">
        <v>35</v>
      </c>
      <c r="B196" s="2">
        <v>161</v>
      </c>
      <c r="C196" s="114"/>
      <c r="D196" s="133">
        <f>'СВОД 2025'!S196</f>
        <v>22496.869999999995</v>
      </c>
      <c r="E196" s="105">
        <f>'СВОД 2026'!D196+$H$1*1-янв.26!D196</f>
        <v>24696.869999999995</v>
      </c>
      <c r="F196" s="105">
        <f>'СВОД 2026'!E196+$H$1*1-фев.26!D196</f>
        <v>26896.869999999995</v>
      </c>
      <c r="G196" s="105">
        <f>'СВОД 2026'!F196+$H$1*1-мар.26!D196</f>
        <v>29096.869999999995</v>
      </c>
      <c r="H196" s="105">
        <f>'СВОД 2026'!G196+$H$1*1-апр.26!D196</f>
        <v>31296.869999999995</v>
      </c>
      <c r="I196" s="105">
        <f>'СВОД 2026'!H196+$H$1*1-май.26!D196</f>
        <v>33496.869999999995</v>
      </c>
      <c r="J196" s="105">
        <f>'СВОД 2026'!I196+$H$1*1-июн.26!D196</f>
        <v>35696.869999999995</v>
      </c>
      <c r="K196" s="105">
        <f>'СВОД 2026'!J196+$H$1*1-июл.26!D196</f>
        <v>37896.869999999995</v>
      </c>
      <c r="L196" s="105">
        <f>'СВОД 2026'!K196+$H$1*1-авг.26!D196</f>
        <v>40096.869999999995</v>
      </c>
      <c r="M196" s="105">
        <f>'СВОД 2026'!L196+$H$1*1-сен.26!D196</f>
        <v>42296.869999999995</v>
      </c>
      <c r="N196" s="105">
        <f>'СВОД 2026'!M196+$H$1*1-окт.26!D196</f>
        <v>44496.869999999995</v>
      </c>
      <c r="O196" s="105">
        <f>'СВОД 2026'!N196+$H$1*1-ноя.26!D196</f>
        <v>46696.869999999995</v>
      </c>
      <c r="P196" s="105">
        <f>'СВОД 2026'!O196+$H$1*1-дек.26!D196</f>
        <v>48896.869999999995</v>
      </c>
      <c r="Q196" s="106">
        <f t="shared" ref="Q196:Q217" si="6">2200*12</f>
        <v>26400</v>
      </c>
      <c r="R196" s="106">
        <f>янв.26!D196+фев.26!D196+мар.26!D196+апр.26!D196+май.26!D196+июн.26!D196+июл.26!D196+авг.26!D411+сен.26!D411+окт.26!D196+ноя.26!D196+дек.26!D196</f>
        <v>0</v>
      </c>
      <c r="S196" s="106">
        <f t="shared" si="5"/>
        <v>48896.869999999995</v>
      </c>
    </row>
    <row r="197" spans="1:19" ht="15.95" customHeight="1" x14ac:dyDescent="0.25">
      <c r="A197" s="20" t="s">
        <v>208</v>
      </c>
      <c r="B197" s="2">
        <v>162</v>
      </c>
      <c r="C197" s="114"/>
      <c r="D197" s="133">
        <f>'СВОД 2025'!S197</f>
        <v>-6301.7599999999511</v>
      </c>
      <c r="E197" s="105">
        <f>'СВОД 2026'!D197+$H$1*1-янв.26!D197</f>
        <v>-4101.7599999999511</v>
      </c>
      <c r="F197" s="105">
        <f>'СВОД 2026'!E197+$H$1*1-фев.26!D197</f>
        <v>-1901.7599999999511</v>
      </c>
      <c r="G197" s="105">
        <f>'СВОД 2026'!F197+$H$1*1-мар.26!D197</f>
        <v>298.24000000004889</v>
      </c>
      <c r="H197" s="105">
        <f>'СВОД 2026'!G197+$H$1*1-апр.26!D197</f>
        <v>2498.2400000000489</v>
      </c>
      <c r="I197" s="105">
        <f>'СВОД 2026'!H197+$H$1*1-май.26!D197</f>
        <v>4698.2400000000489</v>
      </c>
      <c r="J197" s="105">
        <f>'СВОД 2026'!I197+$H$1*1-июн.26!D197</f>
        <v>6898.2400000000489</v>
      </c>
      <c r="K197" s="105">
        <f>'СВОД 2026'!J197+$H$1*1-июл.26!D197</f>
        <v>9098.2400000000489</v>
      </c>
      <c r="L197" s="105">
        <f>'СВОД 2026'!K197+$H$1*1-авг.26!D197</f>
        <v>11298.240000000049</v>
      </c>
      <c r="M197" s="105">
        <f>'СВОД 2026'!L197+$H$1*1-сен.26!D197</f>
        <v>13498.240000000049</v>
      </c>
      <c r="N197" s="105">
        <f>'СВОД 2026'!M197+$H$1*1-окт.26!D197</f>
        <v>15698.240000000049</v>
      </c>
      <c r="O197" s="105">
        <f>'СВОД 2026'!N197+$H$1*1-ноя.26!D197</f>
        <v>17898.240000000049</v>
      </c>
      <c r="P197" s="105">
        <f>'СВОД 2026'!O197+$H$1*1-дек.26!D197</f>
        <v>20098.240000000049</v>
      </c>
      <c r="Q197" s="106">
        <f t="shared" si="6"/>
        <v>26400</v>
      </c>
      <c r="R197" s="106">
        <f>янв.26!D197+фев.26!D197+мар.26!D197+апр.26!D197+май.26!D197+июн.26!D197+июл.26!D197+авг.26!D412+сен.26!D412+окт.26!D197+ноя.26!D197+дек.26!D197</f>
        <v>0</v>
      </c>
      <c r="S197" s="106">
        <f t="shared" si="5"/>
        <v>20098.240000000049</v>
      </c>
    </row>
    <row r="198" spans="1:19" ht="15.95" customHeight="1" x14ac:dyDescent="0.25">
      <c r="A198" s="20" t="s">
        <v>265</v>
      </c>
      <c r="B198" s="2">
        <v>163</v>
      </c>
      <c r="C198" s="114"/>
      <c r="D198" s="133">
        <f>'СВОД 2025'!S198</f>
        <v>-2200</v>
      </c>
      <c r="E198" s="105">
        <f>'СВОД 2026'!D198+$H$1*1-янв.26!D198</f>
        <v>0</v>
      </c>
      <c r="F198" s="105">
        <f>'СВОД 2026'!E198+$H$1*1-фев.26!D198</f>
        <v>0</v>
      </c>
      <c r="G198" s="105">
        <f>'СВОД 2026'!F198+$H$1*1-мар.26!D198</f>
        <v>2200</v>
      </c>
      <c r="H198" s="105">
        <f>'СВОД 2026'!G198+$H$1*1-апр.26!D198</f>
        <v>4400</v>
      </c>
      <c r="I198" s="105">
        <f>'СВОД 2026'!H198+$H$1*1-май.26!D198</f>
        <v>6600</v>
      </c>
      <c r="J198" s="105">
        <f>'СВОД 2026'!I198+$H$1*1-июн.26!D198</f>
        <v>8800</v>
      </c>
      <c r="K198" s="105">
        <f>'СВОД 2026'!J198+$H$1*1-июл.26!D198</f>
        <v>11000</v>
      </c>
      <c r="L198" s="105">
        <f>'СВОД 2026'!K198+$H$1*1-авг.26!D198</f>
        <v>13200</v>
      </c>
      <c r="M198" s="105">
        <f>'СВОД 2026'!L198+$H$1*1-сен.26!D198</f>
        <v>15400</v>
      </c>
      <c r="N198" s="105">
        <f>'СВОД 2026'!M198+$H$1*1-окт.26!D198</f>
        <v>17600</v>
      </c>
      <c r="O198" s="105">
        <f>'СВОД 2026'!N198+$H$1*1-ноя.26!D198</f>
        <v>19800</v>
      </c>
      <c r="P198" s="105">
        <f>'СВОД 2026'!O198+$H$1*1-дек.26!D198</f>
        <v>22000</v>
      </c>
      <c r="Q198" s="106">
        <f t="shared" si="6"/>
        <v>26400</v>
      </c>
      <c r="R198" s="106">
        <f>янв.26!D198+фев.26!D198+мар.26!D198+апр.26!D198+май.26!D198+июн.26!D198+июл.26!D198+авг.26!D413+сен.26!D413+окт.26!D198+ноя.26!D198+дек.26!D198</f>
        <v>2200</v>
      </c>
      <c r="S198" s="106">
        <f t="shared" si="5"/>
        <v>22000</v>
      </c>
    </row>
    <row r="199" spans="1:19" ht="15.95" customHeight="1" x14ac:dyDescent="0.25">
      <c r="A199" s="20" t="s">
        <v>210</v>
      </c>
      <c r="B199" s="2">
        <v>164</v>
      </c>
      <c r="C199" s="114"/>
      <c r="D199" s="133">
        <f>'СВОД 2025'!S199</f>
        <v>0</v>
      </c>
      <c r="E199" s="105">
        <f>'СВОД 2026'!D199+$H$1*1-янв.26!D199</f>
        <v>0</v>
      </c>
      <c r="F199" s="105">
        <f>'СВОД 2026'!E199+$H$1*1-фев.26!D199</f>
        <v>0</v>
      </c>
      <c r="G199" s="105">
        <f>'СВОД 2026'!F199+$H$1*1-мар.26!D199</f>
        <v>2200</v>
      </c>
      <c r="H199" s="105">
        <f>'СВОД 2026'!G199+$H$1*1-апр.26!D199</f>
        <v>4400</v>
      </c>
      <c r="I199" s="105">
        <f>'СВОД 2026'!H199+$H$1*1-май.26!D199</f>
        <v>6600</v>
      </c>
      <c r="J199" s="105">
        <f>'СВОД 2026'!I199+$H$1*1-июн.26!D199</f>
        <v>8800</v>
      </c>
      <c r="K199" s="105">
        <f>'СВОД 2026'!J199+$H$1*1-июл.26!D199</f>
        <v>11000</v>
      </c>
      <c r="L199" s="105">
        <f>'СВОД 2026'!K199+$H$1*1-авг.26!D199</f>
        <v>13200</v>
      </c>
      <c r="M199" s="105">
        <f>'СВОД 2026'!L199+$H$1*1-сен.26!D199</f>
        <v>15400</v>
      </c>
      <c r="N199" s="105">
        <f>'СВОД 2026'!M199+$H$1*1-окт.26!D199</f>
        <v>17600</v>
      </c>
      <c r="O199" s="105">
        <f>'СВОД 2026'!N199+$H$1*1-ноя.26!D199</f>
        <v>19800</v>
      </c>
      <c r="P199" s="105">
        <f>'СВОД 2026'!O199+$H$1*1-дек.26!D199</f>
        <v>22000</v>
      </c>
      <c r="Q199" s="106">
        <f t="shared" si="6"/>
        <v>26400</v>
      </c>
      <c r="R199" s="106">
        <f>янв.26!D199+фев.26!D199+мар.26!D199+апр.26!D199+май.26!D199+июн.26!D199+июл.26!D199+авг.26!D414+сен.26!D414+окт.26!D199+ноя.26!D199+дек.26!D199</f>
        <v>4400</v>
      </c>
      <c r="S199" s="106">
        <f t="shared" ref="S199:S217" si="7">Q199+D199-R199</f>
        <v>22000</v>
      </c>
    </row>
    <row r="200" spans="1:19" ht="15.95" customHeight="1" x14ac:dyDescent="0.25">
      <c r="A200" s="20" t="s">
        <v>211</v>
      </c>
      <c r="B200" s="2">
        <v>165</v>
      </c>
      <c r="C200" s="114"/>
      <c r="D200" s="133">
        <f>'СВОД 2025'!S200</f>
        <v>0</v>
      </c>
      <c r="E200" s="105">
        <f>'СВОД 2026'!D200+$H$1*1-янв.26!D200</f>
        <v>0</v>
      </c>
      <c r="F200" s="105">
        <f>'СВОД 2026'!E200+$H$1*1-фев.26!D200</f>
        <v>0</v>
      </c>
      <c r="G200" s="105">
        <f>'СВОД 2026'!F200+$H$1*1-мар.26!D200</f>
        <v>2200</v>
      </c>
      <c r="H200" s="105">
        <f>'СВОД 2026'!G200+$H$1*1-апр.26!D200</f>
        <v>4400</v>
      </c>
      <c r="I200" s="105">
        <f>'СВОД 2026'!H200+$H$1*1-май.26!D200</f>
        <v>6600</v>
      </c>
      <c r="J200" s="105">
        <f>'СВОД 2026'!I200+$H$1*1-июн.26!D200</f>
        <v>8800</v>
      </c>
      <c r="K200" s="105">
        <f>'СВОД 2026'!J200+$H$1*1-июл.26!D200</f>
        <v>11000</v>
      </c>
      <c r="L200" s="105">
        <f>'СВОД 2026'!K200+$H$1*1-авг.26!D200</f>
        <v>13200</v>
      </c>
      <c r="M200" s="105">
        <f>'СВОД 2026'!L200+$H$1*1-сен.26!D200</f>
        <v>15400</v>
      </c>
      <c r="N200" s="105">
        <f>'СВОД 2026'!M200+$H$1*1-окт.26!D200</f>
        <v>17600</v>
      </c>
      <c r="O200" s="105">
        <f>'СВОД 2026'!N200+$H$1*1-ноя.26!D200</f>
        <v>19800</v>
      </c>
      <c r="P200" s="105">
        <f>'СВОД 2026'!O200+$H$1*1-дек.26!D200</f>
        <v>22000</v>
      </c>
      <c r="Q200" s="106">
        <f t="shared" si="6"/>
        <v>26400</v>
      </c>
      <c r="R200" s="106">
        <f>янв.26!D200+фев.26!D200+мар.26!D200+апр.26!D200+май.26!D200+июн.26!D200+июл.26!D200+авг.26!D415+сен.26!D415+окт.26!D200+ноя.26!D200+дек.26!D200</f>
        <v>4400</v>
      </c>
      <c r="S200" s="106">
        <f t="shared" si="7"/>
        <v>22000</v>
      </c>
    </row>
    <row r="201" spans="1:19" ht="15.95" customHeight="1" x14ac:dyDescent="0.25">
      <c r="A201" s="20" t="s">
        <v>212</v>
      </c>
      <c r="B201" s="2">
        <v>166</v>
      </c>
      <c r="C201" s="114"/>
      <c r="D201" s="133">
        <f>'СВОД 2025'!S201</f>
        <v>51941.71</v>
      </c>
      <c r="E201" s="105">
        <f>'СВОД 2026'!D201+$H$1*1-янв.26!D201</f>
        <v>54141.71</v>
      </c>
      <c r="F201" s="105">
        <f>'СВОД 2026'!E201+$H$1*1-фев.26!D201</f>
        <v>56341.71</v>
      </c>
      <c r="G201" s="105">
        <f>'СВОД 2026'!F201+$H$1*1-мар.26!D201</f>
        <v>58541.71</v>
      </c>
      <c r="H201" s="105">
        <f>'СВОД 2026'!G201+$H$1*1-апр.26!D201</f>
        <v>60741.71</v>
      </c>
      <c r="I201" s="105">
        <f>'СВОД 2026'!H201+$H$1*1-май.26!D201</f>
        <v>62941.71</v>
      </c>
      <c r="J201" s="105">
        <f>'СВОД 2026'!I201+$H$1*1-июн.26!D201</f>
        <v>65141.71</v>
      </c>
      <c r="K201" s="105">
        <f>'СВОД 2026'!J201+$H$1*1-июл.26!D201</f>
        <v>67341.709999999992</v>
      </c>
      <c r="L201" s="105">
        <f>'СВОД 2026'!K201+$H$1*1-авг.26!D201</f>
        <v>69541.709999999992</v>
      </c>
      <c r="M201" s="105">
        <f>'СВОД 2026'!L201+$H$1*1-сен.26!D201</f>
        <v>71741.709999999992</v>
      </c>
      <c r="N201" s="105">
        <f>'СВОД 2026'!M201+$H$1*1-окт.26!D201</f>
        <v>73941.709999999992</v>
      </c>
      <c r="O201" s="105">
        <f>'СВОД 2026'!N201+$H$1*1-ноя.26!D201</f>
        <v>76141.709999999992</v>
      </c>
      <c r="P201" s="105">
        <f>'СВОД 2026'!O201+$H$1*1-дек.26!D201</f>
        <v>78341.709999999992</v>
      </c>
      <c r="Q201" s="106">
        <f t="shared" si="6"/>
        <v>26400</v>
      </c>
      <c r="R201" s="106">
        <f>янв.26!D201+фев.26!D201+мар.26!D201+апр.26!D201+май.26!D201+июн.26!D201+июл.26!D201+авг.26!D416+сен.26!D416+окт.26!D201+ноя.26!D201+дек.26!D201</f>
        <v>0</v>
      </c>
      <c r="S201" s="106">
        <f t="shared" si="7"/>
        <v>78341.709999999992</v>
      </c>
    </row>
    <row r="202" spans="1:19" ht="15.95" customHeight="1" x14ac:dyDescent="0.25">
      <c r="A202" s="20" t="s">
        <v>213</v>
      </c>
      <c r="B202" s="2">
        <v>167</v>
      </c>
      <c r="C202" s="114"/>
      <c r="D202" s="133">
        <f>'СВОД 2025'!S202</f>
        <v>0</v>
      </c>
      <c r="E202" s="105">
        <f>'СВОД 2026'!D202+$H$1*1-янв.26!D202</f>
        <v>2200</v>
      </c>
      <c r="F202" s="105">
        <f>'СВОД 2026'!E202+$H$1*1-фев.26!D202</f>
        <v>-600</v>
      </c>
      <c r="G202" s="105">
        <f>'СВОД 2026'!F202+$H$1*1-мар.26!D202</f>
        <v>1600</v>
      </c>
      <c r="H202" s="105">
        <f>'СВОД 2026'!G202+$H$1*1-апр.26!D202</f>
        <v>3800</v>
      </c>
      <c r="I202" s="105">
        <f>'СВОД 2026'!H202+$H$1*1-май.26!D202</f>
        <v>6000</v>
      </c>
      <c r="J202" s="105">
        <f>'СВОД 2026'!I202+$H$1*1-июн.26!D202</f>
        <v>8200</v>
      </c>
      <c r="K202" s="105">
        <f>'СВОД 2026'!J202+$H$1*1-июл.26!D202</f>
        <v>10400</v>
      </c>
      <c r="L202" s="105">
        <f>'СВОД 2026'!K202+$H$1*1-авг.26!D202</f>
        <v>12600</v>
      </c>
      <c r="M202" s="105">
        <f>'СВОД 2026'!L202+$H$1*1-сен.26!D202</f>
        <v>14800</v>
      </c>
      <c r="N202" s="105">
        <f>'СВОД 2026'!M202+$H$1*1-окт.26!D202</f>
        <v>17000</v>
      </c>
      <c r="O202" s="105">
        <f>'СВОД 2026'!N202+$H$1*1-ноя.26!D202</f>
        <v>19200</v>
      </c>
      <c r="P202" s="105">
        <f>'СВОД 2026'!O202+$H$1*1-дек.26!D202</f>
        <v>21400</v>
      </c>
      <c r="Q202" s="106">
        <f t="shared" si="6"/>
        <v>26400</v>
      </c>
      <c r="R202" s="106">
        <f>янв.26!D202+фев.26!D202+мар.26!D202+апр.26!D202+май.26!D202+июн.26!D202+июл.26!D202+авг.26!D417+сен.26!D417+окт.26!D202+ноя.26!D202+дек.26!D202</f>
        <v>5000</v>
      </c>
      <c r="S202" s="106">
        <f t="shared" si="7"/>
        <v>21400</v>
      </c>
    </row>
    <row r="203" spans="1:19" ht="15.95" customHeight="1" x14ac:dyDescent="0.25">
      <c r="A203" s="20" t="s">
        <v>214</v>
      </c>
      <c r="B203" s="2">
        <v>168</v>
      </c>
      <c r="C203" s="114"/>
      <c r="D203" s="133">
        <f>'СВОД 2025'!S203</f>
        <v>7200</v>
      </c>
      <c r="E203" s="105">
        <f>'СВОД 2026'!D203+$H$1*1-янв.26!D203</f>
        <v>9400</v>
      </c>
      <c r="F203" s="105">
        <f>'СВОД 2026'!E203+$H$1*1-фев.26!D203</f>
        <v>3600</v>
      </c>
      <c r="G203" s="105">
        <f>'СВОД 2026'!F203+$H$1*1-мар.26!D203</f>
        <v>5800</v>
      </c>
      <c r="H203" s="105">
        <f>'СВОД 2026'!G203+$H$1*1-апр.26!D203</f>
        <v>8000</v>
      </c>
      <c r="I203" s="105">
        <f>'СВОД 2026'!H203+$H$1*1-май.26!D203</f>
        <v>10200</v>
      </c>
      <c r="J203" s="105">
        <f>'СВОД 2026'!I203+$H$1*1-июн.26!D203</f>
        <v>12400</v>
      </c>
      <c r="K203" s="105">
        <f>'СВОД 2026'!J203+$H$1*1-июл.26!D203</f>
        <v>14600</v>
      </c>
      <c r="L203" s="105">
        <f>'СВОД 2026'!K203+$H$1*1-авг.26!D203</f>
        <v>16800</v>
      </c>
      <c r="M203" s="105">
        <f>'СВОД 2026'!L203+$H$1*1-сен.26!D203</f>
        <v>19000</v>
      </c>
      <c r="N203" s="105">
        <f>'СВОД 2026'!M203+$H$1*1-окт.26!D203</f>
        <v>21200</v>
      </c>
      <c r="O203" s="105">
        <f>'СВОД 2026'!N203+$H$1*1-ноя.26!D203</f>
        <v>23400</v>
      </c>
      <c r="P203" s="105">
        <f>'СВОД 2026'!O203+$H$1*1-дек.26!D203</f>
        <v>25600</v>
      </c>
      <c r="Q203" s="106">
        <f t="shared" si="6"/>
        <v>26400</v>
      </c>
      <c r="R203" s="106">
        <f>янв.26!D203+фев.26!D203+мар.26!D203+апр.26!D203+май.26!D203+июн.26!D203+июл.26!D203+авг.26!D418+сен.26!D418+окт.26!D203+ноя.26!D203+дек.26!D203</f>
        <v>8000</v>
      </c>
      <c r="S203" s="106">
        <f t="shared" si="7"/>
        <v>25600</v>
      </c>
    </row>
    <row r="204" spans="1:19" ht="15.95" customHeight="1" x14ac:dyDescent="0.25">
      <c r="A204" s="20" t="s">
        <v>365</v>
      </c>
      <c r="B204" s="2">
        <v>169</v>
      </c>
      <c r="C204" s="114"/>
      <c r="D204" s="133">
        <f>'СВОД 2025'!S204</f>
        <v>0</v>
      </c>
      <c r="E204" s="105">
        <f>'СВОД 2026'!D204+$H$1*1-янв.26!D204</f>
        <v>-800</v>
      </c>
      <c r="F204" s="105">
        <f>'СВОД 2026'!E204+$H$1*1-фев.26!D204</f>
        <v>-2200</v>
      </c>
      <c r="G204" s="105">
        <f>'СВОД 2026'!F204+$H$1*1-мар.26!D204</f>
        <v>0</v>
      </c>
      <c r="H204" s="105">
        <f>'СВОД 2026'!G204+$H$1*1-апр.26!D204</f>
        <v>2200</v>
      </c>
      <c r="I204" s="105">
        <f>'СВОД 2026'!H204+$H$1*1-май.26!D204</f>
        <v>4400</v>
      </c>
      <c r="J204" s="105">
        <f>'СВОД 2026'!I204+$H$1*1-июн.26!D204</f>
        <v>6600</v>
      </c>
      <c r="K204" s="105">
        <f>'СВОД 2026'!J204+$H$1*1-июл.26!D204</f>
        <v>8800</v>
      </c>
      <c r="L204" s="105">
        <f>'СВОД 2026'!K204+$H$1*1-авг.26!D204</f>
        <v>11000</v>
      </c>
      <c r="M204" s="105">
        <f>'СВОД 2026'!L204+$H$1*1-сен.26!D204</f>
        <v>13200</v>
      </c>
      <c r="N204" s="105">
        <f>'СВОД 2026'!M204+$H$1*1-окт.26!D204</f>
        <v>15400</v>
      </c>
      <c r="O204" s="105">
        <f>'СВОД 2026'!N204+$H$1*1-ноя.26!D204</f>
        <v>17600</v>
      </c>
      <c r="P204" s="105">
        <f>'СВОД 2026'!O204+$H$1*1-дек.26!D204</f>
        <v>19800</v>
      </c>
      <c r="Q204" s="106">
        <f t="shared" si="6"/>
        <v>26400</v>
      </c>
      <c r="R204" s="106">
        <f>янв.26!D204+фев.26!D204+мар.26!D204+апр.26!D204+май.26!D204+июн.26!D204+июл.26!D204+авг.26!D419+сен.26!D419+окт.26!D204+ноя.26!D204+дек.26!D204</f>
        <v>6600</v>
      </c>
      <c r="S204" s="106">
        <f t="shared" si="7"/>
        <v>19800</v>
      </c>
    </row>
    <row r="205" spans="1:19" ht="15.95" customHeight="1" x14ac:dyDescent="0.25">
      <c r="A205" s="20" t="s">
        <v>216</v>
      </c>
      <c r="B205" s="2">
        <v>170</v>
      </c>
      <c r="C205" s="114"/>
      <c r="D205" s="133">
        <f>'СВОД 2025'!S205</f>
        <v>-26406.010000000002</v>
      </c>
      <c r="E205" s="105">
        <f>'СВОД 2026'!D205+$H$1*1-янв.26!D205</f>
        <v>-24206.010000000002</v>
      </c>
      <c r="F205" s="105">
        <f>'СВОД 2026'!E205+$H$1*1-фев.26!D205</f>
        <v>-22006.010000000002</v>
      </c>
      <c r="G205" s="105">
        <f>'СВОД 2026'!F205+$H$1*1-мар.26!D205</f>
        <v>-19806.010000000002</v>
      </c>
      <c r="H205" s="105">
        <f>'СВОД 2026'!G205+$H$1*1-апр.26!D205</f>
        <v>-17606.010000000002</v>
      </c>
      <c r="I205" s="105">
        <f>'СВОД 2026'!H205+$H$1*1-май.26!D205</f>
        <v>-15406.010000000002</v>
      </c>
      <c r="J205" s="105">
        <f>'СВОД 2026'!I205+$H$1*1-июн.26!D205</f>
        <v>-13206.010000000002</v>
      </c>
      <c r="K205" s="105">
        <f>'СВОД 2026'!J205+$H$1*1-июл.26!D205</f>
        <v>-11006.010000000002</v>
      </c>
      <c r="L205" s="105">
        <f>'СВОД 2026'!K205+$H$1*1-авг.26!D205</f>
        <v>-8806.010000000002</v>
      </c>
      <c r="M205" s="105">
        <f>'СВОД 2026'!L205+$H$1*1-сен.26!D205</f>
        <v>-6606.010000000002</v>
      </c>
      <c r="N205" s="105">
        <f>'СВОД 2026'!M205+$H$1*1-окт.26!D205</f>
        <v>-4406.010000000002</v>
      </c>
      <c r="O205" s="105">
        <f>'СВОД 2026'!N205+$H$1*1-ноя.26!D205</f>
        <v>-2206.010000000002</v>
      </c>
      <c r="P205" s="105">
        <f>'СВОД 2026'!O205+$H$1*1-дек.26!D205</f>
        <v>-6.0100000000020373</v>
      </c>
      <c r="Q205" s="106">
        <f t="shared" si="6"/>
        <v>26400</v>
      </c>
      <c r="R205" s="106">
        <f>янв.26!D205+фев.26!D205+мар.26!D205+апр.26!D205+май.26!D205+июн.26!D205+июл.26!D205+авг.26!D420+сен.26!D420+окт.26!D205+ноя.26!D205+дек.26!D205</f>
        <v>0</v>
      </c>
      <c r="S205" s="106">
        <f t="shared" si="7"/>
        <v>-6.0100000000020373</v>
      </c>
    </row>
    <row r="206" spans="1:19" ht="15.95" customHeight="1" x14ac:dyDescent="0.25">
      <c r="A206" s="20" t="s">
        <v>217</v>
      </c>
      <c r="B206" s="2">
        <v>171</v>
      </c>
      <c r="C206" s="114"/>
      <c r="D206" s="133">
        <f>'СВОД 2025'!S206</f>
        <v>0</v>
      </c>
      <c r="E206" s="105">
        <f>'СВОД 2026'!D206+$H$1*1-янв.26!D206</f>
        <v>2200</v>
      </c>
      <c r="F206" s="105">
        <f>'СВОД 2026'!E206+$H$1*1-фев.26!D206</f>
        <v>0</v>
      </c>
      <c r="G206" s="105">
        <f>'СВОД 2026'!F206+$H$1*1-мар.26!D206</f>
        <v>2200</v>
      </c>
      <c r="H206" s="105">
        <f>'СВОД 2026'!G206+$H$1*1-апр.26!D206</f>
        <v>4400</v>
      </c>
      <c r="I206" s="105">
        <f>'СВОД 2026'!H206+$H$1*1-май.26!D206</f>
        <v>6600</v>
      </c>
      <c r="J206" s="105">
        <f>'СВОД 2026'!I206+$H$1*1-июн.26!D206</f>
        <v>8800</v>
      </c>
      <c r="K206" s="105">
        <f>'СВОД 2026'!J206+$H$1*1-июл.26!D206</f>
        <v>11000</v>
      </c>
      <c r="L206" s="105">
        <f>'СВОД 2026'!K206+$H$1*1-авг.26!D206</f>
        <v>13200</v>
      </c>
      <c r="M206" s="105">
        <f>'СВОД 2026'!L206+$H$1*1-сен.26!D206</f>
        <v>15400</v>
      </c>
      <c r="N206" s="105">
        <f>'СВОД 2026'!M206+$H$1*1-окт.26!D206</f>
        <v>17600</v>
      </c>
      <c r="O206" s="105">
        <f>'СВОД 2026'!N206+$H$1*1-ноя.26!D206</f>
        <v>19800</v>
      </c>
      <c r="P206" s="105">
        <f>'СВОД 2026'!O206+$H$1*1-дек.26!D206</f>
        <v>22000</v>
      </c>
      <c r="Q206" s="106">
        <f t="shared" si="6"/>
        <v>26400</v>
      </c>
      <c r="R206" s="106">
        <f>янв.26!D206+фев.26!D206+мар.26!D206+апр.26!D206+май.26!D206+июн.26!D206+июл.26!D206+авг.26!D421+сен.26!D421+окт.26!D206+ноя.26!D206+дек.26!D206</f>
        <v>4400</v>
      </c>
      <c r="S206" s="106">
        <f t="shared" si="7"/>
        <v>22000</v>
      </c>
    </row>
    <row r="207" spans="1:19" ht="15.95" customHeight="1" x14ac:dyDescent="0.25">
      <c r="A207" s="20" t="s">
        <v>218</v>
      </c>
      <c r="B207" s="2">
        <v>172</v>
      </c>
      <c r="C207" s="114"/>
      <c r="D207" s="133">
        <f>'СВОД 2025'!S207</f>
        <v>2159.2900000000009</v>
      </c>
      <c r="E207" s="105">
        <f>'СВОД 2026'!D207+$H$1*1-янв.26!D207</f>
        <v>2159.2900000000009</v>
      </c>
      <c r="F207" s="105">
        <f>'СВОД 2026'!E207+$H$1*1-фев.26!D207</f>
        <v>2159.2900000000009</v>
      </c>
      <c r="G207" s="105">
        <f>'СВОД 2026'!F207+$H$1*1-мар.26!D207</f>
        <v>4359.2900000000009</v>
      </c>
      <c r="H207" s="105">
        <f>'СВОД 2026'!G207+$H$1*1-апр.26!D207</f>
        <v>6559.2900000000009</v>
      </c>
      <c r="I207" s="105">
        <f>'СВОД 2026'!H207+$H$1*1-май.26!D207</f>
        <v>8759.2900000000009</v>
      </c>
      <c r="J207" s="105">
        <f>'СВОД 2026'!I207+$H$1*1-июн.26!D207</f>
        <v>10959.29</v>
      </c>
      <c r="K207" s="105">
        <f>'СВОД 2026'!J207+$H$1*1-июл.26!D207</f>
        <v>13159.29</v>
      </c>
      <c r="L207" s="105">
        <f>'СВОД 2026'!K207+$H$1*1-авг.26!D207</f>
        <v>15359.29</v>
      </c>
      <c r="M207" s="105">
        <f>'СВОД 2026'!L207+$H$1*1-сен.26!D207</f>
        <v>17559.29</v>
      </c>
      <c r="N207" s="105">
        <f>'СВОД 2026'!M207+$H$1*1-окт.26!D207</f>
        <v>19759.29</v>
      </c>
      <c r="O207" s="105">
        <f>'СВОД 2026'!N207+$H$1*1-ноя.26!D207</f>
        <v>21959.29</v>
      </c>
      <c r="P207" s="105">
        <f>'СВОД 2026'!O207+$H$1*1-дек.26!D207</f>
        <v>24159.29</v>
      </c>
      <c r="Q207" s="106">
        <f t="shared" si="6"/>
        <v>26400</v>
      </c>
      <c r="R207" s="106">
        <f>янв.26!D207+фев.26!D207+мар.26!D207+апр.26!D207+май.26!D207+июн.26!D207+июл.26!D207+авг.26!D422+сен.26!D422+окт.26!D207+ноя.26!D207+дек.26!D207</f>
        <v>4400</v>
      </c>
      <c r="S207" s="106">
        <f t="shared" si="7"/>
        <v>24159.29</v>
      </c>
    </row>
    <row r="208" spans="1:19" ht="15.95" customHeight="1" x14ac:dyDescent="0.25">
      <c r="A208" s="20" t="s">
        <v>219</v>
      </c>
      <c r="B208" s="2">
        <v>173</v>
      </c>
      <c r="C208" s="114"/>
      <c r="D208" s="133">
        <f>'СВОД 2025'!S208</f>
        <v>8268.3900000000031</v>
      </c>
      <c r="E208" s="105">
        <f>'СВОД 2026'!D208+$H$1*1-янв.26!D208</f>
        <v>6068.3900000000031</v>
      </c>
      <c r="F208" s="105">
        <f>'СВОД 2026'!E208+$H$1*1-фев.26!D208</f>
        <v>6068.3900000000031</v>
      </c>
      <c r="G208" s="105">
        <f>'СВОД 2026'!F208+$H$1*1-мар.26!D208</f>
        <v>8268.3900000000031</v>
      </c>
      <c r="H208" s="105">
        <f>'СВОД 2026'!G208+$H$1*1-апр.26!D208</f>
        <v>10468.390000000003</v>
      </c>
      <c r="I208" s="105">
        <f>'СВОД 2026'!H208+$H$1*1-май.26!D208</f>
        <v>12668.390000000003</v>
      </c>
      <c r="J208" s="105">
        <f>'СВОД 2026'!I208+$H$1*1-июн.26!D208</f>
        <v>14868.390000000003</v>
      </c>
      <c r="K208" s="105">
        <f>'СВОД 2026'!J208+$H$1*1-июл.26!D208</f>
        <v>17068.390000000003</v>
      </c>
      <c r="L208" s="105">
        <f>'СВОД 2026'!K208+$H$1*1-авг.26!D208</f>
        <v>19268.390000000003</v>
      </c>
      <c r="M208" s="105">
        <f>'СВОД 2026'!L208+$H$1*1-сен.26!D208</f>
        <v>21468.390000000003</v>
      </c>
      <c r="N208" s="105">
        <f>'СВОД 2026'!M208+$H$1*1-окт.26!D208</f>
        <v>23668.390000000003</v>
      </c>
      <c r="O208" s="105">
        <f>'СВОД 2026'!N208+$H$1*1-ноя.26!D208</f>
        <v>25868.390000000003</v>
      </c>
      <c r="P208" s="105">
        <f>'СВОД 2026'!O208+$H$1*1-дек.26!D208</f>
        <v>28068.390000000003</v>
      </c>
      <c r="Q208" s="106">
        <f t="shared" si="6"/>
        <v>26400</v>
      </c>
      <c r="R208" s="106">
        <f>янв.26!D208+фев.26!D208+мар.26!D208+апр.26!D208+май.26!D208+июн.26!D208+июл.26!D208+авг.26!D423+сен.26!D423+окт.26!D208+ноя.26!D208+дек.26!D208</f>
        <v>6600</v>
      </c>
      <c r="S208" s="106">
        <f t="shared" si="7"/>
        <v>28068.39</v>
      </c>
    </row>
    <row r="209" spans="1:19" ht="15.95" customHeight="1" x14ac:dyDescent="0.25">
      <c r="A209" s="20" t="s">
        <v>220</v>
      </c>
      <c r="B209" s="2">
        <v>174</v>
      </c>
      <c r="C209" s="114"/>
      <c r="D209" s="133">
        <f>'СВОД 2025'!S209</f>
        <v>0</v>
      </c>
      <c r="E209" s="105">
        <f>'СВОД 2026'!D209+$H$1*1-янв.26!D209</f>
        <v>2200</v>
      </c>
      <c r="F209" s="105">
        <f>'СВОД 2026'!E209+$H$1*1-фев.26!D209</f>
        <v>0</v>
      </c>
      <c r="G209" s="105">
        <f>'СВОД 2026'!F209+$H$1*1-мар.26!D209</f>
        <v>2200</v>
      </c>
      <c r="H209" s="105">
        <f>'СВОД 2026'!G209+$H$1*1-апр.26!D209</f>
        <v>4400</v>
      </c>
      <c r="I209" s="105">
        <f>'СВОД 2026'!H209+$H$1*1-май.26!D209</f>
        <v>6600</v>
      </c>
      <c r="J209" s="105">
        <f>'СВОД 2026'!I209+$H$1*1-июн.26!D209</f>
        <v>8800</v>
      </c>
      <c r="K209" s="105">
        <f>'СВОД 2026'!J209+$H$1*1-июл.26!D209</f>
        <v>11000</v>
      </c>
      <c r="L209" s="105">
        <f>'СВОД 2026'!K209+$H$1*1-авг.26!D209</f>
        <v>13200</v>
      </c>
      <c r="M209" s="105">
        <f>'СВОД 2026'!L209+$H$1*1-сен.26!D209</f>
        <v>15400</v>
      </c>
      <c r="N209" s="105">
        <f>'СВОД 2026'!M209+$H$1*1-окт.26!D209</f>
        <v>17600</v>
      </c>
      <c r="O209" s="105">
        <f>'СВОД 2026'!N209+$H$1*1-ноя.26!D209</f>
        <v>19800</v>
      </c>
      <c r="P209" s="105">
        <f>'СВОД 2026'!O209+$H$1*1-дек.26!D209</f>
        <v>22000</v>
      </c>
      <c r="Q209" s="106">
        <f t="shared" si="6"/>
        <v>26400</v>
      </c>
      <c r="R209" s="106">
        <f>янв.26!D209+фев.26!D209+мар.26!D209+апр.26!D209+май.26!D209+июн.26!D209+июл.26!D209+авг.26!D424+сен.26!D424+окт.26!D209+ноя.26!D209+дек.26!D209</f>
        <v>4400</v>
      </c>
      <c r="S209" s="106">
        <f t="shared" si="7"/>
        <v>22000</v>
      </c>
    </row>
    <row r="210" spans="1:19" ht="15.95" customHeight="1" x14ac:dyDescent="0.25">
      <c r="A210" s="20" t="s">
        <v>221</v>
      </c>
      <c r="B210" s="2">
        <v>175</v>
      </c>
      <c r="C210" s="114"/>
      <c r="D210" s="133">
        <f>'СВОД 2025'!S210</f>
        <v>-11195.450000000004</v>
      </c>
      <c r="E210" s="105">
        <f>'СВОД 2026'!D210+$H$1*1-янв.26!D210</f>
        <v>-11195.450000000004</v>
      </c>
      <c r="F210" s="105">
        <f>'СВОД 2026'!E210+$H$1*1-фев.26!D210</f>
        <v>-11195.450000000004</v>
      </c>
      <c r="G210" s="105">
        <f>'СВОД 2026'!F210+$H$1*1-мар.26!D210</f>
        <v>-8995.4500000000044</v>
      </c>
      <c r="H210" s="105">
        <f>'СВОД 2026'!G210+$H$1*1-апр.26!D210</f>
        <v>-6795.4500000000044</v>
      </c>
      <c r="I210" s="105">
        <f>'СВОД 2026'!H210+$H$1*1-май.26!D210</f>
        <v>-4595.4500000000044</v>
      </c>
      <c r="J210" s="105">
        <f>'СВОД 2026'!I210+$H$1*1-июн.26!D210</f>
        <v>-2395.4500000000044</v>
      </c>
      <c r="K210" s="105">
        <f>'СВОД 2026'!J210+$H$1*1-июл.26!D210</f>
        <v>-195.45000000000437</v>
      </c>
      <c r="L210" s="105">
        <f>'СВОД 2026'!K210+$H$1*1-авг.26!D210</f>
        <v>2004.5499999999956</v>
      </c>
      <c r="M210" s="105">
        <f>'СВОД 2026'!L210+$H$1*1-сен.26!D210</f>
        <v>4204.5499999999956</v>
      </c>
      <c r="N210" s="105">
        <f>'СВОД 2026'!M210+$H$1*1-окт.26!D210</f>
        <v>6404.5499999999956</v>
      </c>
      <c r="O210" s="105">
        <f>'СВОД 2026'!N210+$H$1*1-ноя.26!D210</f>
        <v>8604.5499999999956</v>
      </c>
      <c r="P210" s="105">
        <f>'СВОД 2026'!O210+$H$1*1-дек.26!D210</f>
        <v>10804.549999999996</v>
      </c>
      <c r="Q210" s="106">
        <f t="shared" si="6"/>
        <v>26400</v>
      </c>
      <c r="R210" s="106">
        <f>янв.26!D210+фев.26!D210+мар.26!D210+апр.26!D210+май.26!D210+июн.26!D210+июл.26!D210+авг.26!D425+сен.26!D425+окт.26!D210+ноя.26!D210+дек.26!D210</f>
        <v>4400</v>
      </c>
      <c r="S210" s="106">
        <f t="shared" si="7"/>
        <v>10804.549999999996</v>
      </c>
    </row>
    <row r="211" spans="1:19" ht="15.95" customHeight="1" x14ac:dyDescent="0.25">
      <c r="A211" s="20" t="s">
        <v>222</v>
      </c>
      <c r="B211" s="2">
        <v>176</v>
      </c>
      <c r="C211" s="114"/>
      <c r="D211" s="133">
        <f>'СВОД 2025'!S211</f>
        <v>-4.0000000008149073E-2</v>
      </c>
      <c r="E211" s="105">
        <f>'СВОД 2026'!D211+$H$1*1-янв.26!D211</f>
        <v>2199.9599999999919</v>
      </c>
      <c r="F211" s="105">
        <f>'СВОД 2026'!E211+$H$1*1-фев.26!D211</f>
        <v>4399.9599999999919</v>
      </c>
      <c r="G211" s="105">
        <f>'СВОД 2026'!F211+$H$1*1-мар.26!D211</f>
        <v>6599.9599999999919</v>
      </c>
      <c r="H211" s="105">
        <f>'СВОД 2026'!G211+$H$1*1-апр.26!D211</f>
        <v>8799.9599999999919</v>
      </c>
      <c r="I211" s="105">
        <f>'СВОД 2026'!H211+$H$1*1-май.26!D211</f>
        <v>10999.959999999992</v>
      </c>
      <c r="J211" s="105">
        <f>'СВОД 2026'!I211+$H$1*1-июн.26!D211</f>
        <v>13199.959999999992</v>
      </c>
      <c r="K211" s="105">
        <f>'СВОД 2026'!J211+$H$1*1-июл.26!D211</f>
        <v>15399.959999999992</v>
      </c>
      <c r="L211" s="105">
        <f>'СВОД 2026'!K211+$H$1*1-авг.26!D211</f>
        <v>17599.959999999992</v>
      </c>
      <c r="M211" s="105">
        <f>'СВОД 2026'!L211+$H$1*1-сен.26!D211</f>
        <v>19799.959999999992</v>
      </c>
      <c r="N211" s="105">
        <f>'СВОД 2026'!M211+$H$1*1-окт.26!D211</f>
        <v>21999.959999999992</v>
      </c>
      <c r="O211" s="105">
        <f>'СВОД 2026'!N211+$H$1*1-ноя.26!D211</f>
        <v>24199.959999999992</v>
      </c>
      <c r="P211" s="105">
        <f>'СВОД 2026'!O211+$H$1*1-дек.26!D211</f>
        <v>26399.959999999992</v>
      </c>
      <c r="Q211" s="106">
        <f t="shared" si="6"/>
        <v>26400</v>
      </c>
      <c r="R211" s="106">
        <f>янв.26!D211+фев.26!D211+мар.26!D211+апр.26!D211+май.26!D211+июн.26!D211+июл.26!D211+авг.26!D426+сен.26!D426+окт.26!D211+ноя.26!D211+дек.26!D211</f>
        <v>0</v>
      </c>
      <c r="S211" s="106">
        <f t="shared" si="7"/>
        <v>26399.959999999992</v>
      </c>
    </row>
    <row r="212" spans="1:19" ht="15.95" customHeight="1" x14ac:dyDescent="0.25">
      <c r="A212" s="20" t="s">
        <v>223</v>
      </c>
      <c r="B212" s="2">
        <v>177</v>
      </c>
      <c r="C212" s="114"/>
      <c r="D212" s="133">
        <f>'СВОД 2025'!S212</f>
        <v>0</v>
      </c>
      <c r="E212" s="105">
        <f>'СВОД 2026'!D212+$H$1*1-янв.26!D212</f>
        <v>-4400</v>
      </c>
      <c r="F212" s="105">
        <f>'СВОД 2026'!E212+$H$1*1-фев.26!D212</f>
        <v>-2200</v>
      </c>
      <c r="G212" s="105">
        <f>'СВОД 2026'!F212+$H$1*1-мар.26!D212</f>
        <v>0</v>
      </c>
      <c r="H212" s="105">
        <f>'СВОД 2026'!G212+$H$1*1-апр.26!D212</f>
        <v>2200</v>
      </c>
      <c r="I212" s="105">
        <f>'СВОД 2026'!H212+$H$1*1-май.26!D212</f>
        <v>4400</v>
      </c>
      <c r="J212" s="105">
        <f>'СВОД 2026'!I212+$H$1*1-июн.26!D212</f>
        <v>6600</v>
      </c>
      <c r="K212" s="105">
        <f>'СВОД 2026'!J212+$H$1*1-июл.26!D212</f>
        <v>8800</v>
      </c>
      <c r="L212" s="105">
        <f>'СВОД 2026'!K212+$H$1*1-авг.26!D212</f>
        <v>11000</v>
      </c>
      <c r="M212" s="105">
        <f>'СВОД 2026'!L212+$H$1*1-сен.26!D212</f>
        <v>13200</v>
      </c>
      <c r="N212" s="105">
        <f>'СВОД 2026'!M212+$H$1*1-окт.26!D212</f>
        <v>15400</v>
      </c>
      <c r="O212" s="105">
        <f>'СВОД 2026'!N212+$H$1*1-ноя.26!D212</f>
        <v>17600</v>
      </c>
      <c r="P212" s="105">
        <f>'СВОД 2026'!O212+$H$1*1-дек.26!D212</f>
        <v>19800</v>
      </c>
      <c r="Q212" s="106">
        <f t="shared" si="6"/>
        <v>26400</v>
      </c>
      <c r="R212" s="106">
        <f>янв.26!D212+фев.26!D212+мар.26!D212+апр.26!D212+май.26!D212+июн.26!D212+июл.26!D212+авг.26!D427+сен.26!D427+окт.26!D212+ноя.26!D212+дек.26!D212</f>
        <v>6600</v>
      </c>
      <c r="S212" s="106">
        <f t="shared" si="7"/>
        <v>19800</v>
      </c>
    </row>
    <row r="213" spans="1:19" ht="15.95" customHeight="1" x14ac:dyDescent="0.25">
      <c r="A213" s="20" t="s">
        <v>224</v>
      </c>
      <c r="B213" s="2">
        <v>178</v>
      </c>
      <c r="C213" s="114"/>
      <c r="D213" s="133">
        <f>'СВОД 2025'!S213</f>
        <v>17000</v>
      </c>
      <c r="E213" s="105">
        <f>'СВОД 2026'!D213+$H$1*1-янв.26!D213</f>
        <v>19200</v>
      </c>
      <c r="F213" s="105">
        <f>'СВОД 2026'!E213+$H$1*1-фев.26!D213</f>
        <v>21400</v>
      </c>
      <c r="G213" s="105">
        <f>'СВОД 2026'!F213+$H$1*1-мар.26!D213</f>
        <v>23600</v>
      </c>
      <c r="H213" s="105">
        <f>'СВОД 2026'!G213+$H$1*1-апр.26!D213</f>
        <v>25800</v>
      </c>
      <c r="I213" s="105">
        <f>'СВОД 2026'!H213+$H$1*1-май.26!D213</f>
        <v>28000</v>
      </c>
      <c r="J213" s="105">
        <f>'СВОД 2026'!I213+$H$1*1-июн.26!D213</f>
        <v>30200</v>
      </c>
      <c r="K213" s="105">
        <f>'СВОД 2026'!J213+$H$1*1-июл.26!D213</f>
        <v>32400</v>
      </c>
      <c r="L213" s="105">
        <f>'СВОД 2026'!K213+$H$1*1-авг.26!D213</f>
        <v>34600</v>
      </c>
      <c r="M213" s="105">
        <f>'СВОД 2026'!L213+$H$1*1-сен.26!D213</f>
        <v>36800</v>
      </c>
      <c r="N213" s="105">
        <f>'СВОД 2026'!M213+$H$1*1-окт.26!D213</f>
        <v>39000</v>
      </c>
      <c r="O213" s="105">
        <f>'СВОД 2026'!N213+$H$1*1-ноя.26!D213</f>
        <v>41200</v>
      </c>
      <c r="P213" s="105">
        <f>'СВОД 2026'!O213+$H$1*1-дек.26!D213</f>
        <v>43400</v>
      </c>
      <c r="Q213" s="106">
        <f t="shared" si="6"/>
        <v>26400</v>
      </c>
      <c r="R213" s="106">
        <f>янв.26!D213+фев.26!D213+мар.26!D213+апр.26!D213+май.26!D213+июн.26!D213+июл.26!D213+авг.26!D428+сен.26!D428+окт.26!D213+ноя.26!D213+дек.26!D213</f>
        <v>0</v>
      </c>
      <c r="S213" s="106">
        <f t="shared" si="7"/>
        <v>43400</v>
      </c>
    </row>
    <row r="214" spans="1:19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2025'!S214</f>
        <v>-1340</v>
      </c>
      <c r="E214" s="105">
        <f>'СВОД 2026'!D214+$H$1*1-янв.26!D214</f>
        <v>-1340</v>
      </c>
      <c r="F214" s="105">
        <f>'СВОД 2026'!E214+$H$1*1-фев.26!D214</f>
        <v>-1340</v>
      </c>
      <c r="G214" s="105">
        <f>'СВОД 2026'!F214+$H$1*1-мар.26!D214</f>
        <v>860</v>
      </c>
      <c r="H214" s="105">
        <f>'СВОД 2026'!G214+$H$1*1-апр.26!D214</f>
        <v>3060</v>
      </c>
      <c r="I214" s="105">
        <f>'СВОД 2026'!H214+$H$1*1-май.26!D214</f>
        <v>5260</v>
      </c>
      <c r="J214" s="105">
        <f>'СВОД 2026'!I214+$H$1*1-июн.26!D214</f>
        <v>7460</v>
      </c>
      <c r="K214" s="105">
        <f>'СВОД 2026'!J214+$H$1*1-июл.26!D214</f>
        <v>9660</v>
      </c>
      <c r="L214" s="105">
        <f>'СВОД 2026'!K214+$H$1*1-авг.26!D214</f>
        <v>11860</v>
      </c>
      <c r="M214" s="105">
        <f>'СВОД 2026'!L214+$H$1*1-сен.26!D214</f>
        <v>14060</v>
      </c>
      <c r="N214" s="105">
        <f>'СВОД 2026'!M214+$H$1*1-окт.26!D214</f>
        <v>16260</v>
      </c>
      <c r="O214" s="105">
        <f>'СВОД 2026'!N214+$H$1*1-ноя.26!D214</f>
        <v>18460</v>
      </c>
      <c r="P214" s="105">
        <f>'СВОД 2026'!O214+$H$1*1-дек.26!D214</f>
        <v>20660</v>
      </c>
      <c r="Q214" s="106">
        <f t="shared" si="6"/>
        <v>26400</v>
      </c>
      <c r="R214" s="106">
        <f>янв.26!D214+фев.26!D214+мар.26!D214+апр.26!D214+май.26!D214+июн.26!D214+июл.26!D214+авг.26!D429+сен.26!D429+окт.26!D214+ноя.26!D214+дек.26!D214</f>
        <v>4400</v>
      </c>
      <c r="S214" s="106">
        <f t="shared" si="7"/>
        <v>20660</v>
      </c>
    </row>
    <row r="215" spans="1:19" ht="15.95" customHeight="1" x14ac:dyDescent="0.25">
      <c r="A215" s="20" t="s">
        <v>483</v>
      </c>
      <c r="B215" s="2">
        <v>179</v>
      </c>
      <c r="C215" s="114"/>
      <c r="D215" s="133">
        <f>'СВОД 2025'!S215</f>
        <v>8800</v>
      </c>
      <c r="E215" s="105">
        <f>'СВОД 2026'!D215+$H$1*1-янв.26!D215</f>
        <v>11000</v>
      </c>
      <c r="F215" s="105">
        <f>'СВОД 2026'!E215+$H$1*1-фев.26!D215</f>
        <v>13200</v>
      </c>
      <c r="G215" s="105">
        <f>'СВОД 2026'!F215+$H$1*1-мар.26!D215</f>
        <v>15400</v>
      </c>
      <c r="H215" s="105">
        <f>'СВОД 2026'!G215+$H$1*1-апр.26!D215</f>
        <v>17600</v>
      </c>
      <c r="I215" s="105">
        <f>'СВОД 2026'!H215+$H$1*1-май.26!D215</f>
        <v>19800</v>
      </c>
      <c r="J215" s="105">
        <f>'СВОД 2026'!I215+$H$1*1-июн.26!D215</f>
        <v>22000</v>
      </c>
      <c r="K215" s="105">
        <f>'СВОД 2026'!J215+$H$1*1-июл.26!D215</f>
        <v>24200</v>
      </c>
      <c r="L215" s="105">
        <f>'СВОД 2026'!K215+$H$1*1-авг.26!D215</f>
        <v>26400</v>
      </c>
      <c r="M215" s="105">
        <f>'СВОД 2026'!L215+$H$1*1-сен.26!D215</f>
        <v>28600</v>
      </c>
      <c r="N215" s="105">
        <f>'СВОД 2026'!M215+$H$1*1-окт.26!D215</f>
        <v>30800</v>
      </c>
      <c r="O215" s="105">
        <f>'СВОД 2026'!N215+$H$1*1-ноя.26!D215</f>
        <v>33000</v>
      </c>
      <c r="P215" s="105">
        <f>'СВОД 2026'!O215+$H$1*1-дек.26!D215</f>
        <v>35200</v>
      </c>
      <c r="Q215" s="106">
        <f t="shared" si="6"/>
        <v>26400</v>
      </c>
      <c r="R215" s="106">
        <f>янв.26!D215+фев.26!D215+мар.26!D215+апр.26!D215+май.26!D215+июн.26!D215+июл.26!D215+авг.26!D430+сен.26!D430+окт.26!D215+ноя.26!D215+дек.26!D215</f>
        <v>0</v>
      </c>
      <c r="S215" s="106">
        <f t="shared" si="7"/>
        <v>35200</v>
      </c>
    </row>
    <row r="216" spans="1:19" ht="15.95" customHeight="1" x14ac:dyDescent="0.25">
      <c r="A216" s="20" t="s">
        <v>228</v>
      </c>
      <c r="B216" s="2">
        <v>180</v>
      </c>
      <c r="C216" s="114"/>
      <c r="D216" s="133">
        <f>'СВОД 2025'!S216</f>
        <v>120931.42000000001</v>
      </c>
      <c r="E216" s="105">
        <f>'СВОД 2026'!D216+$H$1*1-янв.26!D216</f>
        <v>123131.42000000001</v>
      </c>
      <c r="F216" s="105">
        <f>'СВОД 2026'!E216+$H$1*1-фев.26!D216</f>
        <v>125331.42000000001</v>
      </c>
      <c r="G216" s="105">
        <f>'СВОД 2026'!F216+$H$1*1-мар.26!D216</f>
        <v>127531.42000000001</v>
      </c>
      <c r="H216" s="105">
        <f>'СВОД 2026'!G216+$H$1*1-апр.26!D216</f>
        <v>129731.42000000001</v>
      </c>
      <c r="I216" s="105">
        <f>'СВОД 2026'!H216+$H$1*1-май.26!D216</f>
        <v>131931.42000000001</v>
      </c>
      <c r="J216" s="105">
        <f>'СВОД 2026'!I216+$H$1*1-июн.26!D216</f>
        <v>134131.42000000001</v>
      </c>
      <c r="K216" s="105">
        <f>'СВОД 2026'!J216+$H$1*1-июл.26!D216</f>
        <v>136331.42000000001</v>
      </c>
      <c r="L216" s="105">
        <f>'СВОД 2026'!K216+$H$1*1-авг.26!D216</f>
        <v>138531.42000000001</v>
      </c>
      <c r="M216" s="105">
        <f>'СВОД 2026'!L216+$H$1*1-сен.26!D216</f>
        <v>140731.42000000001</v>
      </c>
      <c r="N216" s="105">
        <f>'СВОД 2026'!M216+$H$1*1-окт.26!D216</f>
        <v>142931.42000000001</v>
      </c>
      <c r="O216" s="105">
        <f>'СВОД 2026'!N216+$H$1*1-ноя.26!D216</f>
        <v>145131.42000000001</v>
      </c>
      <c r="P216" s="105">
        <f>'СВОД 2026'!O216+$H$1*1-дек.26!D216</f>
        <v>147331.42000000001</v>
      </c>
      <c r="Q216" s="106">
        <f t="shared" si="6"/>
        <v>26400</v>
      </c>
      <c r="R216" s="106">
        <f>янв.26!D216+фев.26!D216+мар.26!D216+апр.26!D216+май.26!D216+июн.26!D216+июл.26!D216+авг.26!D431+сен.26!D431+окт.26!D216+ноя.26!D216+дек.26!D216</f>
        <v>0</v>
      </c>
      <c r="S216" s="106">
        <f t="shared" si="7"/>
        <v>147331.42000000001</v>
      </c>
    </row>
    <row r="217" spans="1:19" ht="15.95" customHeight="1" x14ac:dyDescent="0.25">
      <c r="A217" s="22" t="s">
        <v>229</v>
      </c>
      <c r="B217" s="2">
        <v>181</v>
      </c>
      <c r="C217" s="114"/>
      <c r="D217" s="133">
        <f>'СВОД 2025'!S217</f>
        <v>293999.05000000005</v>
      </c>
      <c r="E217" s="105">
        <f>'СВОД 2026'!D217+$H$1*1-янв.26!D217</f>
        <v>296199.05000000005</v>
      </c>
      <c r="F217" s="105">
        <f>'СВОД 2026'!E217+$H$1*1-фев.26!D217</f>
        <v>298399.05000000005</v>
      </c>
      <c r="G217" s="105">
        <f>'СВОД 2026'!F217+$H$1*1-мар.26!D217</f>
        <v>300599.05000000005</v>
      </c>
      <c r="H217" s="105">
        <f>'СВОД 2026'!G217+$H$1*1-апр.26!D217</f>
        <v>302799.05000000005</v>
      </c>
      <c r="I217" s="105">
        <f>'СВОД 2026'!H217+$H$1*1-май.26!D217</f>
        <v>304999.05000000005</v>
      </c>
      <c r="J217" s="105">
        <f>'СВОД 2026'!I217+$H$1*1-июн.26!D217</f>
        <v>307199.05000000005</v>
      </c>
      <c r="K217" s="105">
        <f>'СВОД 2026'!J217+$H$1*1-июл.26!D217</f>
        <v>309399.05000000005</v>
      </c>
      <c r="L217" s="105">
        <f>'СВОД 2026'!K217+$H$1*1-авг.26!D217</f>
        <v>311599.05000000005</v>
      </c>
      <c r="M217" s="105">
        <f>'СВОД 2026'!L217+$H$1*1-сен.26!D217</f>
        <v>313799.05000000005</v>
      </c>
      <c r="N217" s="105">
        <f>'СВОД 2026'!M217+$H$1*1-окт.26!D217</f>
        <v>315999.05000000005</v>
      </c>
      <c r="O217" s="105">
        <f>'СВОД 2026'!N217+$H$1*1-ноя.26!D217</f>
        <v>318199.05000000005</v>
      </c>
      <c r="P217" s="105">
        <f>'СВОД 2026'!O217+$H$1*1-дек.26!D217</f>
        <v>320399.05000000005</v>
      </c>
      <c r="Q217" s="106">
        <f t="shared" si="6"/>
        <v>26400</v>
      </c>
      <c r="R217" s="106">
        <f>янв.26!D217+фев.26!D217+мар.26!D217+апр.26!D217+май.26!D217+июн.26!D217+июл.26!D217+авг.26!D432+сен.26!D432+окт.26!D217+ноя.26!D217+дек.26!D217</f>
        <v>0</v>
      </c>
      <c r="S217" s="106">
        <f t="shared" si="7"/>
        <v>320399.05000000005</v>
      </c>
    </row>
    <row r="218" spans="1:19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19" ht="35.25" customHeight="1" thickBot="1" x14ac:dyDescent="0.3">
      <c r="A219" s="35"/>
      <c r="B219" s="140"/>
      <c r="C219" s="58" t="s">
        <v>230</v>
      </c>
      <c r="D219" s="11">
        <f>SUM(D3:D217)</f>
        <v>5517698.7599999961</v>
      </c>
      <c r="E219" s="11">
        <f t="shared" ref="E219:S219" si="8">SUM(E3:E218)</f>
        <v>5427516.0099999961</v>
      </c>
      <c r="F219" s="11">
        <f t="shared" si="8"/>
        <v>5303551.0099999961</v>
      </c>
      <c r="G219" s="11">
        <f t="shared" si="8"/>
        <v>5772151.0099999961</v>
      </c>
      <c r="H219" s="11">
        <f t="shared" si="8"/>
        <v>6240751.009999997</v>
      </c>
      <c r="I219" s="11">
        <f>SUM(I3:I218)</f>
        <v>6709351.009999997</v>
      </c>
      <c r="J219" s="11">
        <f t="shared" si="8"/>
        <v>7177951.009999997</v>
      </c>
      <c r="K219" s="11">
        <f t="shared" si="8"/>
        <v>7646551.0099999961</v>
      </c>
      <c r="L219" s="11">
        <f t="shared" si="8"/>
        <v>8115151.0099999961</v>
      </c>
      <c r="M219" s="11">
        <f t="shared" si="8"/>
        <v>8583751.0099999961</v>
      </c>
      <c r="N219" s="7">
        <f t="shared" si="8"/>
        <v>9052351.0099999979</v>
      </c>
      <c r="O219" s="7">
        <f t="shared" si="8"/>
        <v>9520951.0099999998</v>
      </c>
      <c r="P219" s="7">
        <f t="shared" si="8"/>
        <v>9989551.0099999998</v>
      </c>
      <c r="Q219" s="15">
        <f t="shared" si="8"/>
        <v>5557200</v>
      </c>
      <c r="R219" s="15">
        <f t="shared" si="8"/>
        <v>1151347.75</v>
      </c>
      <c r="S219" s="15">
        <f t="shared" si="8"/>
        <v>9923551.0099999998</v>
      </c>
    </row>
    <row r="220" spans="1:19" x14ac:dyDescent="0.25">
      <c r="N220" s="84"/>
    </row>
    <row r="222" spans="1:19" x14ac:dyDescent="0.25">
      <c r="G222" s="37"/>
      <c r="Q222" s="37"/>
    </row>
    <row r="231" spans="5:6" x14ac:dyDescent="0.25">
      <c r="E231" s="37"/>
      <c r="F231" s="37"/>
    </row>
  </sheetData>
  <conditionalFormatting sqref="D3:P218">
    <cfRule type="cellIs" dxfId="24" priority="1" operator="lessThanOrEqual">
      <formula>0</formula>
    </cfRule>
  </conditionalFormatting>
  <hyperlinks>
    <hyperlink ref="A1" location="'СВОД 2024'!Область_печати" display="СВОД 2024" xr:uid="{BB05E57A-78D8-470F-A93B-BB25DBFCCB54}"/>
  </hyperlinks>
  <pageMargins left="0.25" right="0.25" top="0.75" bottom="0.75" header="0.3" footer="0.3"/>
  <pageSetup paperSize="9" fitToHeight="0" orientation="landscape" r:id="rId1"/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03100-BEF1-47E1-AF18-08C05CB11E6B}">
  <sheetPr codeName="Лист146">
    <tabColor rgb="FFFFCCFF"/>
    <pageSetUpPr fitToPage="1"/>
  </sheetPr>
  <dimension ref="A1:G223"/>
  <sheetViews>
    <sheetView workbookViewId="0">
      <pane ySplit="2" topLeftCell="A96" activePane="bottomLeft" state="frozen"/>
      <selection activeCell="B198" sqref="B198"/>
      <selection pane="bottomLeft" activeCell="A121" sqref="A12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>
        <v>1600</v>
      </c>
      <c r="E7" s="3">
        <v>468896</v>
      </c>
      <c r="F7" s="87">
        <v>46043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>
        <v>4400</v>
      </c>
      <c r="E10" s="3">
        <v>479428.93228000001</v>
      </c>
      <c r="F10" s="87">
        <v>46047</v>
      </c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3">
        <v>458498</v>
      </c>
      <c r="F12" s="87">
        <v>46048</v>
      </c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>
        <v>10000</v>
      </c>
      <c r="E14" s="3">
        <v>347108</v>
      </c>
      <c r="F14" s="87">
        <v>46041</v>
      </c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>
        <v>585.75</v>
      </c>
      <c r="E21" s="3">
        <v>4443</v>
      </c>
      <c r="F21" s="87">
        <v>46049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>
        <v>33000</v>
      </c>
      <c r="E24" s="3" t="s">
        <v>557</v>
      </c>
      <c r="F24" s="87">
        <v>46043</v>
      </c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3">
        <v>42413</v>
      </c>
      <c r="F27" s="87">
        <v>46034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60774</v>
      </c>
      <c r="F28" s="87">
        <v>46034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>
        <v>368875</v>
      </c>
      <c r="F32" s="87">
        <v>46049</v>
      </c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>
        <v>11000</v>
      </c>
      <c r="E34" s="3">
        <v>678836</v>
      </c>
      <c r="F34" s="87">
        <v>46025</v>
      </c>
    </row>
    <row r="35" spans="1:6" ht="15.95" customHeight="1" x14ac:dyDescent="0.25">
      <c r="A35" s="20" t="s">
        <v>52</v>
      </c>
      <c r="B35" s="2">
        <v>24</v>
      </c>
      <c r="C35" s="9"/>
      <c r="D35" s="6">
        <v>2200</v>
      </c>
      <c r="E35" s="3">
        <v>203794</v>
      </c>
      <c r="F35" s="87">
        <v>46051</v>
      </c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576527</v>
      </c>
      <c r="F36" s="87">
        <v>46034</v>
      </c>
    </row>
    <row r="37" spans="1:6" ht="15.95" customHeight="1" x14ac:dyDescent="0.25">
      <c r="A37" s="20" t="s">
        <v>408</v>
      </c>
      <c r="B37" s="2">
        <v>26</v>
      </c>
      <c r="C37" s="9"/>
      <c r="D37" s="6">
        <v>24200</v>
      </c>
      <c r="E37" s="3">
        <v>560886</v>
      </c>
      <c r="F37" s="87" t="s">
        <v>558</v>
      </c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712</v>
      </c>
      <c r="F42" s="87">
        <v>46029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227447</v>
      </c>
      <c r="F43" s="87">
        <v>46028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>
        <v>2200</v>
      </c>
      <c r="E45" s="3">
        <v>740569</v>
      </c>
      <c r="F45" s="87">
        <v>46038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3">
        <v>233641</v>
      </c>
      <c r="F46" s="87">
        <v>46031</v>
      </c>
    </row>
    <row r="47" spans="1:6" ht="15.95" customHeight="1" x14ac:dyDescent="0.25">
      <c r="A47" s="20" t="s">
        <v>64</v>
      </c>
      <c r="B47" s="2">
        <v>34</v>
      </c>
      <c r="C47" s="9"/>
      <c r="D47" s="6">
        <v>37600</v>
      </c>
      <c r="E47" s="3">
        <v>898242.93816599995</v>
      </c>
      <c r="F47" s="87" t="s">
        <v>559</v>
      </c>
    </row>
    <row r="48" spans="1:6" ht="15.95" customHeight="1" x14ac:dyDescent="0.25">
      <c r="A48" s="20" t="s">
        <v>65</v>
      </c>
      <c r="B48" s="2">
        <v>35</v>
      </c>
      <c r="C48" s="9"/>
      <c r="D48" s="76">
        <v>30000</v>
      </c>
      <c r="E48" s="3">
        <v>11898</v>
      </c>
      <c r="F48" s="87">
        <v>46050</v>
      </c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>
        <v>2200</v>
      </c>
      <c r="E50" s="3">
        <v>192901</v>
      </c>
      <c r="F50" s="87">
        <v>46025</v>
      </c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3">
        <v>144245</v>
      </c>
      <c r="F51" s="87">
        <v>46034</v>
      </c>
    </row>
    <row r="52" spans="1:6" ht="15.95" customHeight="1" x14ac:dyDescent="0.25">
      <c r="A52" s="20" t="s">
        <v>69</v>
      </c>
      <c r="B52" s="2">
        <v>39</v>
      </c>
      <c r="C52" s="9"/>
      <c r="D52" s="6">
        <v>2200</v>
      </c>
      <c r="E52" s="3">
        <v>903697</v>
      </c>
      <c r="F52" s="87">
        <v>46038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>
        <v>13200</v>
      </c>
      <c r="E54" s="3">
        <v>755863</v>
      </c>
      <c r="F54" s="87">
        <v>46035</v>
      </c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>
        <v>6600</v>
      </c>
      <c r="E57" s="3">
        <v>317330</v>
      </c>
      <c r="F57" s="87">
        <v>46028</v>
      </c>
    </row>
    <row r="58" spans="1:6" ht="15.95" customHeight="1" x14ac:dyDescent="0.25">
      <c r="A58" s="20" t="s">
        <v>458</v>
      </c>
      <c r="B58" s="2">
        <v>43</v>
      </c>
      <c r="C58" s="9"/>
      <c r="D58" s="6">
        <v>2200</v>
      </c>
      <c r="E58" s="3">
        <v>510840</v>
      </c>
      <c r="F58" s="87">
        <v>46043</v>
      </c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>
        <v>2200</v>
      </c>
      <c r="E64" s="3">
        <v>204189</v>
      </c>
      <c r="F64" s="87">
        <v>46038</v>
      </c>
    </row>
    <row r="65" spans="1:6" ht="15.95" customHeight="1" x14ac:dyDescent="0.25">
      <c r="A65" s="20" t="s">
        <v>82</v>
      </c>
      <c r="B65" s="2">
        <v>49</v>
      </c>
      <c r="C65" s="9"/>
      <c r="D65" s="6">
        <v>10000</v>
      </c>
      <c r="E65" s="3">
        <v>817643</v>
      </c>
      <c r="F65" s="87">
        <v>46049</v>
      </c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911406</v>
      </c>
      <c r="F71" s="87">
        <v>46034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4400</v>
      </c>
      <c r="E72" s="3">
        <v>947633</v>
      </c>
      <c r="F72" s="87">
        <v>46035</v>
      </c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3">
        <v>818633</v>
      </c>
      <c r="F73" s="87">
        <v>46043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>
        <v>20000</v>
      </c>
      <c r="E77" s="3">
        <v>596</v>
      </c>
      <c r="F77" s="87">
        <v>46045</v>
      </c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>
        <v>956105</v>
      </c>
      <c r="F78" s="87">
        <v>46031</v>
      </c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214222</v>
      </c>
      <c r="F79" s="87">
        <v>46031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>
        <v>7000</v>
      </c>
      <c r="E80" s="3">
        <v>372594</v>
      </c>
      <c r="F80" s="87">
        <v>46048</v>
      </c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>
        <v>16600</v>
      </c>
      <c r="E83" s="3">
        <v>694083</v>
      </c>
      <c r="F83" s="87">
        <v>46035</v>
      </c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>
        <v>4400</v>
      </c>
      <c r="E91" s="3">
        <v>668242</v>
      </c>
      <c r="F91" s="87">
        <v>46052</v>
      </c>
    </row>
    <row r="92" spans="1:6" ht="15.95" customHeight="1" x14ac:dyDescent="0.25">
      <c r="A92" s="20" t="s">
        <v>107</v>
      </c>
      <c r="B92" s="2">
        <v>72</v>
      </c>
      <c r="C92" s="9"/>
      <c r="D92" s="6">
        <v>4400</v>
      </c>
      <c r="E92" s="3">
        <v>180099</v>
      </c>
      <c r="F92" s="87">
        <v>46025</v>
      </c>
    </row>
    <row r="93" spans="1:6" ht="15.95" customHeight="1" x14ac:dyDescent="0.25">
      <c r="A93" s="20" t="s">
        <v>108</v>
      </c>
      <c r="B93" s="2">
        <v>73</v>
      </c>
      <c r="C93" s="9"/>
      <c r="D93" s="6">
        <v>28600</v>
      </c>
      <c r="E93" s="3">
        <v>884469.49604</v>
      </c>
      <c r="F93" s="87" t="s">
        <v>560</v>
      </c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3">
        <v>672319</v>
      </c>
      <c r="F94" s="87">
        <v>46050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120218</v>
      </c>
      <c r="F95" s="87">
        <v>46025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3">
        <v>852695</v>
      </c>
      <c r="F96" s="87">
        <v>46038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772962</v>
      </c>
      <c r="F97" s="87">
        <v>46036</v>
      </c>
    </row>
    <row r="98" spans="1:6" ht="15.95" customHeight="1" x14ac:dyDescent="0.25">
      <c r="A98" s="128" t="s">
        <v>308</v>
      </c>
      <c r="B98" s="2">
        <v>77</v>
      </c>
      <c r="C98" s="9"/>
      <c r="D98" s="6">
        <v>8797</v>
      </c>
      <c r="E98" s="3">
        <v>128829</v>
      </c>
      <c r="F98" s="87">
        <v>46035</v>
      </c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3">
        <v>702454</v>
      </c>
      <c r="F99" s="87">
        <v>46025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2300</v>
      </c>
      <c r="E100" s="3">
        <v>371058</v>
      </c>
      <c r="F100" s="87">
        <v>46043</v>
      </c>
    </row>
    <row r="101" spans="1:6" ht="15.95" customHeight="1" x14ac:dyDescent="0.25">
      <c r="A101" s="20" t="s">
        <v>116</v>
      </c>
      <c r="B101" s="2">
        <v>79</v>
      </c>
      <c r="C101" s="9"/>
      <c r="D101" s="6">
        <v>4400</v>
      </c>
      <c r="E101" s="3">
        <v>382397</v>
      </c>
      <c r="F101" s="87">
        <v>46048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>
        <v>17600</v>
      </c>
      <c r="E105" s="3">
        <v>900314</v>
      </c>
      <c r="F105" s="87">
        <v>46035</v>
      </c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>
        <v>2200</v>
      </c>
      <c r="E109" s="3">
        <v>179995</v>
      </c>
      <c r="F109" s="87">
        <v>45663</v>
      </c>
    </row>
    <row r="110" spans="1:6" ht="15.95" customHeight="1" x14ac:dyDescent="0.25">
      <c r="A110" s="20" t="s">
        <v>481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>
        <v>13000</v>
      </c>
      <c r="E111" s="3">
        <v>807429</v>
      </c>
      <c r="F111" s="87">
        <v>46031</v>
      </c>
    </row>
    <row r="112" spans="1:6" ht="15.95" customHeight="1" x14ac:dyDescent="0.25">
      <c r="A112" s="20" t="s">
        <v>124</v>
      </c>
      <c r="B112" s="2">
        <v>88</v>
      </c>
      <c r="C112" s="9"/>
      <c r="D112" s="6">
        <v>13000</v>
      </c>
      <c r="E112" s="3">
        <v>808406</v>
      </c>
      <c r="F112" s="87">
        <v>46031</v>
      </c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186030</v>
      </c>
      <c r="F115" s="87">
        <v>46028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>
        <v>4400</v>
      </c>
      <c r="E117" s="3">
        <v>467487</v>
      </c>
      <c r="F117" s="87">
        <v>46043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>
        <v>19800</v>
      </c>
      <c r="E119" s="3">
        <v>865251</v>
      </c>
      <c r="F119" s="87">
        <v>46035</v>
      </c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>
        <v>11000</v>
      </c>
      <c r="E123" s="3">
        <v>910984</v>
      </c>
      <c r="F123" s="87">
        <v>46034</v>
      </c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>
        <v>2200</v>
      </c>
      <c r="E125" s="3">
        <v>735433</v>
      </c>
      <c r="F125" s="87">
        <v>46049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435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142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192712</v>
      </c>
      <c r="F132" s="87">
        <v>46034</v>
      </c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>
        <v>11000</v>
      </c>
      <c r="E134" s="3">
        <v>34484</v>
      </c>
      <c r="F134" s="87">
        <v>46028</v>
      </c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>
        <v>2200</v>
      </c>
      <c r="E138" s="3">
        <v>241047</v>
      </c>
      <c r="F138" s="87">
        <v>46034</v>
      </c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63355</v>
      </c>
      <c r="F140" s="87">
        <v>46034</v>
      </c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>
        <v>2500</v>
      </c>
      <c r="E142" s="3">
        <v>161906</v>
      </c>
      <c r="F142" s="87">
        <v>46028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3">
        <v>187618</v>
      </c>
      <c r="F143" s="87">
        <v>46048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197804</v>
      </c>
      <c r="F150" s="87">
        <v>46041</v>
      </c>
    </row>
    <row r="151" spans="1:7" ht="15.95" customHeight="1" x14ac:dyDescent="0.25">
      <c r="A151" s="20" t="s">
        <v>163</v>
      </c>
      <c r="B151" s="2">
        <v>118</v>
      </c>
      <c r="C151" s="9"/>
      <c r="D151" s="6">
        <v>13200</v>
      </c>
      <c r="E151" s="3">
        <v>182489</v>
      </c>
      <c r="F151" s="87">
        <v>46025</v>
      </c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>
        <v>13000</v>
      </c>
      <c r="E157" s="3">
        <v>245935</v>
      </c>
      <c r="F157" s="87">
        <v>46045</v>
      </c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>
        <v>1000</v>
      </c>
      <c r="E160" s="3">
        <v>157260</v>
      </c>
      <c r="F160" s="87">
        <v>46027</v>
      </c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12491</v>
      </c>
      <c r="F166" s="87">
        <v>46040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>
        <v>8800</v>
      </c>
      <c r="E173" s="3">
        <v>694570</v>
      </c>
      <c r="F173" s="87">
        <v>46041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>
        <v>2200</v>
      </c>
      <c r="E179" s="3">
        <v>799190</v>
      </c>
      <c r="F179" s="87">
        <v>46052</v>
      </c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>
        <v>17600</v>
      </c>
      <c r="E183" s="3">
        <v>349041</v>
      </c>
      <c r="F183" s="87">
        <v>46037</v>
      </c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222745</v>
      </c>
      <c r="F187" s="87">
        <v>46034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>
        <v>15400</v>
      </c>
      <c r="E189" s="3">
        <v>13669</v>
      </c>
      <c r="F189" s="87">
        <v>46035</v>
      </c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907971</v>
      </c>
      <c r="F191" s="87">
        <v>46031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>
        <v>2200</v>
      </c>
      <c r="E193" s="3">
        <v>525786</v>
      </c>
      <c r="F193" s="87">
        <v>46048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1004</v>
      </c>
      <c r="F199" s="87">
        <v>46025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25553</v>
      </c>
      <c r="F200" s="87">
        <v>46033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>
        <v>3000</v>
      </c>
      <c r="E204" s="3">
        <v>269859</v>
      </c>
      <c r="F204" s="87">
        <v>46045</v>
      </c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3">
        <v>803629</v>
      </c>
      <c r="F207" s="87">
        <v>46028</v>
      </c>
    </row>
    <row r="208" spans="1:6" ht="15.95" customHeight="1" x14ac:dyDescent="0.25">
      <c r="A208" s="20" t="s">
        <v>219</v>
      </c>
      <c r="B208" s="2">
        <v>173</v>
      </c>
      <c r="C208" s="9"/>
      <c r="D208" s="6">
        <v>4400</v>
      </c>
      <c r="E208" s="3">
        <v>240609</v>
      </c>
      <c r="F208" s="87">
        <v>46041</v>
      </c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3">
        <v>32971</v>
      </c>
      <c r="F210" s="87">
        <v>46043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>
        <v>6600</v>
      </c>
      <c r="E212" s="3">
        <v>338738</v>
      </c>
      <c r="F212" s="87">
        <v>46034</v>
      </c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5</v>
      </c>
      <c r="F214" s="87">
        <v>46035</v>
      </c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558782.75</v>
      </c>
    </row>
    <row r="222" spans="1:6" hidden="1" x14ac:dyDescent="0.25"/>
    <row r="223" spans="1:6" ht="35.25" customHeight="1" x14ac:dyDescent="0.25">
      <c r="D223" s="37"/>
    </row>
  </sheetData>
  <autoFilter ref="A2:D217" xr:uid="{19FC81DF-F1A8-4D71-8B4D-B411DAE5FAAF}"/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6'!Область_печати" display="СВОД 2026" xr:uid="{FB6B4661-B1E9-4D6A-8FF1-EBD7570BEEDE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F075-FE8B-4BC4-85A1-47B2C1E9CAFC}">
  <sheetPr codeName="Лист147">
    <tabColor rgb="FFFFCCFF"/>
    <pageSetUpPr fitToPage="1"/>
  </sheetPr>
  <dimension ref="A1:G223"/>
  <sheetViews>
    <sheetView workbookViewId="0">
      <pane ySplit="2" topLeftCell="A90" activePane="bottomLeft" state="frozen"/>
      <selection activeCell="B198" sqref="B198"/>
      <selection pane="bottomLeft" activeCell="D2" sqref="D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30.75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160">
        <v>1600</v>
      </c>
      <c r="E7" s="3">
        <v>633664</v>
      </c>
      <c r="F7" s="87">
        <v>46056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160">
        <v>2400</v>
      </c>
      <c r="E9" s="3">
        <v>458543</v>
      </c>
      <c r="F9" s="87">
        <v>46058</v>
      </c>
    </row>
    <row r="10" spans="1:6" ht="15.95" customHeight="1" x14ac:dyDescent="0.25">
      <c r="A10" s="21" t="s">
        <v>350</v>
      </c>
      <c r="B10" s="1">
        <v>4</v>
      </c>
      <c r="C10" s="8"/>
      <c r="D10" s="160">
        <v>4400</v>
      </c>
      <c r="E10" s="3">
        <v>524907</v>
      </c>
      <c r="F10" s="87">
        <v>46075</v>
      </c>
    </row>
    <row r="11" spans="1:6" ht="15.95" customHeight="1" x14ac:dyDescent="0.25">
      <c r="A11" s="89" t="s">
        <v>28</v>
      </c>
      <c r="B11" s="2">
        <v>5</v>
      </c>
      <c r="C11" s="9"/>
      <c r="D11" s="160">
        <v>2200</v>
      </c>
      <c r="E11" s="3">
        <v>633700</v>
      </c>
      <c r="F11" s="87">
        <v>46066</v>
      </c>
    </row>
    <row r="12" spans="1:6" ht="15.95" customHeight="1" x14ac:dyDescent="0.25">
      <c r="A12" s="20" t="s">
        <v>29</v>
      </c>
      <c r="B12" s="2">
        <v>6</v>
      </c>
      <c r="C12" s="9"/>
      <c r="D12" s="160">
        <v>2200</v>
      </c>
      <c r="E12" s="3">
        <v>286723</v>
      </c>
      <c r="F12" s="87">
        <v>46077</v>
      </c>
    </row>
    <row r="13" spans="1:6" ht="15.95" customHeight="1" x14ac:dyDescent="0.25">
      <c r="A13" s="20" t="s">
        <v>477</v>
      </c>
      <c r="B13" s="2">
        <v>7</v>
      </c>
      <c r="C13" s="9"/>
      <c r="D13" s="160">
        <v>20000</v>
      </c>
      <c r="E13" s="3">
        <v>46476</v>
      </c>
      <c r="F13" s="87">
        <v>46078</v>
      </c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160">
        <v>2200</v>
      </c>
      <c r="E19" s="3">
        <v>75163</v>
      </c>
      <c r="F19" s="87">
        <v>46056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160">
        <v>2200</v>
      </c>
      <c r="E21" s="3">
        <v>639697</v>
      </c>
      <c r="F21" s="87">
        <v>46066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160">
        <v>2400</v>
      </c>
      <c r="E27" s="3">
        <v>492518</v>
      </c>
      <c r="F27" s="87">
        <v>46065</v>
      </c>
    </row>
    <row r="28" spans="1:6" ht="15.95" customHeight="1" x14ac:dyDescent="0.25">
      <c r="A28" s="20" t="s">
        <v>45</v>
      </c>
      <c r="B28" s="2">
        <v>19</v>
      </c>
      <c r="C28" s="9"/>
      <c r="D28" s="160">
        <v>2200</v>
      </c>
      <c r="E28" s="3">
        <v>458451</v>
      </c>
      <c r="F28" s="87">
        <v>46065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160">
        <v>4400</v>
      </c>
      <c r="E30" s="3">
        <v>681446</v>
      </c>
      <c r="F30" s="87">
        <v>46079</v>
      </c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160">
        <v>2500</v>
      </c>
      <c r="E32" s="3">
        <v>760919</v>
      </c>
      <c r="F32" s="87">
        <v>46069</v>
      </c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160">
        <v>2500</v>
      </c>
      <c r="E36" s="3">
        <v>934507</v>
      </c>
      <c r="F36" s="87">
        <v>46064</v>
      </c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160">
        <v>4600</v>
      </c>
      <c r="E38" s="3">
        <v>147.72</v>
      </c>
      <c r="F38" s="87">
        <v>46063</v>
      </c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160">
        <v>13200</v>
      </c>
      <c r="E41" s="3">
        <v>548552</v>
      </c>
      <c r="F41" s="87">
        <v>46055</v>
      </c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160">
        <v>2200</v>
      </c>
      <c r="E42" s="3">
        <v>129</v>
      </c>
      <c r="F42" s="87">
        <v>46060</v>
      </c>
    </row>
    <row r="43" spans="1:6" ht="15.95" customHeight="1" x14ac:dyDescent="0.25">
      <c r="A43" s="20" t="s">
        <v>60</v>
      </c>
      <c r="B43" s="2">
        <v>31</v>
      </c>
      <c r="C43" s="9"/>
      <c r="D43" s="160">
        <v>2200</v>
      </c>
      <c r="E43" s="3">
        <v>209134</v>
      </c>
      <c r="F43" s="87">
        <v>46056</v>
      </c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160">
        <v>2200</v>
      </c>
      <c r="E44" s="3">
        <v>931568</v>
      </c>
      <c r="F44" s="87">
        <v>46055</v>
      </c>
    </row>
    <row r="45" spans="1:6" ht="15.95" customHeight="1" x14ac:dyDescent="0.25">
      <c r="A45" s="20" t="s">
        <v>478</v>
      </c>
      <c r="B45" s="2">
        <v>32</v>
      </c>
      <c r="C45" s="9"/>
      <c r="D45" s="160">
        <v>2200</v>
      </c>
      <c r="E45" s="3">
        <v>496031</v>
      </c>
      <c r="F45" s="87">
        <v>46069</v>
      </c>
    </row>
    <row r="46" spans="1:6" ht="15.95" customHeight="1" x14ac:dyDescent="0.25">
      <c r="A46" s="20" t="s">
        <v>63</v>
      </c>
      <c r="B46" s="2">
        <v>33</v>
      </c>
      <c r="C46" s="9"/>
      <c r="D46" s="160">
        <v>2200</v>
      </c>
      <c r="E46" s="3">
        <v>467397</v>
      </c>
      <c r="F46" s="87">
        <v>46062</v>
      </c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160">
        <v>2200</v>
      </c>
      <c r="E49" s="3">
        <v>478540</v>
      </c>
      <c r="F49" s="87">
        <v>46057</v>
      </c>
    </row>
    <row r="50" spans="1:6" ht="15.95" customHeight="1" x14ac:dyDescent="0.25">
      <c r="A50" s="20" t="s">
        <v>352</v>
      </c>
      <c r="B50" s="2">
        <v>37</v>
      </c>
      <c r="C50" s="9"/>
      <c r="D50" s="160">
        <v>2200</v>
      </c>
      <c r="E50" s="3">
        <v>13444</v>
      </c>
      <c r="F50" s="87">
        <v>46055</v>
      </c>
    </row>
    <row r="51" spans="1:6" ht="15.95" customHeight="1" x14ac:dyDescent="0.25">
      <c r="A51" s="20" t="s">
        <v>353</v>
      </c>
      <c r="B51" s="2">
        <v>38</v>
      </c>
      <c r="C51" s="9"/>
      <c r="D51" s="160">
        <v>2200</v>
      </c>
      <c r="E51" s="3">
        <v>134678</v>
      </c>
      <c r="F51" s="87">
        <v>46069</v>
      </c>
    </row>
    <row r="52" spans="1:6" ht="15.95" customHeight="1" x14ac:dyDescent="0.25">
      <c r="A52" s="20" t="s">
        <v>69</v>
      </c>
      <c r="B52" s="2">
        <v>39</v>
      </c>
      <c r="C52" s="9"/>
      <c r="D52" s="160">
        <v>2200</v>
      </c>
      <c r="E52" s="3">
        <v>222239</v>
      </c>
      <c r="F52" s="87">
        <v>46062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160">
        <v>2200</v>
      </c>
      <c r="E58" s="3">
        <v>244771</v>
      </c>
      <c r="F58" s="87">
        <v>46077</v>
      </c>
    </row>
    <row r="59" spans="1:6" ht="15.95" customHeight="1" x14ac:dyDescent="0.25">
      <c r="A59" s="20" t="s">
        <v>76</v>
      </c>
      <c r="B59" s="2">
        <v>44</v>
      </c>
      <c r="C59" s="9"/>
      <c r="D59" s="160">
        <v>4400</v>
      </c>
      <c r="E59" s="3">
        <v>987024</v>
      </c>
      <c r="F59" s="87">
        <v>46063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160">
        <v>8800</v>
      </c>
      <c r="E60" s="3"/>
      <c r="F60" s="87">
        <v>46065</v>
      </c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160">
        <v>4400</v>
      </c>
      <c r="E64" s="3">
        <v>97114</v>
      </c>
      <c r="F64" s="87">
        <v>46062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160">
        <v>6600</v>
      </c>
      <c r="E67" s="3">
        <v>315279</v>
      </c>
      <c r="F67" s="87">
        <v>46057</v>
      </c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160">
        <v>1050</v>
      </c>
      <c r="E70" s="3" t="s">
        <v>561</v>
      </c>
      <c r="F70" s="87">
        <v>46055</v>
      </c>
    </row>
    <row r="71" spans="1:6" ht="15.95" customHeight="1" x14ac:dyDescent="0.25">
      <c r="A71" s="20" t="s">
        <v>88</v>
      </c>
      <c r="B71" s="2">
        <v>55</v>
      </c>
      <c r="C71" s="9"/>
      <c r="D71" s="160">
        <v>2200</v>
      </c>
      <c r="E71" s="3">
        <v>861423</v>
      </c>
      <c r="F71" s="87">
        <v>46062</v>
      </c>
    </row>
    <row r="72" spans="1:6" ht="15.95" customHeight="1" x14ac:dyDescent="0.25">
      <c r="A72" s="20" t="s">
        <v>89</v>
      </c>
      <c r="B72" s="2">
        <v>56</v>
      </c>
      <c r="C72" s="9"/>
      <c r="D72" s="160">
        <v>2200</v>
      </c>
      <c r="E72" s="3">
        <v>775192</v>
      </c>
      <c r="F72" s="87">
        <v>46069</v>
      </c>
    </row>
    <row r="73" spans="1:6" ht="15.95" customHeight="1" x14ac:dyDescent="0.25">
      <c r="A73" s="20" t="s">
        <v>90</v>
      </c>
      <c r="B73" s="2">
        <v>57</v>
      </c>
      <c r="C73" s="9"/>
      <c r="D73" s="160">
        <v>2200</v>
      </c>
      <c r="E73" s="3">
        <v>726550</v>
      </c>
      <c r="F73" s="87">
        <v>46071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160">
        <v>2200</v>
      </c>
      <c r="E75" s="3">
        <v>245171</v>
      </c>
      <c r="F75" s="87">
        <v>46065</v>
      </c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160">
        <v>2200</v>
      </c>
      <c r="E79" s="3">
        <v>152808</v>
      </c>
      <c r="F79" s="87">
        <v>46062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160">
        <v>8800</v>
      </c>
      <c r="E86" s="3">
        <v>99535</v>
      </c>
      <c r="F86" s="87">
        <v>46057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160">
        <v>2200</v>
      </c>
      <c r="E93" s="3">
        <v>119502</v>
      </c>
      <c r="F93" s="87">
        <v>46062</v>
      </c>
    </row>
    <row r="94" spans="1:6" ht="15.95" customHeight="1" x14ac:dyDescent="0.25">
      <c r="A94" s="20" t="s">
        <v>109</v>
      </c>
      <c r="B94" s="2">
        <v>74</v>
      </c>
      <c r="C94" s="9"/>
      <c r="D94" s="160">
        <v>2200</v>
      </c>
      <c r="E94" s="3">
        <v>172650</v>
      </c>
      <c r="F94" s="87">
        <v>46077</v>
      </c>
    </row>
    <row r="95" spans="1:6" ht="15.95" customHeight="1" x14ac:dyDescent="0.25">
      <c r="A95" s="20" t="s">
        <v>110</v>
      </c>
      <c r="B95" s="2">
        <v>75</v>
      </c>
      <c r="C95" s="9"/>
      <c r="D95" s="160">
        <v>2200</v>
      </c>
      <c r="E95" s="3">
        <v>305342</v>
      </c>
      <c r="F95" s="87">
        <v>46055</v>
      </c>
    </row>
    <row r="96" spans="1:6" ht="15.95" customHeight="1" x14ac:dyDescent="0.25">
      <c r="A96" s="20" t="s">
        <v>111</v>
      </c>
      <c r="B96" s="2">
        <v>76</v>
      </c>
      <c r="C96" s="9"/>
      <c r="D96" s="160">
        <v>3000</v>
      </c>
      <c r="E96" s="3">
        <v>829714</v>
      </c>
      <c r="F96" s="87">
        <v>46065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160">
        <v>2200</v>
      </c>
      <c r="E97" s="3">
        <v>81961</v>
      </c>
      <c r="F97" s="87">
        <v>46063</v>
      </c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160">
        <v>2200</v>
      </c>
      <c r="E99" s="3">
        <v>773786</v>
      </c>
      <c r="F99" s="87">
        <v>46059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160">
        <v>87615</v>
      </c>
      <c r="E103" s="3">
        <v>238827</v>
      </c>
      <c r="F103" s="87">
        <v>46055</v>
      </c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160">
        <v>4400</v>
      </c>
      <c r="E107" s="3">
        <v>212898</v>
      </c>
      <c r="F107" s="87">
        <v>46059</v>
      </c>
    </row>
    <row r="108" spans="1:6" ht="15.95" customHeight="1" x14ac:dyDescent="0.25">
      <c r="A108" s="20" t="s">
        <v>479</v>
      </c>
      <c r="B108" s="2">
        <v>84</v>
      </c>
      <c r="C108" s="9"/>
      <c r="D108" s="160">
        <v>49400</v>
      </c>
      <c r="E108" s="3">
        <v>905326</v>
      </c>
      <c r="F108" s="87">
        <v>46070</v>
      </c>
    </row>
    <row r="109" spans="1:6" ht="15.95" customHeight="1" x14ac:dyDescent="0.25">
      <c r="A109" s="20" t="s">
        <v>480</v>
      </c>
      <c r="B109" s="2">
        <v>85</v>
      </c>
      <c r="C109" s="9"/>
      <c r="D109" s="160">
        <v>2200</v>
      </c>
      <c r="E109" s="3">
        <v>78984</v>
      </c>
      <c r="F109" s="87">
        <v>46059</v>
      </c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160">
        <f>6600+13200</f>
        <v>19800</v>
      </c>
      <c r="E114" s="3" t="s">
        <v>567</v>
      </c>
      <c r="F114" s="87">
        <v>46077</v>
      </c>
    </row>
    <row r="115" spans="1:6" ht="15.95" customHeight="1" x14ac:dyDescent="0.25">
      <c r="A115" s="20" t="s">
        <v>128</v>
      </c>
      <c r="B115" s="2">
        <v>91</v>
      </c>
      <c r="C115" s="9"/>
      <c r="D115" s="160">
        <v>2200</v>
      </c>
      <c r="E115" s="3">
        <v>515448</v>
      </c>
      <c r="F115" s="87">
        <v>46058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160">
        <f>2200+2200</f>
        <v>4400</v>
      </c>
      <c r="E117" s="3" t="s">
        <v>572</v>
      </c>
      <c r="F117" s="87" t="s">
        <v>573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160">
        <v>7500</v>
      </c>
      <c r="E120" s="3">
        <v>4442</v>
      </c>
      <c r="F120" s="87">
        <v>46077</v>
      </c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160">
        <v>2200</v>
      </c>
      <c r="E122" s="3">
        <v>3609</v>
      </c>
      <c r="F122" s="87">
        <v>46063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160">
        <v>10000</v>
      </c>
      <c r="E124" s="3">
        <v>736828</v>
      </c>
      <c r="F124" s="87">
        <v>46059</v>
      </c>
    </row>
    <row r="125" spans="1:6" ht="15.95" customHeight="1" x14ac:dyDescent="0.25">
      <c r="A125" s="20" t="s">
        <v>312</v>
      </c>
      <c r="B125" s="2">
        <v>98</v>
      </c>
      <c r="C125" s="9"/>
      <c r="D125" s="160">
        <f>2200</f>
        <v>2200</v>
      </c>
      <c r="E125" s="3">
        <v>416160</v>
      </c>
      <c r="F125" s="87">
        <v>46079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60">
        <v>2200</v>
      </c>
      <c r="E126" s="3">
        <v>895437</v>
      </c>
      <c r="F126" s="87">
        <v>46056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160">
        <v>2200</v>
      </c>
      <c r="E128" s="3">
        <v>262045</v>
      </c>
      <c r="F128" s="87">
        <v>46063</v>
      </c>
    </row>
    <row r="129" spans="1:6" ht="15.95" customHeight="1" x14ac:dyDescent="0.25">
      <c r="A129" s="20" t="s">
        <v>435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142</v>
      </c>
      <c r="B130" s="2">
        <v>101</v>
      </c>
      <c r="C130" s="9" t="s">
        <v>21</v>
      </c>
      <c r="D130" s="160">
        <v>11800</v>
      </c>
      <c r="E130" s="3">
        <v>863995</v>
      </c>
      <c r="F130" s="87">
        <v>46066</v>
      </c>
    </row>
    <row r="131" spans="1:6" ht="15.95" customHeight="1" x14ac:dyDescent="0.25">
      <c r="A131" s="20" t="s">
        <v>143</v>
      </c>
      <c r="B131" s="2">
        <v>102</v>
      </c>
      <c r="C131" s="9"/>
      <c r="D131" s="160">
        <v>15400</v>
      </c>
      <c r="E131" s="3">
        <v>511461</v>
      </c>
      <c r="F131" s="87">
        <v>46057</v>
      </c>
    </row>
    <row r="132" spans="1:6" ht="15.95" customHeight="1" x14ac:dyDescent="0.25">
      <c r="A132" s="20" t="s">
        <v>144</v>
      </c>
      <c r="B132" s="2">
        <v>103</v>
      </c>
      <c r="C132" s="9"/>
      <c r="D132" s="160">
        <v>2200</v>
      </c>
      <c r="E132" s="3">
        <v>236071</v>
      </c>
      <c r="F132" s="87">
        <v>46062</v>
      </c>
    </row>
    <row r="133" spans="1:6" ht="15.95" customHeight="1" x14ac:dyDescent="0.25">
      <c r="A133" s="20" t="s">
        <v>145</v>
      </c>
      <c r="B133" s="2">
        <v>104</v>
      </c>
      <c r="C133" s="9"/>
      <c r="D133" s="160">
        <v>2200</v>
      </c>
      <c r="E133" s="3">
        <v>162319</v>
      </c>
      <c r="F133" s="87">
        <v>46055</v>
      </c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160">
        <v>13200</v>
      </c>
      <c r="E135" s="3">
        <v>383269</v>
      </c>
      <c r="F135" s="87">
        <v>46077</v>
      </c>
    </row>
    <row r="136" spans="1:6" ht="15.95" customHeight="1" x14ac:dyDescent="0.25">
      <c r="A136" s="20" t="s">
        <v>148</v>
      </c>
      <c r="B136" s="2">
        <v>106</v>
      </c>
      <c r="C136" s="9"/>
      <c r="D136" s="160">
        <v>2200</v>
      </c>
      <c r="E136" s="3">
        <v>974104</v>
      </c>
      <c r="F136" s="87">
        <v>46066</v>
      </c>
    </row>
    <row r="137" spans="1:6" ht="15.95" customHeight="1" x14ac:dyDescent="0.25">
      <c r="A137" s="20" t="s">
        <v>149</v>
      </c>
      <c r="B137" s="2">
        <v>107</v>
      </c>
      <c r="C137" s="9"/>
      <c r="D137" s="160">
        <v>4400</v>
      </c>
      <c r="E137" s="3">
        <v>10907</v>
      </c>
      <c r="F137" s="87">
        <v>46066</v>
      </c>
    </row>
    <row r="138" spans="1:6" ht="15.95" customHeight="1" x14ac:dyDescent="0.25">
      <c r="A138" s="20" t="s">
        <v>313</v>
      </c>
      <c r="B138" s="2">
        <v>108</v>
      </c>
      <c r="C138" s="9"/>
      <c r="D138" s="160">
        <f>4400+2200</f>
        <v>6600</v>
      </c>
      <c r="E138" s="3" t="s">
        <v>570</v>
      </c>
      <c r="F138" s="87" t="s">
        <v>571</v>
      </c>
    </row>
    <row r="139" spans="1:6" ht="15.95" customHeight="1" x14ac:dyDescent="0.25">
      <c r="A139" s="20" t="s">
        <v>151</v>
      </c>
      <c r="B139" s="2">
        <v>109</v>
      </c>
      <c r="C139" s="9"/>
      <c r="D139" s="160">
        <v>2200</v>
      </c>
      <c r="E139" s="3">
        <v>522524</v>
      </c>
      <c r="F139" s="87">
        <v>46055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160">
        <v>2200</v>
      </c>
      <c r="E140" s="3">
        <v>337379</v>
      </c>
      <c r="F140" s="87">
        <v>46058</v>
      </c>
    </row>
    <row r="141" spans="1:6" ht="15.95" customHeight="1" x14ac:dyDescent="0.25">
      <c r="A141" s="20" t="s">
        <v>153</v>
      </c>
      <c r="B141" s="2">
        <v>110</v>
      </c>
      <c r="C141" s="9"/>
      <c r="D141" s="160">
        <v>4400</v>
      </c>
      <c r="E141" s="3">
        <v>55.468060000000001</v>
      </c>
      <c r="F141" s="87" t="s">
        <v>562</v>
      </c>
    </row>
    <row r="142" spans="1:6" ht="15.95" customHeight="1" x14ac:dyDescent="0.25">
      <c r="A142" s="20" t="s">
        <v>154</v>
      </c>
      <c r="B142" s="2">
        <v>111</v>
      </c>
      <c r="C142" s="9"/>
      <c r="D142" s="160">
        <v>2400</v>
      </c>
      <c r="E142" s="3">
        <v>330925</v>
      </c>
      <c r="F142" s="87">
        <v>46062</v>
      </c>
    </row>
    <row r="143" spans="1:6" ht="15.95" customHeight="1" x14ac:dyDescent="0.25">
      <c r="A143" s="20" t="s">
        <v>155</v>
      </c>
      <c r="B143" s="2">
        <v>112</v>
      </c>
      <c r="C143" s="9"/>
      <c r="D143" s="160">
        <v>2200</v>
      </c>
      <c r="E143" s="3">
        <v>397592</v>
      </c>
      <c r="F143" s="87">
        <v>46078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160">
        <f>2200+2200</f>
        <v>4400</v>
      </c>
      <c r="E146" s="3" t="s">
        <v>563</v>
      </c>
      <c r="F146" s="87" t="s">
        <v>564</v>
      </c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160">
        <v>6600</v>
      </c>
      <c r="E147" s="3">
        <v>754335</v>
      </c>
      <c r="F147" s="87">
        <v>46055</v>
      </c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160">
        <v>2500</v>
      </c>
      <c r="E149" s="3">
        <v>850372</v>
      </c>
      <c r="F149" s="87">
        <v>46055</v>
      </c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160">
        <v>2200</v>
      </c>
      <c r="E150" s="3">
        <v>833153</v>
      </c>
      <c r="F150" s="87">
        <v>46070</v>
      </c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160">
        <v>6600</v>
      </c>
      <c r="E155" s="3">
        <v>377397</v>
      </c>
      <c r="F155" s="87">
        <v>46064</v>
      </c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160">
        <v>2200</v>
      </c>
      <c r="E159" s="3">
        <v>751099</v>
      </c>
      <c r="F159" s="87">
        <v>46055</v>
      </c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160">
        <v>13200</v>
      </c>
      <c r="E162" s="3">
        <v>6895</v>
      </c>
      <c r="F162" s="87">
        <v>46058</v>
      </c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160">
        <v>2200</v>
      </c>
      <c r="E166" s="3">
        <v>497162</v>
      </c>
      <c r="F166" s="87">
        <v>46056</v>
      </c>
    </row>
    <row r="167" spans="1:6" ht="15.95" customHeight="1" x14ac:dyDescent="0.25">
      <c r="A167" s="20" t="s">
        <v>179</v>
      </c>
      <c r="B167" s="2">
        <v>134</v>
      </c>
      <c r="C167" s="9"/>
      <c r="D167" s="160">
        <v>17500</v>
      </c>
      <c r="E167" s="3">
        <v>85675</v>
      </c>
      <c r="F167" s="87">
        <v>46055</v>
      </c>
    </row>
    <row r="168" spans="1:6" ht="15.95" customHeight="1" x14ac:dyDescent="0.25">
      <c r="A168" s="20" t="s">
        <v>180</v>
      </c>
      <c r="B168" s="2">
        <v>135</v>
      </c>
      <c r="C168" s="9"/>
      <c r="D168" s="160">
        <v>15000</v>
      </c>
      <c r="E168" s="3">
        <v>74667</v>
      </c>
      <c r="F168" s="87">
        <v>46056</v>
      </c>
    </row>
    <row r="169" spans="1:6" ht="15.95" customHeight="1" x14ac:dyDescent="0.25">
      <c r="A169" s="20" t="s">
        <v>181</v>
      </c>
      <c r="B169" s="2">
        <v>136</v>
      </c>
      <c r="C169" s="9"/>
      <c r="D169" s="160">
        <v>11000</v>
      </c>
      <c r="E169" s="3">
        <v>334835</v>
      </c>
      <c r="F169" s="87">
        <v>46079</v>
      </c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160">
        <v>11000</v>
      </c>
      <c r="E171" s="3">
        <v>285919</v>
      </c>
      <c r="F171" s="87">
        <v>46063</v>
      </c>
    </row>
    <row r="172" spans="1:6" ht="15.95" customHeight="1" x14ac:dyDescent="0.25">
      <c r="A172" s="20" t="s">
        <v>184</v>
      </c>
      <c r="B172" s="2">
        <v>139</v>
      </c>
      <c r="C172" s="9"/>
      <c r="D172" s="160">
        <v>2200</v>
      </c>
      <c r="E172" s="3">
        <v>931458</v>
      </c>
      <c r="F172" s="87">
        <v>46055</v>
      </c>
    </row>
    <row r="173" spans="1:6" ht="15.95" customHeight="1" x14ac:dyDescent="0.25">
      <c r="A173" s="20" t="s">
        <v>185</v>
      </c>
      <c r="B173" s="2">
        <v>140</v>
      </c>
      <c r="C173" s="9"/>
      <c r="D173" s="160">
        <v>4400</v>
      </c>
      <c r="E173" s="3">
        <v>238608</v>
      </c>
      <c r="F173" s="87">
        <v>46079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160">
        <v>6600</v>
      </c>
      <c r="E176" s="3">
        <v>630195</v>
      </c>
      <c r="F176" s="87">
        <v>46071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160">
        <v>2200</v>
      </c>
      <c r="E178" s="3">
        <v>457771</v>
      </c>
      <c r="F178" s="87">
        <v>46056</v>
      </c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160">
        <v>6600</v>
      </c>
      <c r="E180" s="3">
        <v>634236</v>
      </c>
      <c r="F180" s="87">
        <v>46071</v>
      </c>
    </row>
    <row r="181" spans="1:6" ht="15.95" customHeight="1" x14ac:dyDescent="0.25">
      <c r="A181" s="20" t="s">
        <v>193</v>
      </c>
      <c r="B181" s="2">
        <v>146</v>
      </c>
      <c r="C181" s="9"/>
      <c r="D181" s="160">
        <f>2200+2200</f>
        <v>4400</v>
      </c>
      <c r="E181" s="3" t="s">
        <v>568</v>
      </c>
      <c r="F181" s="87" t="s">
        <v>569</v>
      </c>
    </row>
    <row r="182" spans="1:6" ht="15.95" customHeight="1" x14ac:dyDescent="0.25">
      <c r="A182" s="20" t="s">
        <v>194</v>
      </c>
      <c r="B182" s="2">
        <v>147</v>
      </c>
      <c r="C182" s="9"/>
      <c r="D182" s="160">
        <v>6600</v>
      </c>
      <c r="E182" s="3">
        <v>179431</v>
      </c>
      <c r="F182" s="87">
        <v>46059</v>
      </c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160">
        <v>2200</v>
      </c>
      <c r="E187" s="3">
        <v>811169</v>
      </c>
      <c r="F187" s="87">
        <v>46064</v>
      </c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160">
        <v>2200</v>
      </c>
      <c r="E191" s="3">
        <v>728480</v>
      </c>
      <c r="F191" s="87">
        <v>46062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160">
        <v>2200</v>
      </c>
      <c r="E193" s="3">
        <v>190385</v>
      </c>
      <c r="F193" s="87">
        <v>46072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160">
        <v>2200</v>
      </c>
      <c r="E198" s="3">
        <v>812884</v>
      </c>
      <c r="F198" s="87">
        <v>46064</v>
      </c>
    </row>
    <row r="199" spans="1:6" ht="15.95" customHeight="1" x14ac:dyDescent="0.25">
      <c r="A199" s="20" t="s">
        <v>210</v>
      </c>
      <c r="B199" s="2">
        <v>164</v>
      </c>
      <c r="C199" s="9"/>
      <c r="D199" s="160">
        <v>2200</v>
      </c>
      <c r="E199" s="3">
        <v>3015</v>
      </c>
      <c r="F199" s="87">
        <v>46058</v>
      </c>
    </row>
    <row r="200" spans="1:6" ht="15.95" customHeight="1" x14ac:dyDescent="0.25">
      <c r="A200" s="20" t="s">
        <v>211</v>
      </c>
      <c r="B200" s="2">
        <v>165</v>
      </c>
      <c r="C200" s="9"/>
      <c r="D200" s="160">
        <v>2200</v>
      </c>
      <c r="E200" s="3">
        <v>10402</v>
      </c>
      <c r="F200" s="87">
        <v>46062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160">
        <v>5000</v>
      </c>
      <c r="E202" s="3">
        <v>135330</v>
      </c>
      <c r="F202" s="87">
        <v>46058</v>
      </c>
    </row>
    <row r="203" spans="1:6" ht="15.95" customHeight="1" x14ac:dyDescent="0.25">
      <c r="A203" s="20" t="s">
        <v>214</v>
      </c>
      <c r="B203" s="2">
        <v>168</v>
      </c>
      <c r="C203" s="9"/>
      <c r="D203" s="160">
        <v>8000</v>
      </c>
      <c r="E203" s="3">
        <v>91694</v>
      </c>
      <c r="F203" s="87">
        <v>46062</v>
      </c>
    </row>
    <row r="204" spans="1:6" ht="15.95" customHeight="1" x14ac:dyDescent="0.25">
      <c r="A204" s="20" t="s">
        <v>365</v>
      </c>
      <c r="B204" s="2">
        <v>169</v>
      </c>
      <c r="C204" s="9"/>
      <c r="D204" s="160">
        <v>3600</v>
      </c>
      <c r="E204" s="3">
        <v>998254</v>
      </c>
      <c r="F204" s="87">
        <v>46071</v>
      </c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160">
        <v>4400</v>
      </c>
      <c r="E206" s="3">
        <v>211918</v>
      </c>
      <c r="F206" s="87">
        <v>46055</v>
      </c>
    </row>
    <row r="207" spans="1:6" ht="15.95" customHeight="1" x14ac:dyDescent="0.25">
      <c r="A207" s="20" t="s">
        <v>218</v>
      </c>
      <c r="B207" s="2">
        <v>172</v>
      </c>
      <c r="C207" s="9"/>
      <c r="D207" s="160">
        <v>2200</v>
      </c>
      <c r="E207" s="3">
        <v>29272</v>
      </c>
      <c r="F207" s="87">
        <v>46063</v>
      </c>
    </row>
    <row r="208" spans="1:6" ht="15.95" customHeight="1" x14ac:dyDescent="0.25">
      <c r="A208" s="20" t="s">
        <v>219</v>
      </c>
      <c r="B208" s="2">
        <v>173</v>
      </c>
      <c r="C208" s="9"/>
      <c r="D208" s="160">
        <v>2200</v>
      </c>
      <c r="E208" s="3">
        <v>771610</v>
      </c>
      <c r="F208" s="87">
        <v>46078</v>
      </c>
    </row>
    <row r="209" spans="1:6" ht="15.95" customHeight="1" x14ac:dyDescent="0.25">
      <c r="A209" s="20" t="s">
        <v>220</v>
      </c>
      <c r="B209" s="2">
        <v>174</v>
      </c>
      <c r="C209" s="9"/>
      <c r="D209" s="160">
        <f>2200+2200</f>
        <v>4400</v>
      </c>
      <c r="E209" s="3" t="s">
        <v>565</v>
      </c>
      <c r="F209" s="87" t="s">
        <v>566</v>
      </c>
    </row>
    <row r="210" spans="1:6" ht="15.95" customHeight="1" x14ac:dyDescent="0.25">
      <c r="A210" s="20" t="s">
        <v>221</v>
      </c>
      <c r="B210" s="2">
        <v>175</v>
      </c>
      <c r="C210" s="9"/>
      <c r="D210" s="160">
        <v>2200</v>
      </c>
      <c r="E210" s="3">
        <v>685452</v>
      </c>
      <c r="F210" s="87">
        <v>46077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160">
        <v>2200</v>
      </c>
      <c r="E214" s="3">
        <v>6</v>
      </c>
      <c r="F214" s="87">
        <v>46064</v>
      </c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592565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6'!Область_печати" display="СВОД 2026" xr:uid="{7C0F3120-D4F3-45FD-9592-E4980F684CA9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A65F-A69E-418D-ABB2-0DD7ABFD6F75}">
  <sheetPr codeName="Лист148">
    <tabColor rgb="FFFFCCFF"/>
    <pageSetUpPr fitToPage="1"/>
  </sheetPr>
  <dimension ref="A1:G223"/>
  <sheetViews>
    <sheetView workbookViewId="0">
      <pane ySplit="2" topLeftCell="A108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6'!Область_печати" display="СВОД 2026" xr:uid="{5D047046-6A14-452E-AC88-5D03C06B2EEC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22CAB-91CA-4FBA-8BB2-B30786502226}">
  <sheetPr codeName="Лист149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6'!Область_печати" display="СВОД 2026" xr:uid="{C0E7BA6C-8F11-4D91-8E04-926AAC1C3665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1800+1800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1790.23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8951.15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9000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1248.55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5370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10741.38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1890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1790.23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3580.46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3580.46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3579.69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3600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21482.76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1000+2500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4000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1800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3580.46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3545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1790.23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10741.38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f>8951.15</f>
        <v>8951.15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5370.69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1792.26+1792.23</f>
        <v>3584.49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3580.46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2000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4000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21482.76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5370.69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1790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298514.64000000007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E000000}">
    <sortState xmlns:xlrd2="http://schemas.microsoft.com/office/spreadsheetml/2017/richdata2" ref="A2:E216">
      <sortCondition ref="B1:B216"/>
    </sortState>
  </autoFilter>
  <conditionalFormatting sqref="C2:C214">
    <cfRule type="cellIs" dxfId="549" priority="1" operator="equal">
      <formula>0</formula>
    </cfRule>
    <cfRule type="cellIs" dxfId="548" priority="2" operator="equal">
      <formula>"а"</formula>
    </cfRule>
  </conditionalFormatting>
  <hyperlinks>
    <hyperlink ref="E1" location="'СВОД 2016'!A1" display="СВОД 2016" xr:uid="{00000000-0004-0000-0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3F29-F377-4908-B787-CC2FBB86CC1A}">
  <sheetPr codeName="Лист150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6'!Область_печати" display="СВОД 2026" xr:uid="{9E156FF6-E76A-4698-AC32-BC5FA87C833B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829B-1ABB-4330-A081-00B2EB251B3C}">
  <sheetPr codeName="Лист151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6'!Область_печати" display="СВОД 2026" xr:uid="{5BE047B3-69D0-4A50-B29E-54CF291B29AA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78F73-9492-4443-B118-F04C59564B1D}">
  <sheetPr codeName="Лист152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6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6'!Область_печати" display="СВОД 2026" xr:uid="{0CBCADFA-DCA4-4B8F-9434-6B80692AAC3B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C4B2-1818-41E1-A401-50AF192DF33C}">
  <sheetPr codeName="Лист153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6'!Область_печати" display="СВОД 2026" xr:uid="{61BD146F-3DE7-4295-842D-BB72DDCC09D1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CC5D1-0EBE-4994-A1B0-752AAEB42885}">
  <sheetPr codeName="Лист154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6'!Область_печати" display="СВОД 2026" xr:uid="{4EE4A488-5426-4EB7-A5E9-65B784BD0753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0596-DEF9-4AC8-BCDC-27CD00D61661}">
  <sheetPr codeName="Лист155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6'!Область_печати" display="СВОД 2026" xr:uid="{D313A16D-AD2B-49FA-96C8-538C9EAE8364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8207-9C52-4E38-9EE0-7D8BE66D5BAD}">
  <sheetPr codeName="Лист156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6'!Область_печати" display="СВОД 2026" xr:uid="{C811587A-AED6-4FE2-AB56-7DA86A98BB12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0466-0D7A-4078-A01D-E3347F130AD4}">
  <sheetPr codeName="Лист157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28" sqref="G2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556</v>
      </c>
    </row>
    <row r="3" spans="1:6" s="3" customFormat="1" ht="15.95" customHeight="1" x14ac:dyDescent="0.25">
      <c r="A3" s="21" t="s">
        <v>407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477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386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408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387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478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409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458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443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388</v>
      </c>
      <c r="B81" s="2">
        <v>63</v>
      </c>
      <c r="C81" s="9"/>
      <c r="D81" s="6"/>
      <c r="E81" s="3"/>
    </row>
    <row r="82" spans="1:6" ht="15.95" customHeight="1" x14ac:dyDescent="0.25">
      <c r="A82" s="41" t="s">
        <v>432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462</v>
      </c>
      <c r="B84" s="2">
        <v>66</v>
      </c>
      <c r="C84" s="9"/>
      <c r="D84" s="6"/>
      <c r="E84" s="3"/>
    </row>
    <row r="85" spans="1:6" ht="15.95" customHeight="1" x14ac:dyDescent="0.25">
      <c r="A85" s="20" t="s">
        <v>433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410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479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480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434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459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411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482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389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390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461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436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412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437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483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6'!Область_печати" display="СВОД 2026" xr:uid="{212AE9ED-C841-4BC8-99C9-12726E033C55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2100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1800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f>1790+5300</f>
        <v>7090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2000+2000</f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4500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2000+3800</f>
        <v>5800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1865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5500+1900</f>
        <v>7400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2*1790.23</f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5280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2*1790.23</f>
        <v>3580.46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22000</v>
      </c>
    </row>
    <row r="90" spans="1:4" ht="15.95" customHeight="1" x14ac:dyDescent="0.25">
      <c r="A90" s="39" t="s">
        <v>106</v>
      </c>
      <c r="B90" s="2">
        <v>71</v>
      </c>
      <c r="C90" s="9"/>
      <c r="D90" s="6">
        <f>1791*2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3000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3580.46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21482.76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21482.76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3545.99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2*1790.23</f>
        <v>3580.46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21500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3251.84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741.38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3580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1800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1790.23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7161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1790.23+3580.46</f>
        <v>5370.6900000000005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12531.61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5400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17902.3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f>2*1790.23</f>
        <v>3580.46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4850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3600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422272.27999999991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F000000}">
    <sortState xmlns:xlrd2="http://schemas.microsoft.com/office/spreadsheetml/2017/richdata2" ref="A2:E216">
      <sortCondition ref="B1:B216"/>
    </sortState>
  </autoFilter>
  <conditionalFormatting sqref="C2:C214">
    <cfRule type="cellIs" dxfId="547" priority="1" operator="equal">
      <formula>0</formula>
    </cfRule>
    <cfRule type="cellIs" dxfId="546" priority="2" operator="equal">
      <formula>"а"</formula>
    </cfRule>
  </conditionalFormatting>
  <hyperlinks>
    <hyperlink ref="E1" location="'СВОД 2016'!A1" display="СВОД 2016" xr:uid="{00000000-0004-0000-0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700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2820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1895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1880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7200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1790.23*3</f>
        <v>5370.6900000000005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</f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5371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14321.84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1896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1723.8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5719</v>
      </c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20000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5335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6000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5370.69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5700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17902.3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1990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1790.23*2</f>
        <v>3580.46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5405.16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5400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6500+5000</f>
        <v>11500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v>37597.83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4750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1850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10741.38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5370.69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5370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3580.46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5850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1900+3522</f>
        <v>5422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2*1790.23</f>
        <v>3580.46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1790.23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21500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6167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6000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1600+2000</f>
        <v>3600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f>1790+3600</f>
        <v>5390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459424.6399999999</v>
      </c>
    </row>
    <row r="217" spans="1:4" x14ac:dyDescent="0.25">
      <c r="D217">
        <v>37067.82</v>
      </c>
    </row>
    <row r="219" spans="1:4" hidden="1" x14ac:dyDescent="0.25"/>
    <row r="220" spans="1:4" ht="19.5" customHeight="1" x14ac:dyDescent="0.25">
      <c r="D220" s="37">
        <f>SUM(D216:D219)</f>
        <v>496492.4599999999</v>
      </c>
    </row>
    <row r="221" spans="1:4" x14ac:dyDescent="0.25">
      <c r="D221" s="37"/>
    </row>
    <row r="222" spans="1:4" x14ac:dyDescent="0.25">
      <c r="D222" s="37"/>
    </row>
    <row r="224" spans="1:4" x14ac:dyDescent="0.25">
      <c r="D224" s="37"/>
    </row>
  </sheetData>
  <autoFilter ref="A1:J218" xr:uid="{00000000-0009-0000-0000-000010000000}">
    <sortState xmlns:xlrd2="http://schemas.microsoft.com/office/spreadsheetml/2017/richdata2" ref="A2:E216">
      <sortCondition ref="B1:B216"/>
    </sortState>
  </autoFilter>
  <conditionalFormatting sqref="C2:C214">
    <cfRule type="cellIs" dxfId="545" priority="1" operator="equal">
      <formula>0</formula>
    </cfRule>
    <cfRule type="cellIs" dxfId="544" priority="2" operator="equal">
      <formula>"а"</formula>
    </cfRule>
  </conditionalFormatting>
  <hyperlinks>
    <hyperlink ref="E1" location="'СВОД 2016'!A1" display="СВОД 2016" xr:uid="{00000000-0004-0000-1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7074.14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</f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3581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7160.92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2850+7500</f>
        <v>10350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30000+1790.23</f>
        <v>31790.23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815.26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5121+900</f>
        <v>6021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1790.23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2030+5100</f>
        <v>7130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4000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8000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7000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5365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10500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5702.83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11000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3600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f>3580.46+1790.23</f>
        <v>5370.6900000000005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>
        <v>5400</v>
      </c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1700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3600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5370.69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4000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16113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50000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7160.92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5350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5440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3600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10741.38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1800+1790.23*2+3600</f>
        <v>8980.4599999999991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f>5370.69+1425.86</f>
        <v>6796.5499999999993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8951.15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2*4000</f>
        <v>8000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3567.43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1790.23+3580.46</f>
        <v>5370.6900000000005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2*1790.23</f>
        <v>3580.46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5000+2000</f>
        <v>7000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8951.15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10000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15000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2000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4750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4750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5439.6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637780.96999999962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1000000}">
    <sortState xmlns:xlrd2="http://schemas.microsoft.com/office/spreadsheetml/2017/richdata2" ref="A2:E216">
      <sortCondition ref="B1:B216"/>
    </sortState>
  </autoFilter>
  <conditionalFormatting sqref="C2:C214">
    <cfRule type="cellIs" dxfId="543" priority="1" operator="equal">
      <formula>0</formula>
    </cfRule>
    <cfRule type="cellIs" dxfId="542" priority="2" operator="equal">
      <formula>"а"</formula>
    </cfRule>
  </conditionalFormatting>
  <hyperlinks>
    <hyperlink ref="E1" location="'СВОД 2017'!A1" display="СВОД 2017" xr:uid="{00000000-0004-0000-1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7160.92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f>500+1790.23</f>
        <v>2290.23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22944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8600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300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12571.2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940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5371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2*1790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2*1790.23</f>
        <v>3580.46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2*1790</f>
        <v>3580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1790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1850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3600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2700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2*1790.23</f>
        <v>3580.46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3580.46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>
        <v>1790.23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1790.23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9000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5370.69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4785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1370.69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3500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3580.46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f>9500+5700</f>
        <v>15200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f>2*1790.23</f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1800+4350</f>
        <v>6150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f>2*1800</f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1792.23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2*10000</f>
        <v>20000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21500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1800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12571.2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1516.21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2078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1790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345363.25999999995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2000000}">
    <sortState xmlns:xlrd2="http://schemas.microsoft.com/office/spreadsheetml/2017/richdata2" ref="A2:E216">
      <sortCondition ref="B1:B216"/>
    </sortState>
  </autoFilter>
  <conditionalFormatting sqref="C2:C214">
    <cfRule type="cellIs" dxfId="541" priority="1" operator="equal">
      <formula>0</formula>
    </cfRule>
    <cfRule type="cellIs" dxfId="540" priority="2" operator="equal">
      <formula>"а"</formula>
    </cfRule>
  </conditionalFormatting>
  <hyperlinks>
    <hyperlink ref="E1" location="'СВОД 2016'!A1" display="СВОД 2016" xr:uid="{00000000-0004-0000-1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f>4850+4900</f>
        <v>9750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-4850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1790.23+1790.23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5370.69</v>
      </c>
    </row>
    <row r="41" spans="1:4" ht="15.95" customHeight="1" x14ac:dyDescent="0.25">
      <c r="A41" s="20" t="s">
        <v>58</v>
      </c>
      <c r="B41" s="2">
        <v>30</v>
      </c>
      <c r="C41" s="2" t="s">
        <v>21</v>
      </c>
      <c r="D41" s="6">
        <v>10741.38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1800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7000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236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f>10742.12+5370.69</f>
        <v>16112.810000000001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0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f>1790.23+1790.23</f>
        <v>3580.46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1790.23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238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3441.38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3441.38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5400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1800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2400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f>1790+1790.46</f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5370.23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9841.3799999999992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176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f>1790.23+9920</f>
        <v>11710.23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240</v>
      </c>
      <c r="B178" s="2">
        <v>149</v>
      </c>
      <c r="C178" s="9"/>
      <c r="D178" s="6">
        <v>7160.92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3580.46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1740.23+1790.23</f>
        <v>3530.46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6000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1790.23*3</f>
        <v>5370.6900000000005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1791+1791</f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thickBot="1" x14ac:dyDescent="0.3">
      <c r="A212" s="22" t="s">
        <v>229</v>
      </c>
      <c r="B212" s="2">
        <v>181</v>
      </c>
      <c r="C212" s="9"/>
      <c r="D212" s="6">
        <v>0</v>
      </c>
    </row>
    <row r="213" spans="1:4" ht="16.5" hidden="1" thickBot="1" x14ac:dyDescent="0.3">
      <c r="A213" s="16"/>
      <c r="B213" s="17"/>
      <c r="C213" s="17"/>
      <c r="D213" s="13"/>
    </row>
    <row r="214" spans="1:4" ht="35.25" customHeight="1" thickBot="1" x14ac:dyDescent="0.3">
      <c r="A214" s="35" t="s">
        <v>230</v>
      </c>
      <c r="B214" s="36"/>
      <c r="C214" s="36"/>
      <c r="D214" s="7">
        <f>SUM(D2:D212)</f>
        <v>310763.57000000007</v>
      </c>
    </row>
  </sheetData>
  <autoFilter ref="A1:D212" xr:uid="{00000000-0009-0000-0000-000001000000}">
    <sortState xmlns:xlrd2="http://schemas.microsoft.com/office/spreadsheetml/2017/richdata2" ref="A2:D212">
      <sortCondition ref="B1:B212"/>
    </sortState>
  </autoFilter>
  <conditionalFormatting sqref="C2:C212">
    <cfRule type="cellIs" dxfId="575" priority="1" operator="equal">
      <formula>0</formula>
    </cfRule>
    <cfRule type="cellIs" dxfId="574" priority="2" operator="equal">
      <formula>"а"</formula>
    </cfRule>
  </conditionalFormatting>
  <hyperlinks>
    <hyperlink ref="E1" location="'СВОД 2015'!Область_печати" display="СВОД 2015" xr:uid="{00000000-0004-0000-0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1850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12531.61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2000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1790.23+1790.23</f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2000+1800</f>
        <v>3800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2290.23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1790.23+1790.23</f>
        <v>3580.46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1788.84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4480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25000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1850+1800</f>
        <v>3650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5370.63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3580.46+2100</f>
        <v>5680.46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5370.69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2906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3000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15000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1790.23+1790.23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f>1790.23+2100</f>
        <v>3890.23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3600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1806.55+1790.23</f>
        <v>3596.7799999999997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1850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v>23272.99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13500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f>1790.23+2140</f>
        <v>3930.23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1890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2698.62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3532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3580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5990.23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2690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7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1790.23+9570</f>
        <v>11360.23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13440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f>1790.23+1790.23</f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1858.62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1790.23+1790.23</f>
        <v>3580.46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1800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1790.23+600+1640</f>
        <v>4030.23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800+1800</f>
        <v>2600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f>1790.23+2689.77</f>
        <v>4480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1790.23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3580.46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3890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1790</f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>
        <v>42965.52</v>
      </c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x14ac:dyDescent="0.25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440816.09999999986</v>
      </c>
    </row>
    <row r="218" spans="1:4" x14ac:dyDescent="0.25">
      <c r="D218">
        <v>417543.11</v>
      </c>
    </row>
    <row r="219" spans="1:4" hidden="1" x14ac:dyDescent="0.25"/>
    <row r="220" spans="1:4" ht="35.25" customHeight="1" x14ac:dyDescent="0.25">
      <c r="D220" s="37">
        <f>D216-D218</f>
        <v>23272.989999999874</v>
      </c>
    </row>
  </sheetData>
  <autoFilter ref="A1:J218" xr:uid="{00000000-0009-0000-0000-000013000000}">
    <sortState xmlns:xlrd2="http://schemas.microsoft.com/office/spreadsheetml/2017/richdata2" ref="A2:E216">
      <sortCondition ref="B1:B216"/>
    </sortState>
  </autoFilter>
  <conditionalFormatting sqref="C2:C214">
    <cfRule type="cellIs" dxfId="539" priority="1" operator="equal">
      <formula>0</formula>
    </cfRule>
    <cfRule type="cellIs" dxfId="538" priority="2" operator="equal">
      <formula>"а"</formula>
    </cfRule>
  </conditionalFormatting>
  <hyperlinks>
    <hyperlink ref="E1" location="'Сентябрь 2017'!Область_печати" display="СВОД 2017" xr:uid="{00000000-0004-0000-1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1732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1500+3000</f>
        <v>4500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5640+3760</f>
        <v>9400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620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2500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2000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2409.77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3580.46+4200</f>
        <v>7780.46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16112.07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450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1790.23+1790.23+1790.23</f>
        <v>5370.6900000000005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4509.7700000000004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6000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1790.23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5990.23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3580.46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12600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2409.77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1860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2100+2500</f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12600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8960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2154.6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500+2250</f>
        <v>2750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1797.23+2100</f>
        <v>3897.23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1950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1820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2650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1790.23+2100</f>
        <v>3890.23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1858.62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2100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1800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4188.76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3500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363545.80999999994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4000000}">
    <sortState xmlns:xlrd2="http://schemas.microsoft.com/office/spreadsheetml/2017/richdata2" ref="A2:E216">
      <sortCondition ref="B1:B216"/>
    </sortState>
  </autoFilter>
  <conditionalFormatting sqref="C2:C214">
    <cfRule type="cellIs" dxfId="537" priority="1" operator="equal">
      <formula>0</formula>
    </cfRule>
    <cfRule type="cellIs" dxfId="536" priority="2" operator="equal">
      <formula>"а"</formula>
    </cfRule>
  </conditionalFormatting>
  <hyperlinks>
    <hyperlink ref="E1" location="'СВОД 2016'!A1" display="СВОД 2016" xr:uid="{00000000-0004-0000-1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1020+1200</f>
        <v>2220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945+2370</f>
        <v>3315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2800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3600+1790.23</f>
        <v>5390.23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3823.75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>
        <v>8000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941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7630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5000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6000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4480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4000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13440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f>108+2100</f>
        <v>2208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3100+5000</f>
        <v>8100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6000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f>2100+2100</f>
        <v>4200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4000+2000</f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2240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5000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3800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f>3890+11000</f>
        <v>14890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2100+2100</f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f>1790+2100</f>
        <v>3890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1960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1850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4506.8999999999996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4750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f>4700+2000</f>
        <v>6700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f>1500+9000</f>
        <v>10500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1890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4200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2150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2300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344416.49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5000000}">
    <sortState xmlns:xlrd2="http://schemas.microsoft.com/office/spreadsheetml/2017/richdata2" ref="A2:E216">
      <sortCondition ref="B1:B216"/>
    </sortState>
  </autoFilter>
  <conditionalFormatting sqref="C2:C214">
    <cfRule type="cellIs" dxfId="535" priority="1" operator="equal">
      <formula>0</formula>
    </cfRule>
    <cfRule type="cellIs" dxfId="534" priority="2" operator="equal">
      <formula>"а"</formula>
    </cfRule>
  </conditionalFormatting>
  <hyperlinks>
    <hyperlink ref="E1" location="'СВОД 2016'!A1" display="СВОД 2016" xr:uid="{00000000-0004-0000-1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5400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8400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2100+2100</f>
        <v>4200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4511.3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1170.69+2100</f>
        <v>3270.69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2960+4800</f>
        <v>7760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10500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4200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5990.63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7229.31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6000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6300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1800+2700</f>
        <v>4500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3580.46+3580.46</f>
        <v>7160.92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4200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6670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f>700+6300</f>
        <v>7000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f>140+2100</f>
        <v>2240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2101.6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3030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2100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2945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2800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4107.49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2000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331048.08999999997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6000000}">
    <sortState xmlns:xlrd2="http://schemas.microsoft.com/office/spreadsheetml/2017/richdata2" ref="A2:E216">
      <sortCondition ref="B1:B216"/>
    </sortState>
  </autoFilter>
  <conditionalFormatting sqref="C2:C214">
    <cfRule type="cellIs" dxfId="533" priority="1" operator="equal">
      <formula>0</formula>
    </cfRule>
    <cfRule type="cellIs" dxfId="532" priority="2" operator="equal">
      <formula>"а"</formula>
    </cfRule>
  </conditionalFormatting>
  <hyperlinks>
    <hyperlink ref="E1" location="'СВОД 2016'!A1" display="СВОД 2016" xr:uid="{00000000-0004-0000-1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1051+1050</f>
        <v>2101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2100+6300</f>
        <v>8400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3517.13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4759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2100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f>56.35+10635.03</f>
        <v>10691.380000000001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4020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>
        <v>22000</v>
      </c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2100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8000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5000+5000</f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6720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1780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7015.9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1400+2800</f>
        <v>4200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9940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2500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8000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7000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2000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50+1940</f>
        <v>1990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368925.55999999994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7000000}">
    <sortState xmlns:xlrd2="http://schemas.microsoft.com/office/spreadsheetml/2017/richdata2" ref="A2:E216">
      <sortCondition ref="B1:B216"/>
    </sortState>
  </autoFilter>
  <conditionalFormatting sqref="C2:C214">
    <cfRule type="cellIs" dxfId="531" priority="1" operator="equal">
      <formula>0</formula>
    </cfRule>
    <cfRule type="cellIs" dxfId="530" priority="2" operator="equal">
      <formula>"а"</formula>
    </cfRule>
  </conditionalFormatting>
  <hyperlinks>
    <hyperlink ref="E1" location="'СВОД 2016'!A1" display="СВОД 2016" xr:uid="{00000000-0004-0000-1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9880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4299.29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4220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3000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27058.62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1850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1950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6919.54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5432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1828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3290.23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4750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5100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515+2100</f>
        <v>2615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f>1790.23+1790.23</f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351334.29000000004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8000000}">
    <sortState xmlns:xlrd2="http://schemas.microsoft.com/office/spreadsheetml/2017/richdata2" ref="A2:E216">
      <sortCondition ref="B1:B216"/>
    </sortState>
  </autoFilter>
  <conditionalFormatting sqref="C2:C214">
    <cfRule type="cellIs" dxfId="529" priority="1" operator="equal">
      <formula>0</formula>
    </cfRule>
    <cfRule type="cellIs" dxfId="528" priority="2" operator="equal">
      <formula>"а"</formula>
    </cfRule>
  </conditionalFormatting>
  <hyperlinks>
    <hyperlink ref="E1" location="'СВОД 2016'!A1" display="СВОД 2016" xr:uid="{00000000-0004-0000-1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16951.150000000001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8158.62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4098.62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2165.59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2000+4300</f>
        <v>6300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f>6602.4+4200</f>
        <v>10802.4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1860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f>2100+2100</f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8400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9540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10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6126.44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1790.23+1790.23</f>
        <v>3580.46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2500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1858.62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13800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6260.92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f>1858.62+5400</f>
        <v>7258.62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2000+2000</f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4760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25000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24360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2409.77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1585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267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2100+2100</f>
        <v>4200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4200-441.38</f>
        <v>3758.62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>
        <v>441.38</v>
      </c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434997.13000000006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9000000}">
    <sortState xmlns:xlrd2="http://schemas.microsoft.com/office/spreadsheetml/2017/richdata2" ref="A2:E216">
      <sortCondition ref="B1:B216"/>
    </sortState>
  </autoFilter>
  <conditionalFormatting sqref="C2:C214">
    <cfRule type="cellIs" dxfId="527" priority="1" operator="equal">
      <formula>0</formula>
    </cfRule>
    <cfRule type="cellIs" dxfId="526" priority="2" operator="equal">
      <formula>"а"</formula>
    </cfRule>
  </conditionalFormatting>
  <hyperlinks>
    <hyperlink ref="E1" location="'СВОД 2016'!A1" display="СВОД 2016" xr:uid="{00000000-0004-0000-1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0000"/>
    <pageSetUpPr fitToPage="1"/>
  </sheetPr>
  <dimension ref="A1:T21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thickBot="1" x14ac:dyDescent="0.3">
      <c r="F1">
        <v>2100</v>
      </c>
      <c r="G1">
        <v>2300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268</v>
      </c>
      <c r="F2" s="30" t="s">
        <v>269</v>
      </c>
      <c r="G2" s="30" t="s">
        <v>270</v>
      </c>
      <c r="H2" s="30" t="s">
        <v>271</v>
      </c>
      <c r="I2" s="30" t="s">
        <v>272</v>
      </c>
      <c r="J2" s="30" t="s">
        <v>273</v>
      </c>
      <c r="K2" s="31" t="s">
        <v>274</v>
      </c>
      <c r="L2" s="30" t="s">
        <v>275</v>
      </c>
      <c r="M2" s="32" t="s">
        <v>276</v>
      </c>
      <c r="N2" s="33" t="s">
        <v>277</v>
      </c>
      <c r="O2" s="33" t="s">
        <v>278</v>
      </c>
      <c r="P2" s="34" t="s">
        <v>279</v>
      </c>
      <c r="Q2" s="19" t="s">
        <v>280</v>
      </c>
      <c r="R2" s="10" t="s">
        <v>17</v>
      </c>
      <c r="S2" s="10" t="s">
        <v>281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2016'!P3</f>
        <v>-21111.380000000008</v>
      </c>
      <c r="E3" s="53">
        <f>'СВОД 2017'!D3+$F$1*1-'Январь 2017'!D2</f>
        <v>-20801.610000000008</v>
      </c>
      <c r="F3" s="53">
        <f>'СВОД 2017'!E3+$F$1*1-'Февраль 2017'!D2</f>
        <v>-18701.610000000008</v>
      </c>
      <c r="G3" s="53">
        <f>'СВОД 2017'!F3+$F$1*1-'Март 2017'!D2</f>
        <v>-26601.610000000008</v>
      </c>
      <c r="H3" s="53">
        <f>'СВОД 2017'!G3+$F$1*1-'Апрель 2017'!D2</f>
        <v>-24501.610000000008</v>
      </c>
      <c r="I3" s="53">
        <f>'СВОД 2017'!H3+$F$1*1-'Май 2017'!D2</f>
        <v>-22401.610000000008</v>
      </c>
      <c r="J3" s="53">
        <f>'СВОД 2017'!I3+$F$1*1-'Июнь 2017'!D2</f>
        <v>-20301.610000000008</v>
      </c>
      <c r="K3" s="53">
        <f>'СВОД 2017'!J3+$F$1*1-'Июль 2017'!D2</f>
        <v>-20701.610000000008</v>
      </c>
      <c r="L3" s="53">
        <f>'СВОД 2017'!K3+$F$1*1-'Август 2017'!D2</f>
        <v>-18601.610000000008</v>
      </c>
      <c r="M3" s="53">
        <f>'СВОД 2017'!L3+$G$1*1-'Сентябрь 2017'!D2</f>
        <v>-16301.610000000008</v>
      </c>
      <c r="N3" s="53">
        <f>'СВОД 2017'!M3+$G$1*1-'Октябрь 2017'!D2</f>
        <v>-25270.000000000007</v>
      </c>
      <c r="O3" s="53">
        <f>'СВОД 2017'!N3+$G$1*1-'Ноябрь 2017'!D2</f>
        <v>-22970.000000000007</v>
      </c>
      <c r="P3" s="53">
        <f>'СВОД 2017'!O3+$G$1*1-'Декабрь 2017'!D2</f>
        <v>-20670.000000000007</v>
      </c>
      <c r="Q3" s="14">
        <f>2100*8+2300*4</f>
        <v>26000</v>
      </c>
      <c r="R3" s="14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4">
        <f t="shared" ref="S3:S66" si="0">Q3+D3-R3</f>
        <v>-20670.000000000007</v>
      </c>
      <c r="T3" s="37">
        <f t="shared" ref="T3:T66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2016'!P4</f>
        <v>-6299.9999999999955</v>
      </c>
      <c r="E4" s="53">
        <f>'СВОД 2017'!D4+$F$1*1-'Январь 2017'!D3</f>
        <v>-4199.9999999999955</v>
      </c>
      <c r="F4" s="53">
        <f>'СВОД 2017'!E4+$F$1*1-'Февраль 2017'!D3</f>
        <v>-2099.9999999999955</v>
      </c>
      <c r="G4" s="53">
        <f>'СВОД 2017'!F4+$F$1*1-'Март 2017'!D3</f>
        <v>4.5474735088646412E-12</v>
      </c>
      <c r="H4" s="53">
        <f>'СВОД 2017'!G4+$F$1*1-'Апрель 2017'!D3</f>
        <v>2100.0000000000045</v>
      </c>
      <c r="I4" s="53">
        <f>'СВОД 2017'!H4+$F$1*1-'Май 2017'!D3</f>
        <v>-2099.9999999999955</v>
      </c>
      <c r="J4" s="53">
        <f>'СВОД 2017'!I4+$F$1*1-'Июнь 2017'!D3</f>
        <v>4.5474735088646412E-12</v>
      </c>
      <c r="K4" s="53">
        <f>'СВОД 2017'!J4+$F$1*1-'Июль 2017'!D3</f>
        <v>-10499.999999999996</v>
      </c>
      <c r="L4" s="53">
        <f>'СВОД 2017'!K4+$F$1*1-'Август 2017'!D3</f>
        <v>-8399.9999999999964</v>
      </c>
      <c r="M4" s="53">
        <f>'СВОД 2017'!L4+$G$1*1-'Сентябрь 2017'!D3</f>
        <v>-6099.9999999999964</v>
      </c>
      <c r="N4" s="53">
        <f>'СВОД 2017'!M4+$G$1*1-'Октябрь 2017'!D3</f>
        <v>-3799.9999999999964</v>
      </c>
      <c r="O4" s="53">
        <f>'СВОД 2017'!N4+$G$1*1-'Ноябрь 2017'!D3</f>
        <v>-1499.9999999999964</v>
      </c>
      <c r="P4" s="53">
        <f>'СВОД 2017'!O4+$G$1*1-'Декабрь 2017'!D3</f>
        <v>800.00000000000364</v>
      </c>
      <c r="Q4" s="14">
        <f t="shared" ref="Q4:Q10" si="2">2100*8+2300*4</f>
        <v>26000</v>
      </c>
      <c r="R4" s="14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4">
        <f t="shared" si="0"/>
        <v>800.00000000000364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2016'!P5</f>
        <v>62726.440000000024</v>
      </c>
      <c r="E5" s="60">
        <f>'СВОД 2017'!D5+$F$1*1-'Январь 2017'!D4</f>
        <v>64826.440000000024</v>
      </c>
      <c r="F5" s="60">
        <f>'СВОД 2017'!E5+$F$1*1-'Февраль 2017'!D4</f>
        <v>66926.440000000031</v>
      </c>
      <c r="G5" s="60">
        <f>'СВОД 2017'!F5+$F$1*1-'Март 2017'!D4</f>
        <v>69026.440000000031</v>
      </c>
      <c r="H5" s="60">
        <f>'СВОД 2017'!G5+$F$1*1-'Апрель 2017'!D4</f>
        <v>71126.440000000031</v>
      </c>
      <c r="I5" s="60">
        <f>'СВОД 2017'!H5+$F$1*1-'Май 2017'!D4</f>
        <v>73226.440000000031</v>
      </c>
      <c r="J5" s="60">
        <f>'СВОД 2017'!I5+$F$1*1-'Июнь 2017'!D4</f>
        <v>75326.440000000031</v>
      </c>
      <c r="K5" s="60">
        <f>'СВОД 2017'!J5+$F$1*1-'Июль 2017'!D4</f>
        <v>77426.440000000031</v>
      </c>
      <c r="L5" s="60">
        <f>'СВОД 2017'!K5+$F$1*1-'Август 2017'!D4</f>
        <v>79526.440000000031</v>
      </c>
      <c r="M5" s="60">
        <f>'СВОД 2017'!L5+$G$1*1-'Сентябрь 2017'!D4</f>
        <v>81826.440000000031</v>
      </c>
      <c r="N5" s="60">
        <f>'СВОД 2017'!M5+$G$1*1-'Октябрь 2017'!D4</f>
        <v>84126.440000000031</v>
      </c>
      <c r="O5" s="60">
        <f>'СВОД 2017'!N5+$G$1*1-'Ноябрь 2017'!D4</f>
        <v>86426.440000000031</v>
      </c>
      <c r="P5" s="60">
        <f>'СВОД 2017'!O5+$G$1*1-'Декабрь 2017'!D4</f>
        <v>88726.440000000031</v>
      </c>
      <c r="Q5" s="14">
        <f t="shared" si="2"/>
        <v>26000</v>
      </c>
      <c r="R5" s="14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4">
        <f t="shared" si="0"/>
        <v>88726.440000000031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53">
        <f>'СВОД 2016'!P6</f>
        <v>1790.6900000000005</v>
      </c>
      <c r="E6" s="53">
        <f>'СВОД 2017'!D6+$F$1*1-'Январь 2017'!D5</f>
        <v>1790.6900000000005</v>
      </c>
      <c r="F6" s="53">
        <f>'СВОД 2017'!E6+$F$1*1-'Февраль 2017'!D5</f>
        <v>3890.6900000000005</v>
      </c>
      <c r="G6" s="53">
        <f>'СВОД 2017'!F6+$F$1*1-'Март 2017'!D5</f>
        <v>5990.6900000000005</v>
      </c>
      <c r="H6" s="53">
        <f>'СВОД 2017'!G6+$F$1*1-'Апрель 2017'!D5</f>
        <v>2100.4600000000009</v>
      </c>
      <c r="I6" s="53">
        <f>'СВОД 2017'!H6+$F$1*1-'Май 2017'!D5</f>
        <v>0.46000000000094587</v>
      </c>
      <c r="J6" s="53">
        <f>'СВОД 2017'!I6+$F$1*1-'Июнь 2017'!D5</f>
        <v>2100.4600000000009</v>
      </c>
      <c r="K6" s="53">
        <f>'СВОД 2017'!J6+$F$1*1-'Июль 2017'!D5</f>
        <v>0.46000000000094587</v>
      </c>
      <c r="L6" s="53">
        <f>'СВОД 2017'!K6+$F$1*1-'Август 2017'!D5</f>
        <v>0.46000000000094587</v>
      </c>
      <c r="M6" s="53">
        <f>'СВОД 2017'!L6+$G$1*1-'Сентябрь 2017'!D5</f>
        <v>0.46000000000094587</v>
      </c>
      <c r="N6" s="53">
        <f>'СВОД 2017'!M6+$G$1*1-'Октябрь 2017'!D5</f>
        <v>2300.4600000000009</v>
      </c>
      <c r="O6" s="53">
        <f>'СВОД 2017'!N6+$G$1*1-'Ноябрь 2017'!D5</f>
        <v>0.46000000000094587</v>
      </c>
      <c r="P6" s="53">
        <f>'СВОД 2017'!O6+$G$1*1-'Декабрь 2017'!D5</f>
        <v>2300.4600000000009</v>
      </c>
      <c r="Q6" s="14">
        <f t="shared" si="2"/>
        <v>26000</v>
      </c>
      <c r="R6" s="14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4">
        <f t="shared" si="0"/>
        <v>2300.4600000000028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3">
        <f>'СВОД 2016'!P7</f>
        <v>-509.77000000000044</v>
      </c>
      <c r="E7" s="53">
        <f>'СВОД 2017'!D7+$F$1*1-'Январь 2017'!D6</f>
        <v>-509.77000000000044</v>
      </c>
      <c r="F7" s="53">
        <f>'СВОД 2017'!E7+$F$1*1-'Февраль 2017'!D6</f>
        <v>-9.7700000000004366</v>
      </c>
      <c r="G7" s="53">
        <f>'СВОД 2017'!F7+$F$1*1-'Март 2017'!D6</f>
        <v>-9.7700000000004366</v>
      </c>
      <c r="H7" s="53">
        <f>'СВОД 2017'!G7+$F$1*1-'Апрель 2017'!D6</f>
        <v>-9.7700000000004366</v>
      </c>
      <c r="I7" s="53">
        <f>'СВОД 2017'!H7+$F$1*1-'Май 2017'!D6</f>
        <v>-9.7700000000004366</v>
      </c>
      <c r="J7" s="53">
        <f>'СВОД 2017'!I7+$F$1*1-'Июнь 2017'!D6</f>
        <v>-9.7700000000004366</v>
      </c>
      <c r="K7" s="53">
        <f>'СВОД 2017'!J7+$F$1*1-'Июль 2017'!D6</f>
        <v>-9.7700000000004366</v>
      </c>
      <c r="L7" s="53">
        <f>'СВОД 2017'!K7+$F$1*1-'Август 2017'!D6</f>
        <v>-9.7700000000004366</v>
      </c>
      <c r="M7" s="53">
        <f>'СВОД 2017'!L7+$G$1*1-'Сентябрь 2017'!D6</f>
        <v>190.22999999999956</v>
      </c>
      <c r="N7" s="53">
        <f>'СВОД 2017'!M7+$G$1*1-'Октябрь 2017'!D6</f>
        <v>190.22999999999956</v>
      </c>
      <c r="O7" s="53">
        <f>'СВОД 2017'!N7+$G$1*1-'Ноябрь 2017'!D6</f>
        <v>190.22999999999956</v>
      </c>
      <c r="P7" s="53">
        <f>'СВОД 2017'!O7+$G$1*1-'Декабрь 2017'!D6</f>
        <v>190.22999999999956</v>
      </c>
      <c r="Q7" s="14">
        <f t="shared" si="2"/>
        <v>26000</v>
      </c>
      <c r="R7" s="14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4">
        <f t="shared" si="0"/>
        <v>190.22999999999956</v>
      </c>
      <c r="T7" s="37">
        <f t="shared" si="1"/>
        <v>0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2016'!P8</f>
        <v>2100</v>
      </c>
      <c r="E8" s="53">
        <f>'СВОД 2017'!D8+$F$1*1-'Январь 2017'!D7</f>
        <v>4200</v>
      </c>
      <c r="F8" s="53">
        <f>'СВОД 2017'!E8+$F$1*1-'Февраль 2017'!D7</f>
        <v>2100</v>
      </c>
      <c r="G8" s="53">
        <f>'СВОД 2017'!F8+$F$1*1-'Март 2017'!D7</f>
        <v>4200</v>
      </c>
      <c r="H8" s="53">
        <f>'СВОД 2017'!G8+$F$1*1-'Апрель 2017'!D7</f>
        <v>2100</v>
      </c>
      <c r="I8" s="53">
        <f>'СВОД 2017'!H8+$F$1*1-'Май 2017'!D7</f>
        <v>0</v>
      </c>
      <c r="J8" s="53">
        <f>'СВОД 2017'!I8+$F$1*1-'Июнь 2017'!D7</f>
        <v>2100</v>
      </c>
      <c r="K8" s="53">
        <f>'СВОД 2017'!J8+$F$1*1-'Июль 2017'!D7</f>
        <v>2100</v>
      </c>
      <c r="L8" s="53">
        <f>'СВОД 2017'!K8+$F$1*1-'Август 2017'!D7</f>
        <v>0</v>
      </c>
      <c r="M8" s="53">
        <f>'СВОД 2017'!L8+$G$1*1-'Сентябрь 2017'!D7</f>
        <v>2300</v>
      </c>
      <c r="N8" s="53">
        <f>'СВОД 2017'!M8+$G$1*1-'Октябрь 2017'!D7</f>
        <v>2300</v>
      </c>
      <c r="O8" s="53">
        <f>'СВОД 2017'!N8+$G$1*1-'Ноябрь 2017'!D7</f>
        <v>0</v>
      </c>
      <c r="P8" s="53">
        <f>'СВОД 2017'!O8+$G$1*1-'Декабрь 2017'!D7</f>
        <v>0</v>
      </c>
      <c r="Q8" s="14">
        <f t="shared" si="2"/>
        <v>26000</v>
      </c>
      <c r="R8" s="14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4">
        <f t="shared" si="0"/>
        <v>0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2016'!P9</f>
        <v>9057.1299999999919</v>
      </c>
      <c r="E9" s="53">
        <f>'СВОД 2017'!D9+$F$1*1-'Январь 2017'!D8</f>
        <v>11157.129999999992</v>
      </c>
      <c r="F9" s="53">
        <f>'СВОД 2017'!E9+$F$1*1-'Февраль 2017'!D8</f>
        <v>13257.129999999992</v>
      </c>
      <c r="G9" s="53">
        <f>'СВОД 2017'!F9+$F$1*1-'Март 2017'!D8</f>
        <v>15357.129999999992</v>
      </c>
      <c r="H9" s="53">
        <f>'СВОД 2017'!G9+$F$1*1-'Апрель 2017'!D8</f>
        <v>17457.12999999999</v>
      </c>
      <c r="I9" s="53">
        <f>'СВОД 2017'!H9+$F$1*1-'Май 2017'!D8</f>
        <v>-5142.8700000000099</v>
      </c>
      <c r="J9" s="53">
        <f>'СВОД 2017'!I9+$F$1*1-'Июнь 2017'!D8</f>
        <v>-3042.8700000000099</v>
      </c>
      <c r="K9" s="53">
        <f>'СВОД 2017'!J9+$F$1*1-'Июль 2017'!D8</f>
        <v>-942.8700000000099</v>
      </c>
      <c r="L9" s="53">
        <f>'СВОД 2017'!K9+$F$1*1-'Август 2017'!D8</f>
        <v>-3542.8700000000099</v>
      </c>
      <c r="M9" s="53">
        <f>'СВОД 2017'!L9+$G$1*1-'Сентябрь 2017'!D8</f>
        <v>-5642.8700000000099</v>
      </c>
      <c r="N9" s="53">
        <f>'СВОД 2017'!M9+$G$1*1-'Октябрь 2017'!D8</f>
        <v>-3342.8700000000099</v>
      </c>
      <c r="O9" s="53">
        <f>'СВОД 2017'!N9+$G$1*1-'Ноябрь 2017'!D8</f>
        <v>-2092.8700000000099</v>
      </c>
      <c r="P9" s="53">
        <f>'СВОД 2017'!O9+$G$1*1-'Декабрь 2017'!D8</f>
        <v>-3992.8700000000099</v>
      </c>
      <c r="Q9" s="14">
        <f t="shared" si="2"/>
        <v>26000</v>
      </c>
      <c r="R9" s="14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4">
        <f t="shared" si="0"/>
        <v>-3992.8700000000099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2016'!P10</f>
        <v>28805.059999999998</v>
      </c>
      <c r="E10" s="60">
        <f>'СВОД 2017'!D10+$F$1*1-'Январь 2017'!D9</f>
        <v>30905.059999999998</v>
      </c>
      <c r="F10" s="60">
        <f>'СВОД 2017'!E10+$F$1*1-'Февраль 2017'!D9</f>
        <v>33005.06</v>
      </c>
      <c r="G10" s="60">
        <f>'СВОД 2017'!F10+$F$1*1-'Март 2017'!D9</f>
        <v>35105.06</v>
      </c>
      <c r="H10" s="60">
        <f>'СВОД 2017'!G10+$F$1*1-'Апрель 2017'!D9</f>
        <v>37205.06</v>
      </c>
      <c r="I10" s="60">
        <f>'СВОД 2017'!H10+$F$1*1-'Май 2017'!D9</f>
        <v>39305.06</v>
      </c>
      <c r="J10" s="60">
        <f>'СВОД 2017'!I10+$F$1*1-'Июнь 2017'!D9</f>
        <v>41405.06</v>
      </c>
      <c r="K10" s="60">
        <f>'СВОД 2017'!J10+$F$1*1-'Июль 2017'!D9</f>
        <v>43505.06</v>
      </c>
      <c r="L10" s="60">
        <f>'СВОД 2017'!K10+$F$1*1-'Август 2017'!D9</f>
        <v>45605.06</v>
      </c>
      <c r="M10" s="60">
        <f>'СВОД 2017'!L10+$G$1*1-'Сентябрь 2017'!D9</f>
        <v>47905.06</v>
      </c>
      <c r="N10" s="60">
        <f>'СВОД 2017'!M10+$G$1*1-'Октябрь 2017'!D9</f>
        <v>50205.06</v>
      </c>
      <c r="O10" s="60">
        <f>'СВОД 2017'!N10+$G$1*1-'Ноябрь 2017'!D9</f>
        <v>52505.06</v>
      </c>
      <c r="P10" s="60">
        <f>'СВОД 2017'!O10+$G$1*1-'Декабрь 2017'!D9</f>
        <v>54805.06</v>
      </c>
      <c r="Q10" s="14">
        <f t="shared" si="2"/>
        <v>26000</v>
      </c>
      <c r="R10" s="14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4">
        <f t="shared" si="0"/>
        <v>54805.06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53">
        <f>'СВОД 2016'!P11</f>
        <v>0.63999999999941792</v>
      </c>
      <c r="E11" s="53">
        <f>'СВОД 2017'!D11+1050*1-'Январь 2017'!D10</f>
        <v>0.63999999999941792</v>
      </c>
      <c r="F11" s="53">
        <f>'СВОД 2017'!E11+1050*1-'Февраль 2017'!D10</f>
        <v>0.63999999999941792</v>
      </c>
      <c r="G11" s="53">
        <f>'СВОД 2017'!F11+1050*1-'Март 2017'!D10</f>
        <v>1050.6399999999994</v>
      </c>
      <c r="H11" s="53">
        <f>'СВОД 2017'!G11+1050*1-'Апрель 2017'!D10</f>
        <v>0.63999999999941792</v>
      </c>
      <c r="I11" s="53">
        <f>'СВОД 2017'!H11+1050*1-'Май 2017'!D10</f>
        <v>-11549.36</v>
      </c>
      <c r="J11" s="53">
        <f>'СВОД 2017'!I11+1050*1-'Июнь 2017'!D10</f>
        <v>-10499.36</v>
      </c>
      <c r="K11" s="53">
        <f>'СВОД 2017'!J11+1050*1-'Июль 2017'!D10</f>
        <v>-9449.36</v>
      </c>
      <c r="L11" s="53">
        <f>'СВОД 2017'!K11+1050*1-'Август 2017'!D10</f>
        <v>-8399.36</v>
      </c>
      <c r="M11" s="53">
        <f>'СВОД 2017'!L11+1150*1-'Сентябрь 2017'!D10</f>
        <v>-7249.3600000000006</v>
      </c>
      <c r="N11" s="53">
        <f>'СВОД 2017'!M11+1150*1-'Октябрь 2017'!D10</f>
        <v>-6099.3600000000006</v>
      </c>
      <c r="O11" s="53">
        <f>'СВОД 2017'!N11+1150*1-'Ноябрь 2017'!D10</f>
        <v>-4949.3600000000006</v>
      </c>
      <c r="P11" s="53">
        <f>'СВОД 2017'!O11+1150*1-'Декабрь 2017'!D10</f>
        <v>-3799.3600000000006</v>
      </c>
      <c r="Q11" s="14">
        <f>1050*8+1150*4</f>
        <v>13000</v>
      </c>
      <c r="R11" s="14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4">
        <f t="shared" si="0"/>
        <v>-3799.3600000000006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2016'!P12</f>
        <v>-1991.9499999999998</v>
      </c>
      <c r="E12" s="53">
        <f>'СВОД 2017'!D12+$F$1*1-'Январь 2017'!D11</f>
        <v>-2141.9499999999998</v>
      </c>
      <c r="F12" s="53">
        <f>'СВОД 2017'!E12+$F$1*1-'Февраль 2017'!D11</f>
        <v>-2291.9499999999998</v>
      </c>
      <c r="G12" s="53">
        <f>'СВОД 2017'!F12+$F$1*1-'Март 2017'!D11</f>
        <v>-2441.9499999999998</v>
      </c>
      <c r="H12" s="53">
        <f>'СВОД 2017'!G12+$F$1*1-'Апрель 2017'!D11</f>
        <v>-2591.9499999999998</v>
      </c>
      <c r="I12" s="53">
        <f>'СВОД 2017'!H12+$F$1*1-'Май 2017'!D11</f>
        <v>-2891.95</v>
      </c>
      <c r="J12" s="53">
        <f>'СВОД 2017'!I12+$F$1*1-'Июнь 2017'!D11</f>
        <v>-3191.95</v>
      </c>
      <c r="K12" s="53">
        <f>'СВОД 2017'!J12+$F$1*1-'Июль 2017'!D11</f>
        <v>-3491.95</v>
      </c>
      <c r="L12" s="53">
        <f>'СВОД 2017'!K12+$F$1*1-'Август 2017'!D11</f>
        <v>-3591.95</v>
      </c>
      <c r="M12" s="53">
        <f>'СВОД 2017'!L12+$G$1*1-'Сентябрь 2017'!D11</f>
        <v>-3491.95</v>
      </c>
      <c r="N12" s="53">
        <f>'СВОД 2017'!M12+$G$1*1-'Октябрь 2017'!D11</f>
        <v>-3391.95</v>
      </c>
      <c r="O12" s="53">
        <f>'СВОД 2017'!N12+$G$1*1-'Ноябрь 2017'!D11</f>
        <v>-3291.95</v>
      </c>
      <c r="P12" s="53">
        <f>'СВОД 2017'!O12+$G$1*1-'Декабрь 2017'!D11</f>
        <v>-991.94999999999982</v>
      </c>
      <c r="Q12" s="14">
        <f>2100*8+2300*4</f>
        <v>26000</v>
      </c>
      <c r="R12" s="14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4">
        <f t="shared" si="0"/>
        <v>-991.95000000000073</v>
      </c>
      <c r="T12" s="37">
        <f t="shared" si="1"/>
        <v>-9.0949470177292824E-13</v>
      </c>
    </row>
    <row r="13" spans="1:20" ht="15.95" customHeight="1" x14ac:dyDescent="0.25">
      <c r="A13" s="20" t="s">
        <v>30</v>
      </c>
      <c r="B13" s="2">
        <v>7</v>
      </c>
      <c r="C13" s="9"/>
      <c r="D13" s="53">
        <f>'СВОД 2016'!P13</f>
        <v>7290.2299999999977</v>
      </c>
      <c r="E13" s="53">
        <f>'СВОД 2017'!D13+$F$1*1-'Январь 2017'!D12</f>
        <v>9390.2299999999977</v>
      </c>
      <c r="F13" s="53">
        <f>'СВОД 2017'!E13+$F$1*1-'Февраль 2017'!D12</f>
        <v>11490.229999999998</v>
      </c>
      <c r="G13" s="53">
        <f>'СВОД 2017'!F13+$F$1*1-'Март 2017'!D12</f>
        <v>13590.229999999998</v>
      </c>
      <c r="H13" s="53">
        <f>'СВОД 2017'!G13+$F$1*1-'Апрель 2017'!D12</f>
        <v>15690.229999999998</v>
      </c>
      <c r="I13" s="53">
        <f>'СВОД 2017'!H13+$F$1*1-'Май 2017'!D12</f>
        <v>-2209.7700000000041</v>
      </c>
      <c r="J13" s="53">
        <f>'СВОД 2017'!I13+$F$1*1-'Июнь 2017'!D12</f>
        <v>-109.77000000000407</v>
      </c>
      <c r="K13" s="53">
        <f>'СВОД 2017'!J13+$F$1*1-'Июль 2017'!D12</f>
        <v>1990.2299999999959</v>
      </c>
      <c r="L13" s="53">
        <f>'СВОД 2017'!K13+$F$1*1-'Август 2017'!D12</f>
        <v>4090.2299999999959</v>
      </c>
      <c r="M13" s="53">
        <f>'СВОД 2017'!L13+$G$1*1-'Сентябрь 2017'!D12</f>
        <v>-609.77000000000407</v>
      </c>
      <c r="N13" s="53">
        <f>'СВОД 2017'!M13+$G$1*1-'Октябрь 2017'!D12</f>
        <v>1690.2299999999959</v>
      </c>
      <c r="O13" s="53">
        <f>'СВОД 2017'!N13+$G$1*1-'Ноябрь 2017'!D12</f>
        <v>3990.2299999999959</v>
      </c>
      <c r="P13" s="60">
        <f>'СВОД 2017'!O13+$G$1*1-'Декабрь 2017'!D12</f>
        <v>-709.77000000000407</v>
      </c>
      <c r="Q13" s="14">
        <f t="shared" ref="Q13:Q76" si="3">2100*8+2300*4</f>
        <v>26000</v>
      </c>
      <c r="R13" s="14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4">
        <f t="shared" si="0"/>
        <v>-709.77000000000407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53">
        <f>'СВОД 2016'!P14</f>
        <v>-2294.5599999999977</v>
      </c>
      <c r="E14" s="53">
        <f>'СВОД 2017'!D14+$F$1*1-'Январь 2017'!D13</f>
        <v>-194.55999999999767</v>
      </c>
      <c r="F14" s="53">
        <f>'СВОД 2017'!E14+$F$1*1-'Февраль 2017'!D13</f>
        <v>1905.4400000000023</v>
      </c>
      <c r="G14" s="53">
        <f>'СВОД 2017'!F14+$F$1*1-'Март 2017'!D13</f>
        <v>4005.4400000000023</v>
      </c>
      <c r="H14" s="53">
        <f>'СВОД 2017'!G14+$F$1*1-'Апрель 2017'!D13</f>
        <v>105.44000000000233</v>
      </c>
      <c r="I14" s="53">
        <f>'СВОД 2017'!H14+$F$1*1-'Май 2017'!D13</f>
        <v>2205.4400000000023</v>
      </c>
      <c r="J14" s="53">
        <f>'СВОД 2017'!I14+$F$1*1-'Июнь 2017'!D13</f>
        <v>4305.4400000000023</v>
      </c>
      <c r="K14" s="53">
        <f>'СВОД 2017'!J14+$F$1*1-'Июль 2017'!D13</f>
        <v>6405.4400000000023</v>
      </c>
      <c r="L14" s="53">
        <f>'СВОД 2017'!K14+$F$1*1-'Август 2017'!D13</f>
        <v>2005.4400000000023</v>
      </c>
      <c r="M14" s="53">
        <f>'СВОД 2017'!L14+$G$1*1-'Сентябрь 2017'!D13</f>
        <v>4305.4400000000023</v>
      </c>
      <c r="N14" s="53">
        <f>'СВОД 2017'!M14+$G$1*1-'Октябрь 2017'!D13</f>
        <v>6605.4400000000023</v>
      </c>
      <c r="O14" s="53">
        <f>'СВОД 2017'!N14+$G$1*1-'Ноябрь 2017'!D13</f>
        <v>2300.4400000000023</v>
      </c>
      <c r="P14" s="53">
        <f>'СВОД 2017'!O14+$G$1*1-'Декабрь 2017'!D13</f>
        <v>2250.4400000000023</v>
      </c>
      <c r="Q14" s="14">
        <f t="shared" si="3"/>
        <v>26000</v>
      </c>
      <c r="R14" s="14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4">
        <f t="shared" si="0"/>
        <v>2250.4400000000023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2016'!P15</f>
        <v>-2239.9999999999955</v>
      </c>
      <c r="E15" s="53">
        <f>'СВОД 2017'!D15+$F$1*1-'Январь 2017'!D14</f>
        <v>-8399.9999999999964</v>
      </c>
      <c r="F15" s="53">
        <f>'СВОД 2017'!E15+$F$1*1-'Февраль 2017'!D14</f>
        <v>-6299.9999999999964</v>
      </c>
      <c r="G15" s="53">
        <f>'СВОД 2017'!F15+$F$1*1-'Март 2017'!D14</f>
        <v>-12459.999999999996</v>
      </c>
      <c r="H15" s="53">
        <f>'СВОД 2017'!G15+$F$1*1-'Апрель 2017'!D14</f>
        <v>-10359.999999999996</v>
      </c>
      <c r="I15" s="53">
        <f>'СВОД 2017'!H15+$F$1*1-'Май 2017'!D14</f>
        <v>-8259.9999999999964</v>
      </c>
      <c r="J15" s="53">
        <f>'СВОД 2017'!I15+$F$1*1-'Июнь 2017'!D14</f>
        <v>-6159.9999999999964</v>
      </c>
      <c r="K15" s="53">
        <f>'СВОД 2017'!J15+$F$1*1-'Июль 2017'!D14</f>
        <v>-4059.9999999999964</v>
      </c>
      <c r="L15" s="53">
        <f>'СВОД 2017'!K15+$F$1*1-'Август 2017'!D14</f>
        <v>-1959.9999999999964</v>
      </c>
      <c r="M15" s="53">
        <f>'СВОД 2017'!L15+$G$1*1-'Сентябрь 2017'!D14</f>
        <v>340.00000000000364</v>
      </c>
      <c r="N15" s="53">
        <f>'СВОД 2017'!M15+$G$1*1-'Октябрь 2017'!D14</f>
        <v>-3799.9999999999964</v>
      </c>
      <c r="O15" s="53">
        <f>'СВОД 2017'!N15+$G$1*1-'Ноябрь 2017'!D14</f>
        <v>-1499.9999999999964</v>
      </c>
      <c r="P15" s="53">
        <f>'СВОД 2017'!O15+$G$1*1-'Декабрь 2017'!D14</f>
        <v>800.00000000000364</v>
      </c>
      <c r="Q15" s="14">
        <f t="shared" si="3"/>
        <v>26000</v>
      </c>
      <c r="R15" s="14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4">
        <f t="shared" si="0"/>
        <v>800.00000000000364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2016'!P16</f>
        <v>16614.599999999995</v>
      </c>
      <c r="E16" s="53">
        <f>'СВОД 2017'!D16+$F$1*1-'Январь 2017'!D15</f>
        <v>18714.599999999995</v>
      </c>
      <c r="F16" s="53">
        <f>'СВОД 2017'!E16+$F$1*1-'Февраль 2017'!D15</f>
        <v>2099.9999999999964</v>
      </c>
      <c r="G16" s="53">
        <f>'СВОД 2017'!F16+$F$1*1-'Март 2017'!D15</f>
        <v>0</v>
      </c>
      <c r="H16" s="53">
        <f>'СВОД 2017'!G16+$F$1*1-'Апрель 2017'!D15</f>
        <v>0</v>
      </c>
      <c r="I16" s="53">
        <f>'СВОД 2017'!H16+$F$1*1-'Май 2017'!D15</f>
        <v>0</v>
      </c>
      <c r="J16" s="53">
        <f>'СВОД 2017'!I16+$F$1*1-'Июнь 2017'!D15</f>
        <v>2100</v>
      </c>
      <c r="K16" s="53">
        <f>'СВОД 2017'!J16+$F$1*1-'Июль 2017'!D15</f>
        <v>0</v>
      </c>
      <c r="L16" s="53">
        <f>'СВОД 2017'!K16+$F$1*1-'Август 2017'!D15</f>
        <v>2100</v>
      </c>
      <c r="M16" s="53">
        <f>'СВОД 2017'!L16+$G$1*1-'Сентябрь 2017'!D15</f>
        <v>4400</v>
      </c>
      <c r="N16" s="53">
        <f>'СВОД 2017'!M16+$G$1*1-'Октябрь 2017'!D15</f>
        <v>2300</v>
      </c>
      <c r="O16" s="53">
        <f>'СВОД 2017'!N16+$G$1*1-'Ноябрь 2017'!D15</f>
        <v>4600</v>
      </c>
      <c r="P16" s="60">
        <f>'СВОД 2017'!O16+$G$1*1-'Декабрь 2017'!D15</f>
        <v>6900</v>
      </c>
      <c r="Q16" s="14">
        <f t="shared" si="3"/>
        <v>26000</v>
      </c>
      <c r="R16" s="14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4">
        <f t="shared" si="0"/>
        <v>6899.9999999999927</v>
      </c>
      <c r="T16" s="37">
        <f t="shared" si="1"/>
        <v>-7.2759576141834259E-12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2016'!P17</f>
        <v>2099.9999999999964</v>
      </c>
      <c r="E17" s="53">
        <f>'СВОД 2017'!D17+$F$1*1-'Январь 2017'!D16</f>
        <v>0</v>
      </c>
      <c r="F17" s="53">
        <f>'СВОД 2017'!E17+$F$1*1-'Февраль 2017'!D16</f>
        <v>2100</v>
      </c>
      <c r="G17" s="53">
        <f>'СВОД 2017'!F17+$F$1*1-'Март 2017'!D16</f>
        <v>0</v>
      </c>
      <c r="H17" s="53">
        <f>'СВОД 2017'!G17+$F$1*1-'Апрель 2017'!D16</f>
        <v>0</v>
      </c>
      <c r="I17" s="53">
        <f>'СВОД 2017'!H17+$F$1*1-'Май 2017'!D16</f>
        <v>0</v>
      </c>
      <c r="J17" s="53">
        <f>'СВОД 2017'!I17+$F$1*1-'Июнь 2017'!D16</f>
        <v>0</v>
      </c>
      <c r="K17" s="53">
        <f>'СВОД 2017'!J17+$F$1*1-'Июль 2017'!D16</f>
        <v>2100</v>
      </c>
      <c r="L17" s="53">
        <f>'СВОД 2017'!K17+$F$1*1-'Август 2017'!D16</f>
        <v>0</v>
      </c>
      <c r="M17" s="53">
        <f>'СВОД 2017'!L17+$G$1*1-'Сентябрь 2017'!D16</f>
        <v>2300</v>
      </c>
      <c r="N17" s="53">
        <f>'СВОД 2017'!M17+$G$1*1-'Октябрь 2017'!D16</f>
        <v>0</v>
      </c>
      <c r="O17" s="53">
        <f>'СВОД 2017'!N17+$G$1*1-'Ноябрь 2017'!D16</f>
        <v>2300</v>
      </c>
      <c r="P17" s="53">
        <f>'СВОД 2017'!O17+$G$1*1-'Декабрь 2017'!D16</f>
        <v>0</v>
      </c>
      <c r="Q17" s="14">
        <f t="shared" si="3"/>
        <v>26000</v>
      </c>
      <c r="R17" s="14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4">
        <f t="shared" si="0"/>
        <v>0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2016'!P18</f>
        <v>6650.0000000000018</v>
      </c>
      <c r="E18" s="53">
        <f>'СВОД 2017'!D18+$F$1*1-'Январь 2017'!D17</f>
        <v>8750.0000000000018</v>
      </c>
      <c r="F18" s="53">
        <f>'СВОД 2017'!E18+$F$1*1-'Февраль 2017'!D17</f>
        <v>10850.000000000002</v>
      </c>
      <c r="G18" s="53">
        <f>'СВОД 2017'!F18+$F$1*1-'Март 2017'!D17</f>
        <v>0</v>
      </c>
      <c r="H18" s="53">
        <f>'СВОД 2017'!G18+$F$1*1-'Апрель 2017'!D17</f>
        <v>2100</v>
      </c>
      <c r="I18" s="53">
        <f>'СВОД 2017'!H18+$F$1*1-'Май 2017'!D17</f>
        <v>4200</v>
      </c>
      <c r="J18" s="53">
        <f>'СВОД 2017'!I18+$F$1*1-'Июнь 2017'!D17</f>
        <v>0</v>
      </c>
      <c r="K18" s="53">
        <f>'СВОД 2017'!J18+$F$1*1-'Июль 2017'!D17</f>
        <v>2100</v>
      </c>
      <c r="L18" s="53">
        <f>'СВОД 2017'!K18+$F$1*1-'Август 2017'!D17</f>
        <v>2100</v>
      </c>
      <c r="M18" s="53">
        <f>'СВОД 2017'!L18+$G$1*1-'Сентябрь 2017'!D17</f>
        <v>4400</v>
      </c>
      <c r="N18" s="60">
        <f>'СВОД 2017'!M18+$G$1*1-'Октябрь 2017'!D17</f>
        <v>6700</v>
      </c>
      <c r="O18" s="60">
        <f>'СВОД 2017'!N18+$G$1*1-'Ноябрь 2017'!D17</f>
        <v>9000</v>
      </c>
      <c r="P18" s="60">
        <f>'СВОД 2017'!O18+$G$1*1-'Декабрь 2017'!D17</f>
        <v>9200</v>
      </c>
      <c r="Q18" s="14">
        <f t="shared" si="3"/>
        <v>26000</v>
      </c>
      <c r="R18" s="14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4">
        <f t="shared" si="0"/>
        <v>9200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3">
        <f>'СВОД 2016'!P19</f>
        <v>-1148.1499999999969</v>
      </c>
      <c r="E19" s="53">
        <f>'СВОД 2017'!D19+$F$1*1-'Январь 2017'!D18</f>
        <v>-2548.1499999999969</v>
      </c>
      <c r="F19" s="53">
        <f>'СВОД 2017'!E19+$F$1*1-'Февраль 2017'!D18</f>
        <v>-2548.1499999999969</v>
      </c>
      <c r="G19" s="53">
        <f>'СВОД 2017'!F19+$F$1*1-'Март 2017'!D18</f>
        <v>-2548.1499999999969</v>
      </c>
      <c r="H19" s="53">
        <f>'СВОД 2017'!G19+$F$1*1-'Апрель 2017'!D18</f>
        <v>-448.14999999999691</v>
      </c>
      <c r="I19" s="53">
        <f>'СВОД 2017'!H19+$F$1*1-'Май 2017'!D18</f>
        <v>151.85000000000309</v>
      </c>
      <c r="J19" s="53">
        <f>'СВОД 2017'!I19+$F$1*1-'Июнь 2017'!D18</f>
        <v>-98.149999999996908</v>
      </c>
      <c r="K19" s="53">
        <f>'СВОД 2017'!J19+$F$1*1-'Июль 2017'!D18</f>
        <v>-498.14999999999691</v>
      </c>
      <c r="L19" s="53">
        <f>'СВОД 2017'!K19+$F$1*1-'Август 2017'!D18</f>
        <v>-398.14999999999691</v>
      </c>
      <c r="M19" s="53">
        <f>'СВОД 2017'!L19+$G$1*1-'Сентябрь 2017'!D18</f>
        <v>1901.8500000000031</v>
      </c>
      <c r="N19" s="53">
        <f>'СВОД 2017'!M19+$G$1*1-'Октябрь 2017'!D18</f>
        <v>-98.149999999996908</v>
      </c>
      <c r="O19" s="53">
        <f>'СВОД 2017'!N19+$G$1*1-'Ноябрь 2017'!D18</f>
        <v>-98.149999999996908</v>
      </c>
      <c r="P19" s="53">
        <f>'СВОД 2017'!O19+$G$1*1-'Декабрь 2017'!D18</f>
        <v>-2398.1499999999969</v>
      </c>
      <c r="Q19" s="14">
        <f t="shared" si="3"/>
        <v>26000</v>
      </c>
      <c r="R19" s="14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4">
        <f t="shared" si="0"/>
        <v>-2398.1499999999978</v>
      </c>
      <c r="T19" s="37">
        <f t="shared" si="1"/>
        <v>0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53">
        <f>'СВОД 2016'!P20</f>
        <v>-1888.4700000000012</v>
      </c>
      <c r="E20" s="53">
        <f>'СВОД 2017'!D20+$F$1*1-'Январь 2017'!D19</f>
        <v>211.52999999999884</v>
      </c>
      <c r="F20" s="53">
        <f>'СВОД 2017'!E20+$F$1*1-'Февраль 2017'!D19</f>
        <v>211.52999999999884</v>
      </c>
      <c r="G20" s="53">
        <f>'СВОД 2017'!F20+$F$1*1-'Март 2017'!D19</f>
        <v>211.52999999999884</v>
      </c>
      <c r="H20" s="53">
        <f>'СВОД 2017'!G20+$F$1*1-'Апрель 2017'!D19</f>
        <v>211.52999999999884</v>
      </c>
      <c r="I20" s="53">
        <f>'СВОД 2017'!H20+$F$1*1-'Май 2017'!D19</f>
        <v>-88.470000000001164</v>
      </c>
      <c r="J20" s="53">
        <f>'СВОД 2017'!I20+$F$1*1-'Июнь 2017'!D19</f>
        <v>-88.470000000001164</v>
      </c>
      <c r="K20" s="53">
        <f>'СВОД 2017'!J20+$F$1*1-'Июль 2017'!D19</f>
        <v>11.529999999998836</v>
      </c>
      <c r="L20" s="53">
        <f>'СВОД 2017'!K20+$F$1*1-'Август 2017'!D19</f>
        <v>2111.5299999999988</v>
      </c>
      <c r="M20" s="53">
        <f>'СВОД 2017'!L20+$G$1*1-'Сентябрь 2017'!D19</f>
        <v>11.529999999998836</v>
      </c>
      <c r="N20" s="53">
        <f>'СВОД 2017'!M20+$G$1*1-'Октябрь 2017'!D19</f>
        <v>2311.5299999999988</v>
      </c>
      <c r="O20" s="53">
        <f>'СВОД 2017'!N20+$G$1*1-'Ноябрь 2017'!D19</f>
        <v>4611.5299999999988</v>
      </c>
      <c r="P20" s="53">
        <f>'СВОД 2017'!O20+$G$1*1-'Декабрь 2017'!D19</f>
        <v>311.52999999999884</v>
      </c>
      <c r="Q20" s="14">
        <f t="shared" si="3"/>
        <v>26000</v>
      </c>
      <c r="R20" s="14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4">
        <f t="shared" si="0"/>
        <v>311.52999999999884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2016'!P21</f>
        <v>0</v>
      </c>
      <c r="E21" s="53">
        <f>'СВОД 2017'!D21+$F$1*1-'Январь 2017'!D20</f>
        <v>2100</v>
      </c>
      <c r="F21" s="53">
        <f>'СВОД 2017'!E21+$F$1*1-'Февраль 2017'!D20</f>
        <v>4200</v>
      </c>
      <c r="G21" s="53">
        <f>'СВОД 2017'!F21+$F$1*1-'Март 2017'!D20</f>
        <v>0</v>
      </c>
      <c r="H21" s="53">
        <f>'СВОД 2017'!G21+$F$1*1-'Апрель 2017'!D20</f>
        <v>2100</v>
      </c>
      <c r="I21" s="53">
        <f>'СВОД 2017'!H21+$F$1*1-'Май 2017'!D20</f>
        <v>-2100</v>
      </c>
      <c r="J21" s="53">
        <f>'СВОД 2017'!I21+$F$1*1-'Июнь 2017'!D20</f>
        <v>0</v>
      </c>
      <c r="K21" s="53">
        <f>'СВОД 2017'!J21+$F$1*1-'Июль 2017'!D20</f>
        <v>2100</v>
      </c>
      <c r="L21" s="53">
        <f>'СВОД 2017'!K21+$F$1*1-'Август 2017'!D20</f>
        <v>-2100</v>
      </c>
      <c r="M21" s="53">
        <f>'СВОД 2017'!L21+$G$1*1-'Сентябрь 2017'!D20</f>
        <v>200</v>
      </c>
      <c r="N21" s="53">
        <f>'СВОД 2017'!M21+$G$1*1-'Октябрь 2017'!D20</f>
        <v>2500</v>
      </c>
      <c r="O21" s="53">
        <f>'СВОД 2017'!N21+$G$1*1-'Ноябрь 2017'!D20</f>
        <v>-2300</v>
      </c>
      <c r="P21" s="53">
        <f>'СВОД 2017'!O21+$G$1*1-'Декабрь 2017'!D20</f>
        <v>0</v>
      </c>
      <c r="Q21" s="14">
        <f t="shared" si="3"/>
        <v>26000</v>
      </c>
      <c r="R21" s="14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53">
        <f>'СВОД 2016'!P22</f>
        <v>-0.15999999999849024</v>
      </c>
      <c r="E22" s="53">
        <f>'СВОД 2017'!D22+$F$1*1-'Январь 2017'!D21</f>
        <v>-0.15999999999849024</v>
      </c>
      <c r="F22" s="53">
        <f>'СВОД 2017'!E22+$F$1*1-'Февраль 2017'!D21</f>
        <v>-0.15999999999849024</v>
      </c>
      <c r="G22" s="53">
        <f>'СВОД 2017'!F22+$F$1*1-'Март 2017'!D21</f>
        <v>-2100.1599999999985</v>
      </c>
      <c r="H22" s="53">
        <f>'СВОД 2017'!G22+$F$1*1-'Апрель 2017'!D21</f>
        <v>-0.15999999999849024</v>
      </c>
      <c r="I22" s="53">
        <f>'СВОД 2017'!H22+$F$1*1-'Май 2017'!D21</f>
        <v>-2100.1599999999985</v>
      </c>
      <c r="J22" s="53">
        <f>'СВОД 2017'!I22+$F$1*1-'Июнь 2017'!D21</f>
        <v>-0.15999999999849024</v>
      </c>
      <c r="K22" s="53">
        <f>'СВОД 2017'!J22+$F$1*1-'Июль 2017'!D21</f>
        <v>-2100.1599999999985</v>
      </c>
      <c r="L22" s="53">
        <f>'СВОД 2017'!K22+$F$1*1-'Август 2017'!D21</f>
        <v>-0.15999999999849024</v>
      </c>
      <c r="M22" s="53">
        <f>'СВОД 2017'!L22+$G$1*1-'Сентябрь 2017'!D21</f>
        <v>-0.15999999999849024</v>
      </c>
      <c r="N22" s="53">
        <f>'СВОД 2017'!M22+$G$1*1-'Октябрь 2017'!D21</f>
        <v>-0.15999999999849024</v>
      </c>
      <c r="O22" s="53">
        <f>'СВОД 2017'!N22+$G$1*1-'Ноябрь 2017'!D21</f>
        <v>-2300.1599999999985</v>
      </c>
      <c r="P22" s="53">
        <f>'СВОД 2017'!O22+$G$1*1-'Декабрь 2017'!D21</f>
        <v>-2300.1599999999985</v>
      </c>
      <c r="Q22" s="14">
        <f t="shared" si="3"/>
        <v>26000</v>
      </c>
      <c r="R22" s="14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4">
        <f t="shared" si="0"/>
        <v>-2300.16</v>
      </c>
      <c r="T22" s="37">
        <f t="shared" si="1"/>
        <v>0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2016'!P23</f>
        <v>2100</v>
      </c>
      <c r="E23" s="53">
        <f>'СВОД 2017'!D23+$F$1*1-'Январь 2017'!D22</f>
        <v>2100</v>
      </c>
      <c r="F23" s="53">
        <f>'СВОД 2017'!E23+$F$1*1-'Февраль 2017'!D22</f>
        <v>2100</v>
      </c>
      <c r="G23" s="53">
        <f>'СВОД 2017'!F23+$F$1*1-'Март 2017'!D22</f>
        <v>2100</v>
      </c>
      <c r="H23" s="53">
        <f>'СВОД 2017'!G23+$F$1*1-'Апрель 2017'!D22</f>
        <v>2100</v>
      </c>
      <c r="I23" s="53">
        <f>'СВОД 2017'!H23+$F$1*1-'Май 2017'!D22</f>
        <v>2100</v>
      </c>
      <c r="J23" s="53">
        <f>'СВОД 2017'!I23+$F$1*1-'Июнь 2017'!D22</f>
        <v>2100</v>
      </c>
      <c r="K23" s="53">
        <f>'СВОД 2017'!J23+$F$1*1-'Июль 2017'!D22</f>
        <v>2100</v>
      </c>
      <c r="L23" s="53">
        <f>'СВОД 2017'!K23+$F$1*1-'Август 2017'!D22</f>
        <v>2100</v>
      </c>
      <c r="M23" s="53">
        <f>'СВОД 2017'!L23+$G$1*1-'Сентябрь 2017'!D22</f>
        <v>2300</v>
      </c>
      <c r="N23" s="60">
        <f>'СВОД 2017'!M23+$G$1*1-'Октябрь 2017'!D22</f>
        <v>4600</v>
      </c>
      <c r="O23" s="60">
        <f>'СВОД 2017'!N23+$G$1*1-'Ноябрь 2017'!D22</f>
        <v>6900</v>
      </c>
      <c r="P23" s="60">
        <f>'СВОД 2017'!O23+$G$1*1-'Декабрь 2017'!D22</f>
        <v>6900</v>
      </c>
      <c r="Q23" s="14">
        <f t="shared" si="3"/>
        <v>26000</v>
      </c>
      <c r="R23" s="14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4">
        <f t="shared" si="0"/>
        <v>6900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2016'!P24</f>
        <v>16180.46</v>
      </c>
      <c r="E24" s="60">
        <f>'СВОД 2017'!D24+$F$1*1-'Январь 2017'!D23</f>
        <v>18280.46</v>
      </c>
      <c r="F24" s="60">
        <f>'СВОД 2017'!E24+$F$1*1-'Февраль 2017'!D23</f>
        <v>20380.46</v>
      </c>
      <c r="G24" s="60">
        <f>'СВОД 2017'!F24+$F$1*1-'Март 2017'!D23</f>
        <v>22480.46</v>
      </c>
      <c r="H24" s="60">
        <f>'СВОД 2017'!G24+$F$1*1-'Апрель 2017'!D23</f>
        <v>24580.46</v>
      </c>
      <c r="I24" s="60">
        <f>'СВОД 2017'!H24+$F$1*1-'Май 2017'!D23</f>
        <v>26680.46</v>
      </c>
      <c r="J24" s="60">
        <f>'СВОД 2017'!I24+$F$1*1-'Июнь 2017'!D23</f>
        <v>28780.46</v>
      </c>
      <c r="K24" s="60">
        <f>'СВОД 2017'!J24+$F$1*1-'Июль 2017'!D23</f>
        <v>30880.46</v>
      </c>
      <c r="L24" s="60">
        <f>'СВОД 2017'!K24+$F$1*1-'Август 2017'!D23</f>
        <v>32980.46</v>
      </c>
      <c r="M24" s="60">
        <f>'СВОД 2017'!L24+$G$1*1-'Сентябрь 2017'!D23</f>
        <v>29600</v>
      </c>
      <c r="N24" s="60">
        <f>'СВОД 2017'!M24+$G$1*1-'Октябрь 2017'!D23</f>
        <v>31900</v>
      </c>
      <c r="O24" s="60">
        <f>'СВОД 2017'!N24+$G$1*1-'Ноябрь 2017'!D23</f>
        <v>34200</v>
      </c>
      <c r="P24" s="60">
        <f>'СВОД 2017'!O24+$G$1*1-'Декабрь 2017'!D23</f>
        <v>36500</v>
      </c>
      <c r="Q24" s="14">
        <f t="shared" si="3"/>
        <v>26000</v>
      </c>
      <c r="R24" s="14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4">
        <f t="shared" si="0"/>
        <v>36500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2016'!P25</f>
        <v>1469.1299999999956</v>
      </c>
      <c r="E25" s="53">
        <f>'СВОД 2017'!D25+$F$1*1-'Январь 2017'!D24</f>
        <v>3569.1299999999956</v>
      </c>
      <c r="F25" s="53">
        <f>'СВОД 2017'!E25+$F$1*1-'Февраль 2017'!D24</f>
        <v>3789.1299999999956</v>
      </c>
      <c r="G25" s="60">
        <f>'СВОД 2017'!F25+$F$1*1-'Март 2017'!D24</f>
        <v>-110.87000000000444</v>
      </c>
      <c r="H25" s="53">
        <f>'СВОД 2017'!G25+$F$1*1-'Апрель 2017'!D24</f>
        <v>1989.1299999999956</v>
      </c>
      <c r="I25" s="53">
        <f>'СВОД 2017'!H25+$F$1*1-'Май 2017'!D24</f>
        <v>4089.1299999999956</v>
      </c>
      <c r="J25" s="60">
        <f>'СВОД 2017'!I25+$F$1*1-'Июнь 2017'!D24</f>
        <v>6189.1299999999956</v>
      </c>
      <c r="K25" s="60">
        <f>'СВОД 2017'!J25+$F$1*1-'Июль 2017'!D24</f>
        <v>2289.1299999999956</v>
      </c>
      <c r="L25" s="60">
        <f>'СВОД 2017'!K25+$F$1*1-'Август 2017'!D24</f>
        <v>4389.1299999999956</v>
      </c>
      <c r="M25" s="60">
        <f>'СВОД 2017'!L25+$G$1*1-'Сентябрь 2017'!D24</f>
        <v>6689.1299999999956</v>
      </c>
      <c r="N25" s="60">
        <f>'СВОД 2017'!M25+$G$1*1-'Октябрь 2017'!D24</f>
        <v>2989.1299999999956</v>
      </c>
      <c r="O25" s="60">
        <f>'СВОД 2017'!N25+$G$1*1-'Ноябрь 2017'!D24</f>
        <v>5289.1299999999956</v>
      </c>
      <c r="P25" s="60">
        <f>'СВОД 2017'!O25+$G$1*1-'Декабрь 2017'!D24</f>
        <v>7589.1299999999956</v>
      </c>
      <c r="Q25" s="14">
        <f t="shared" si="3"/>
        <v>26000</v>
      </c>
      <c r="R25" s="14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4">
        <f t="shared" si="0"/>
        <v>7589.1299999999974</v>
      </c>
      <c r="T25" s="37">
        <f t="shared" si="1"/>
        <v>0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2016'!P26</f>
        <v>-2897.6999999999962</v>
      </c>
      <c r="E26" s="53">
        <f>'СВОД 2017'!D26+$F$1*1-'Январь 2017'!D25</f>
        <v>-3297.6999999999962</v>
      </c>
      <c r="F26" s="53">
        <f>'СВОД 2017'!E26+$F$1*1-'Февраль 2017'!D25</f>
        <v>-1197.6999999999962</v>
      </c>
      <c r="G26" s="53">
        <f>'СВОД 2017'!F26+$F$1*1-'Март 2017'!D25</f>
        <v>-3297.6999999999962</v>
      </c>
      <c r="H26" s="53">
        <f>'СВОД 2017'!G26+$F$1*1-'Апрель 2017'!D25</f>
        <v>-1197.6999999999962</v>
      </c>
      <c r="I26" s="53">
        <f>'СВОД 2017'!H26+$F$1*1-'Май 2017'!D25</f>
        <v>-297.69999999999618</v>
      </c>
      <c r="J26" s="53">
        <f>'СВОД 2017'!I26+$F$1*1-'Июнь 2017'!D25</f>
        <v>-197.69999999999618</v>
      </c>
      <c r="K26" s="53">
        <f>'СВОД 2017'!J26+$F$1*1-'Июль 2017'!D25</f>
        <v>-197.69999999999618</v>
      </c>
      <c r="L26" s="53">
        <f>'СВОД 2017'!K26+$F$1*1-'Август 2017'!D25</f>
        <v>-2297.6999999999962</v>
      </c>
      <c r="M26" s="53">
        <f>'СВОД 2017'!L26+$G$1*1-'Сентябрь 2017'!D25</f>
        <v>2.3000000000038199</v>
      </c>
      <c r="N26" s="53">
        <f>'СВОД 2017'!M26+$G$1*1-'Октябрь 2017'!D25</f>
        <v>2302.3000000000038</v>
      </c>
      <c r="O26" s="53">
        <f>'СВОД 2017'!N26+$G$1*1-'Ноябрь 2017'!D25</f>
        <v>4602.3000000000038</v>
      </c>
      <c r="P26" s="53">
        <f>'СВОД 2017'!O26+$G$1*1-'Декабрь 2017'!D25</f>
        <v>902.30000000000382</v>
      </c>
      <c r="Q26" s="14">
        <f t="shared" si="3"/>
        <v>26000</v>
      </c>
      <c r="R26" s="14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4">
        <f t="shared" si="0"/>
        <v>902.30000000000291</v>
      </c>
      <c r="T26" s="37">
        <f t="shared" si="1"/>
        <v>-9.0949470177292824E-13</v>
      </c>
    </row>
    <row r="27" spans="1:20" ht="15.95" customHeight="1" x14ac:dyDescent="0.25">
      <c r="A27" s="20" t="s">
        <v>44</v>
      </c>
      <c r="B27" s="2">
        <v>18</v>
      </c>
      <c r="C27" s="9"/>
      <c r="D27" s="53">
        <f>'СВОД 2016'!P27</f>
        <v>5828.5099999999975</v>
      </c>
      <c r="E27" s="53">
        <f>'СВОД 2017'!D27+$F$1*1-'Январь 2017'!D26</f>
        <v>1928.5099999999975</v>
      </c>
      <c r="F27" s="53">
        <f>'СВОД 2017'!E27+$F$1*1-'Февраль 2017'!D26</f>
        <v>4028.5099999999975</v>
      </c>
      <c r="G27" s="53">
        <f>'СВОД 2017'!F27+$F$1*1-'Март 2017'!D26</f>
        <v>-3871.4900000000025</v>
      </c>
      <c r="H27" s="53">
        <f>'СВОД 2017'!G27+$F$1*1-'Апрель 2017'!D26</f>
        <v>-1771.4900000000025</v>
      </c>
      <c r="I27" s="53">
        <f>'СВОД 2017'!H27+$F$1*1-'Май 2017'!D26</f>
        <v>328.50999999999749</v>
      </c>
      <c r="J27" s="53">
        <f>'СВОД 2017'!I27+$F$1*1-'Июнь 2017'!D26</f>
        <v>-2571.4900000000025</v>
      </c>
      <c r="K27" s="53">
        <f>'СВОД 2017'!J27+$F$1*1-'Июль 2017'!D26</f>
        <v>-471.49000000000251</v>
      </c>
      <c r="L27" s="53">
        <f>'СВОД 2017'!K27+$F$1*1-'Август 2017'!D26</f>
        <v>1628.5099999999975</v>
      </c>
      <c r="M27" s="53">
        <f>'СВОД 2017'!L27+$G$1*1-'Сентябрь 2017'!D26</f>
        <v>-1071.4900000000025</v>
      </c>
      <c r="N27" s="53">
        <f>'СВОД 2017'!M27+$G$1*1-'Октябрь 2017'!D26</f>
        <v>1228.5099999999975</v>
      </c>
      <c r="O27" s="53">
        <f>'СВОД 2017'!N27+$G$1*1-'Ноябрь 2017'!D26</f>
        <v>-2471.4900000000025</v>
      </c>
      <c r="P27" s="53">
        <f>'СВОД 2017'!O27+$G$1*1-'Декабрь 2017'!D26</f>
        <v>-171.49000000000251</v>
      </c>
      <c r="Q27" s="14">
        <f t="shared" si="3"/>
        <v>26000</v>
      </c>
      <c r="R27" s="14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4">
        <f t="shared" si="0"/>
        <v>-171.4900000000016</v>
      </c>
      <c r="T27" s="37">
        <f t="shared" si="1"/>
        <v>9.0949470177292824E-13</v>
      </c>
    </row>
    <row r="28" spans="1:20" ht="15.95" customHeight="1" x14ac:dyDescent="0.25">
      <c r="A28" s="20" t="s">
        <v>45</v>
      </c>
      <c r="B28" s="2">
        <v>19</v>
      </c>
      <c r="C28" s="9"/>
      <c r="D28" s="53">
        <f>'СВОД 2016'!P28</f>
        <v>-6300.7699999999986</v>
      </c>
      <c r="E28" s="53">
        <f>'СВОД 2017'!D28+$F$1*1-'Январь 2017'!D27</f>
        <v>-4200.7699999999986</v>
      </c>
      <c r="F28" s="53">
        <f>'СВОД 2017'!E28+$F$1*1-'Февраль 2017'!D27</f>
        <v>-2100.7699999999986</v>
      </c>
      <c r="G28" s="53">
        <f>'СВОД 2017'!F28+$F$1*1-'Март 2017'!D27</f>
        <v>-2100.7699999999986</v>
      </c>
      <c r="H28" s="53">
        <f>'СВОД 2017'!G28+$F$1*1-'Апрель 2017'!D27</f>
        <v>-2100.7699999999986</v>
      </c>
      <c r="I28" s="53">
        <f>'СВОД 2017'!H28+$F$1*1-'Май 2017'!D27</f>
        <v>-2100.7699999999986</v>
      </c>
      <c r="J28" s="53">
        <f>'СВОД 2017'!I28+$F$1*1-'Июнь 2017'!D27</f>
        <v>-2100.7699999999986</v>
      </c>
      <c r="K28" s="53">
        <f>'СВОД 2017'!J28+$F$1*1-'Июль 2017'!D27</f>
        <v>-2100.7699999999986</v>
      </c>
      <c r="L28" s="53">
        <f>'СВОД 2017'!K28+$F$1*1-'Август 2017'!D27</f>
        <v>-2100.7699999999986</v>
      </c>
      <c r="M28" s="53">
        <f>'СВОД 2017'!L28+$G$1*1-'Сентябрь 2017'!D27</f>
        <v>-2300.7699999999986</v>
      </c>
      <c r="N28" s="53">
        <f>'СВОД 2017'!M28+$G$1*1-'Октябрь 2017'!D27</f>
        <v>-2300.7699999999986</v>
      </c>
      <c r="O28" s="53">
        <f>'СВОД 2017'!N28+$G$1*1-'Ноябрь 2017'!D27</f>
        <v>-2300.7699999999986</v>
      </c>
      <c r="P28" s="53">
        <f>'СВОД 2017'!O28+$G$1*1-'Декабрь 2017'!D27</f>
        <v>-2300.7699999999986</v>
      </c>
      <c r="Q28" s="14">
        <f t="shared" si="3"/>
        <v>26000</v>
      </c>
      <c r="R28" s="14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4">
        <f t="shared" si="0"/>
        <v>-2300.7699999999968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2016'!P29</f>
        <v>1599.9999999999977</v>
      </c>
      <c r="E29" s="53">
        <f>'СВОД 2017'!D29+$F$1*1-'Январь 2017'!D28</f>
        <v>1599.9999999999977</v>
      </c>
      <c r="F29" s="53">
        <f>'СВОД 2017'!E29+$F$1*1-'Февраль 2017'!D28</f>
        <v>1599.9999999999977</v>
      </c>
      <c r="G29" s="53">
        <f>'СВОД 2017'!F29+$F$1*1-'Март 2017'!D28</f>
        <v>1599.9999999999977</v>
      </c>
      <c r="H29" s="53">
        <f>'СВОД 2017'!G29+$F$1*1-'Апрель 2017'!D28</f>
        <v>0</v>
      </c>
      <c r="I29" s="53">
        <f>'СВОД 2017'!H29+$F$1*1-'Май 2017'!D28</f>
        <v>0</v>
      </c>
      <c r="J29" s="53">
        <f>'СВОД 2017'!I29+$F$1*1-'Июнь 2017'!D28</f>
        <v>0</v>
      </c>
      <c r="K29" s="53">
        <f>'СВОД 2017'!J29+$F$1*1-'Июль 2017'!D28</f>
        <v>0</v>
      </c>
      <c r="L29" s="53">
        <f>'СВОД 2017'!K29+$F$1*1-'Август 2017'!D28</f>
        <v>0</v>
      </c>
      <c r="M29" s="53">
        <f>'СВОД 2017'!L29+$G$1*1-'Сентябрь 2017'!D28</f>
        <v>200</v>
      </c>
      <c r="N29" s="53">
        <f>'СВОД 2017'!M29+$G$1*1-'Октябрь 2017'!D28</f>
        <v>400</v>
      </c>
      <c r="O29" s="53">
        <f>'СВОД 2017'!N29+$G$1*1-'Ноябрь 2017'!D28</f>
        <v>600</v>
      </c>
      <c r="P29" s="53">
        <f>'СВОД 2017'!O29+$G$1*1-'Декабрь 2017'!D28</f>
        <v>800</v>
      </c>
      <c r="Q29" s="14">
        <f t="shared" si="3"/>
        <v>26000</v>
      </c>
      <c r="R29" s="14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4">
        <f t="shared" si="0"/>
        <v>799.99999999999636</v>
      </c>
      <c r="T29" s="37">
        <f t="shared" si="1"/>
        <v>-3.637978807091713E-12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2016'!P30</f>
        <v>406.90999999999531</v>
      </c>
      <c r="E30" s="53">
        <f>'СВОД 2017'!D30+$F$1*1-'Январь 2017'!D29</f>
        <v>2506.9099999999953</v>
      </c>
      <c r="F30" s="53">
        <f>'СВОД 2017'!E30+$F$1*1-'Февраль 2017'!D29</f>
        <v>106.90999999999531</v>
      </c>
      <c r="G30" s="53">
        <f>'СВОД 2017'!F30+$F$1*1-'Март 2017'!D29</f>
        <v>-1543.0900000000047</v>
      </c>
      <c r="H30" s="53">
        <f>'СВОД 2017'!G30+$F$1*1-'Апрель 2017'!D29</f>
        <v>556.90999999999531</v>
      </c>
      <c r="I30" s="53">
        <f>'СВОД 2017'!H30+$F$1*1-'Май 2017'!D29</f>
        <v>-143.09000000000469</v>
      </c>
      <c r="J30" s="53">
        <f>'СВОД 2017'!I30+$F$1*1-'Июнь 2017'!D29</f>
        <v>1956.9099999999953</v>
      </c>
      <c r="K30" s="53">
        <f>'СВОД 2017'!J30+$F$1*1-'Июль 2017'!D29</f>
        <v>556.90999999999531</v>
      </c>
      <c r="L30" s="53">
        <f>'СВОД 2017'!K30+$F$1*1-'Август 2017'!D29</f>
        <v>2656.9099999999953</v>
      </c>
      <c r="M30" s="53">
        <f>'СВОД 2017'!L30+$G$1*1-'Сентябрь 2017'!D29</f>
        <v>-43.090000000004693</v>
      </c>
      <c r="N30" s="53">
        <f>'СВОД 2017'!M30+$G$1*1-'Октябрь 2017'!D29</f>
        <v>2256.9099999999953</v>
      </c>
      <c r="O30" s="53">
        <f>'СВОД 2017'!N30+$G$1*1-'Ноябрь 2017'!D29</f>
        <v>4556.9099999999953</v>
      </c>
      <c r="P30" s="53">
        <f>'СВОД 2017'!O30+$G$1*1-'Декабрь 2017'!D29</f>
        <v>-143.09000000000469</v>
      </c>
      <c r="Q30" s="14">
        <f t="shared" si="3"/>
        <v>26000</v>
      </c>
      <c r="R30" s="14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4">
        <f t="shared" si="0"/>
        <v>-143.09000000000378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2016'!P31</f>
        <v>-17.470000000000255</v>
      </c>
      <c r="E31" s="53">
        <f>'СВОД 2017'!D31+$F$1*1-'Январь 2017'!D30</f>
        <v>82.529999999999745</v>
      </c>
      <c r="F31" s="53">
        <f>'СВОД 2017'!E31+$F$1*1-'Февраль 2017'!D30</f>
        <v>82.529999999999745</v>
      </c>
      <c r="G31" s="53">
        <f>'СВОД 2017'!F31+$F$1*1-'Март 2017'!D30</f>
        <v>182.52999999999975</v>
      </c>
      <c r="H31" s="53">
        <f>'СВОД 2017'!G31+$F$1*1-'Апрель 2017'!D30</f>
        <v>2282.5299999999997</v>
      </c>
      <c r="I31" s="53">
        <f>'СВОД 2017'!H31+$F$1*1-'Май 2017'!D30</f>
        <v>2282.5299999999997</v>
      </c>
      <c r="J31" s="53">
        <f>'СВОД 2017'!I31+$F$1*1-'Июнь 2017'!D30</f>
        <v>4382.53</v>
      </c>
      <c r="K31" s="53">
        <f>'СВОД 2017'!J31+$F$1*1-'Июль 2017'!D30</f>
        <v>4382.53</v>
      </c>
      <c r="L31" s="53">
        <f>'СВОД 2017'!K31+$F$1*1-'Август 2017'!D30</f>
        <v>4482.53</v>
      </c>
      <c r="M31" s="53">
        <f>'СВОД 2017'!L31+$G$1*1-'Сентябрь 2017'!D30</f>
        <v>1782.5299999999997</v>
      </c>
      <c r="N31" s="53">
        <f>'СВОД 2017'!M31+$G$1*1-'Октябрь 2017'!D30</f>
        <v>-517.47000000000025</v>
      </c>
      <c r="O31" s="53">
        <f>'СВОД 2017'!N31+$G$1*1-'Ноябрь 2017'!D30</f>
        <v>1782.5299999999997</v>
      </c>
      <c r="P31" s="53">
        <f>'СВОД 2017'!O31+$G$1*1-'Декабрь 2017'!D30</f>
        <v>-17.470000000000255</v>
      </c>
      <c r="Q31" s="14">
        <f t="shared" si="3"/>
        <v>26000</v>
      </c>
      <c r="R31" s="14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3">
        <f>'СВОД 2016'!P32</f>
        <v>-393.10000000000127</v>
      </c>
      <c r="E32" s="53">
        <f>'СВОД 2017'!D32+$F$1*1-'Январь 2017'!D31</f>
        <v>-293.10000000000127</v>
      </c>
      <c r="F32" s="53">
        <f>'СВОД 2017'!E32+$F$1*1-'Февраль 2017'!D31</f>
        <v>-1193.1000000000013</v>
      </c>
      <c r="G32" s="53">
        <f>'СВОД 2017'!F32+$F$1*1-'Март 2017'!D31</f>
        <v>-2093.1000000000013</v>
      </c>
      <c r="H32" s="53">
        <f>'СВОД 2017'!G32+$F$1*1-'Апрель 2017'!D31</f>
        <v>-1993.1000000000013</v>
      </c>
      <c r="I32" s="53">
        <f>'СВОД 2017'!H32+$F$1*1-'Май 2017'!D31</f>
        <v>-2893.1000000000013</v>
      </c>
      <c r="J32" s="53">
        <f>'СВОД 2017'!I32+$F$1*1-'Июнь 2017'!D31</f>
        <v>-2793.1000000000013</v>
      </c>
      <c r="K32" s="53">
        <f>'СВОД 2017'!J32+$F$1*1-'Июль 2017'!D31</f>
        <v>-693.10000000000127</v>
      </c>
      <c r="L32" s="53">
        <f>'СВОД 2017'!K32+$F$1*1-'Август 2017'!D31</f>
        <v>-593.10000000000127</v>
      </c>
      <c r="M32" s="53">
        <f>'СВОД 2017'!L32+$G$1*1-'Сентябрь 2017'!D31</f>
        <v>-3793.1000000000013</v>
      </c>
      <c r="N32" s="53">
        <f>'СВОД 2017'!M32+$G$1*1-'Октябрь 2017'!D31</f>
        <v>-1493.1000000000013</v>
      </c>
      <c r="O32" s="53">
        <f>'СВОД 2017'!N32+$G$1*1-'Ноябрь 2017'!D31</f>
        <v>806.89999999999873</v>
      </c>
      <c r="P32" s="53">
        <f>'СВОД 2017'!O32+$G$1*1-'Декабрь 2017'!D31</f>
        <v>-93.100000000001273</v>
      </c>
      <c r="Q32" s="14">
        <f t="shared" si="3"/>
        <v>26000</v>
      </c>
      <c r="R32" s="14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4">
        <f t="shared" si="0"/>
        <v>-93.100000000002183</v>
      </c>
      <c r="T32" s="37">
        <f t="shared" si="1"/>
        <v>-9.0949470177292824E-13</v>
      </c>
    </row>
    <row r="33" spans="1:20" ht="15.95" customHeight="1" x14ac:dyDescent="0.25">
      <c r="A33" s="20" t="s">
        <v>50</v>
      </c>
      <c r="B33" s="2">
        <v>23</v>
      </c>
      <c r="C33" s="9"/>
      <c r="D33" s="53">
        <f>'СВОД 2016'!P33</f>
        <v>-2091.7200000000003</v>
      </c>
      <c r="E33" s="53">
        <f>'СВОД 2017'!D33+$F$1*1-'Январь 2017'!D32</f>
        <v>8.2799999999997453</v>
      </c>
      <c r="F33" s="53">
        <f>'СВОД 2017'!E33+$F$1*1-'Февраль 2017'!D32</f>
        <v>2108.2799999999997</v>
      </c>
      <c r="G33" s="53">
        <f>'СВОД 2017'!F33+$F$1*1-'Март 2017'!D32</f>
        <v>8.2799999999997453</v>
      </c>
      <c r="H33" s="53">
        <f>'СВОД 2017'!G33+$F$1*1-'Апрель 2017'!D32</f>
        <v>2108.2799999999997</v>
      </c>
      <c r="I33" s="53">
        <f>'СВОД 2017'!H33+$F$1*1-'Май 2017'!D32</f>
        <v>8.2799999999997453</v>
      </c>
      <c r="J33" s="53">
        <f>'СВОД 2017'!I33+$F$1*1-'Июнь 2017'!D32</f>
        <v>2108.2799999999997</v>
      </c>
      <c r="K33" s="53">
        <f>'СВОД 2017'!J33+$F$1*1-'Июль 2017'!D32</f>
        <v>8.2799999999997453</v>
      </c>
      <c r="L33" s="53">
        <f>'СВОД 2017'!K33+$F$1*1-'Август 2017'!D32</f>
        <v>2108.2799999999997</v>
      </c>
      <c r="M33" s="53">
        <f>'СВОД 2017'!L33+$G$1*1-'Сентябрь 2017'!D32</f>
        <v>4408.28</v>
      </c>
      <c r="N33" s="53">
        <f>'СВОД 2017'!M33+$G$1*1-'Октябрь 2017'!D32</f>
        <v>6708.28</v>
      </c>
      <c r="O33" s="53">
        <f>'СВОД 2017'!N33+$G$1*1-'Ноябрь 2017'!D32</f>
        <v>9008.2799999999988</v>
      </c>
      <c r="P33" s="53">
        <f>'СВОД 2017'!O33+$G$1*1-'Декабрь 2017'!D32</f>
        <v>8.2799999999988358</v>
      </c>
      <c r="Q33" s="14">
        <f t="shared" si="3"/>
        <v>26000</v>
      </c>
      <c r="R33" s="14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4">
        <f t="shared" si="0"/>
        <v>8.2799999999988358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2016'!P34</f>
        <v>1697.1300000000374</v>
      </c>
      <c r="E34" s="53">
        <f>'СВОД 2017'!D34+$F$1*1-'Январь 2017'!D33</f>
        <v>1697.1300000000374</v>
      </c>
      <c r="F34" s="53">
        <f>'СВОД 2017'!E34+$F$1*1-'Февраль 2017'!D33</f>
        <v>1697.1300000000374</v>
      </c>
      <c r="G34" s="53">
        <f>'СВОД 2017'!F34+$F$1*1-'Март 2017'!D33</f>
        <v>1697.1300000000374</v>
      </c>
      <c r="H34" s="53">
        <f>'СВОД 2017'!G34+$F$1*1-'Апрель 2017'!D33</f>
        <v>1697.1300000000374</v>
      </c>
      <c r="I34" s="53">
        <f>'СВОД 2017'!H34+$F$1*1-'Май 2017'!D33</f>
        <v>1697.1300000000374</v>
      </c>
      <c r="J34" s="53">
        <f>'СВОД 2017'!I34+$F$1*1-'Июнь 2017'!D33</f>
        <v>1697.1300000000374</v>
      </c>
      <c r="K34" s="53">
        <f>'СВОД 2017'!J34+$F$1*1-'Июль 2017'!D33</f>
        <v>1697.1300000000374</v>
      </c>
      <c r="L34" s="53">
        <f>'СВОД 2017'!K34+$F$1*1-'Август 2017'!D33</f>
        <v>1697.1300000000374</v>
      </c>
      <c r="M34" s="53">
        <f>'СВОД 2017'!L34+$G$1*1-'Сентябрь 2017'!D33</f>
        <v>1697.1300000000374</v>
      </c>
      <c r="N34" s="53">
        <f>'СВОД 2017'!M34+$G$1*1-'Октябрь 2017'!D33</f>
        <v>3997.1300000000374</v>
      </c>
      <c r="O34" s="53">
        <f>'СВОД 2017'!N34+$G$1*1-'Ноябрь 2017'!D33</f>
        <v>3997.1300000000374</v>
      </c>
      <c r="P34" s="53">
        <f>'СВОД 2017'!O34+$G$1*1-'Декабрь 2017'!D33</f>
        <v>1697.1300000000374</v>
      </c>
      <c r="Q34" s="14">
        <f t="shared" si="3"/>
        <v>26000</v>
      </c>
      <c r="R34" s="14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4">
        <f t="shared" si="0"/>
        <v>1697.1300000000374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53">
        <f>'СВОД 2016'!P35</f>
        <v>1548.8500000000035</v>
      </c>
      <c r="E35" s="53">
        <f>'СВОД 2017'!D35+$F$1*1-'Январь 2017'!D34</f>
        <v>-309.76999999999634</v>
      </c>
      <c r="F35" s="53">
        <f>'СВОД 2017'!E35+$F$1*1-'Февраль 2017'!D34</f>
        <v>-309.76999999999634</v>
      </c>
      <c r="G35" s="53">
        <f>'СВОД 2017'!F35+$F$1*1-'Март 2017'!D34</f>
        <v>-309.76999999999634</v>
      </c>
      <c r="H35" s="53">
        <f>'СВОД 2017'!G35+$F$1*1-'Апрель 2017'!D34</f>
        <v>1790.2300000000037</v>
      </c>
      <c r="I35" s="53">
        <f>'СВОД 2017'!H35+$F$1*1-'Май 2017'!D34</f>
        <v>1790.2300000000037</v>
      </c>
      <c r="J35" s="53">
        <f>'СВОД 2017'!I35+$F$1*1-'Июнь 2017'!D34</f>
        <v>-309.76999999999634</v>
      </c>
      <c r="K35" s="53">
        <f>'СВОД 2017'!J35+$F$1*1-'Июль 2017'!D34</f>
        <v>-309.76999999999634</v>
      </c>
      <c r="L35" s="53">
        <f>'СВОД 2017'!K35+$F$1*1-'Август 2017'!D34</f>
        <v>-309.76999999999634</v>
      </c>
      <c r="M35" s="53">
        <f>'СВОД 2017'!L35+$G$1*1-'Сентябрь 2017'!D34</f>
        <v>-109.76999999999634</v>
      </c>
      <c r="N35" s="53">
        <f>'СВОД 2017'!M35+$G$1*1-'Октябрь 2017'!D34</f>
        <v>90.230000000003656</v>
      </c>
      <c r="O35" s="53">
        <f>'СВОД 2017'!N35+$G$1*1-'Ноябрь 2017'!D34</f>
        <v>290.23000000000366</v>
      </c>
      <c r="P35" s="53">
        <f>'СВОД 2017'!O35+$G$1*1-'Декабрь 2017'!D34</f>
        <v>490.23000000000366</v>
      </c>
      <c r="Q35" s="14">
        <f t="shared" si="3"/>
        <v>26000</v>
      </c>
      <c r="R35" s="14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4">
        <f t="shared" si="0"/>
        <v>490.2300000000032</v>
      </c>
      <c r="T35" s="37">
        <f t="shared" si="1"/>
        <v>-4.5474735088646412E-13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2016'!P36</f>
        <v>1728.2999999999956</v>
      </c>
      <c r="E36" s="53">
        <f>'СВОД 2017'!D36+$F$1*1-'Январь 2017'!D35</f>
        <v>3828.2999999999956</v>
      </c>
      <c r="F36" s="53">
        <f>'СВОД 2017'!E36+$F$1*1-'Февраль 2017'!D35</f>
        <v>5928.2999999999956</v>
      </c>
      <c r="G36" s="53">
        <f>'СВОД 2017'!F36+$F$1*1-'Март 2017'!D35</f>
        <v>4447.8399999999956</v>
      </c>
      <c r="H36" s="53">
        <f>'СВОД 2017'!G36+$F$1*1-'Апрель 2017'!D35</f>
        <v>1177.1499999999951</v>
      </c>
      <c r="I36" s="53">
        <f>'СВОД 2017'!H36+$F$1*1-'Май 2017'!D35</f>
        <v>1486.9199999999951</v>
      </c>
      <c r="J36" s="53">
        <f>'СВОД 2017'!I36+$F$1*1-'Июнь 2017'!D35</f>
        <v>1796.6899999999951</v>
      </c>
      <c r="K36" s="53">
        <f>'СВОД 2017'!J36+$F$1*1-'Июль 2017'!D35</f>
        <v>3896.6899999999951</v>
      </c>
      <c r="L36" s="53">
        <f>'СВОД 2017'!K36+$F$1*1-'Август 2017'!D35</f>
        <v>2416.229999999995</v>
      </c>
      <c r="M36" s="53">
        <f>'СВОД 2017'!L36+$G$1*1-'Сентябрь 2017'!D35</f>
        <v>116.22999999999502</v>
      </c>
      <c r="N36" s="53">
        <f>'СВОД 2017'!M36+$G$1*1-'Октябрь 2017'!D35</f>
        <v>-83.770000000004984</v>
      </c>
      <c r="O36" s="53">
        <f>'СВОД 2017'!N36+$G$1*1-'Ноябрь 2017'!D35</f>
        <v>-83.770000000004984</v>
      </c>
      <c r="P36" s="53">
        <f>'СВОД 2017'!O36+$G$1*1-'Декабрь 2017'!D35</f>
        <v>2216.229999999995</v>
      </c>
      <c r="Q36" s="14">
        <f t="shared" si="3"/>
        <v>26000</v>
      </c>
      <c r="R36" s="14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4">
        <f t="shared" si="0"/>
        <v>2216.2299999999959</v>
      </c>
      <c r="T36" s="37">
        <f t="shared" si="1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2016'!P37</f>
        <v>0</v>
      </c>
      <c r="E37" s="53">
        <f>'СВОД 2017'!D37+$F$1*1-'Январь 2017'!D36</f>
        <v>2100</v>
      </c>
      <c r="F37" s="53">
        <f>'СВОД 2017'!E37+$F$1*1-'Февраль 2017'!D36</f>
        <v>4200</v>
      </c>
      <c r="G37" s="53">
        <f>'СВОД 2017'!F37+$F$1*1-'Март 2017'!D36</f>
        <v>6300</v>
      </c>
      <c r="H37" s="53">
        <f>'СВОД 2017'!G37+$F$1*1-'Апрель 2017'!D36</f>
        <v>6500</v>
      </c>
      <c r="I37" s="53">
        <f>'СВОД 2017'!H37+$F$1*1-'Май 2017'!D36</f>
        <v>6150</v>
      </c>
      <c r="J37" s="53">
        <f>'СВОД 2017'!I37+$F$1*1-'Июнь 2017'!D36</f>
        <v>5250</v>
      </c>
      <c r="K37" s="53">
        <f>'СВОД 2017'!J37+$F$1*1-'Июль 2017'!D36</f>
        <v>2100</v>
      </c>
      <c r="L37" s="53">
        <f>'СВОД 2017'!K37+$F$1*1-'Август 2017'!D36</f>
        <v>2100</v>
      </c>
      <c r="M37" s="53">
        <f>'СВОД 2017'!L37+$G$1*1-'Сентябрь 2017'!D36</f>
        <v>4400</v>
      </c>
      <c r="N37" s="53">
        <f>'СВОД 2017'!M37+$G$1*1-'Октябрь 2017'!D36</f>
        <v>6700</v>
      </c>
      <c r="O37" s="53">
        <f>'СВОД 2017'!N37+$G$1*1-'Ноябрь 2017'!D36</f>
        <v>6900</v>
      </c>
      <c r="P37" s="53">
        <f>'СВОД 2017'!O37+$G$1*1-'Декабрь 2017'!D36</f>
        <v>0</v>
      </c>
      <c r="Q37" s="14">
        <f t="shared" si="3"/>
        <v>26000</v>
      </c>
      <c r="R37" s="14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53">
        <f>'СВОД 2016'!P38</f>
        <v>1490.2299999999996</v>
      </c>
      <c r="E38" s="53">
        <f>'СВОД 2017'!D38+$F$1*1-'Январь 2017'!D37</f>
        <v>-609.77000000000044</v>
      </c>
      <c r="F38" s="53">
        <f>'СВОД 2017'!E38+$F$1*1-'Февраль 2017'!D37</f>
        <v>-609.77000000000044</v>
      </c>
      <c r="G38" s="53">
        <f>'СВОД 2017'!F38+$F$1*1-'Март 2017'!D37</f>
        <v>1490.2299999999996</v>
      </c>
      <c r="H38" s="53">
        <f>'СВОД 2017'!G38+$F$1*1-'Апрель 2017'!D37</f>
        <v>-609.77000000000044</v>
      </c>
      <c r="I38" s="53">
        <f>'СВОД 2017'!H38+$F$1*1-'Май 2017'!D37</f>
        <v>1490.2299999999996</v>
      </c>
      <c r="J38" s="53">
        <f>'СВОД 2017'!I38+$F$1*1-'Июнь 2017'!D37</f>
        <v>-609.77000000000044</v>
      </c>
      <c r="K38" s="53">
        <f>'СВОД 2017'!J38+$F$1*1-'Июль 2017'!D37</f>
        <v>-609.77000000000044</v>
      </c>
      <c r="L38" s="53">
        <f>'СВОД 2017'!K38+$F$1*1-'Август 2017'!D37</f>
        <v>-609.77000000000044</v>
      </c>
      <c r="M38" s="53">
        <f>'СВОД 2017'!L38+$G$1*1-'Сентябрь 2017'!D37</f>
        <v>1690.2299999999996</v>
      </c>
      <c r="N38" s="53">
        <f>'СВОД 2017'!M38+$G$1*1-'Октябрь 2017'!D37</f>
        <v>3990.2299999999996</v>
      </c>
      <c r="O38" s="53">
        <f>'СВОД 2017'!N38+$G$1*1-'Ноябрь 2017'!D37</f>
        <v>4190.2299999999996</v>
      </c>
      <c r="P38" s="53">
        <f>'СВОД 2017'!O38+$G$1*1-'Декабрь 2017'!D37</f>
        <v>2290.2299999999996</v>
      </c>
      <c r="Q38" s="14">
        <f t="shared" si="3"/>
        <v>26000</v>
      </c>
      <c r="R38" s="14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4">
        <f t="shared" si="0"/>
        <v>2290.2299999999996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53">
        <f>'СВОД 2016'!P39</f>
        <v>229.30999999999813</v>
      </c>
      <c r="E39" s="53">
        <f>'СВОД 2017'!D39+$F$1*1-'Январь 2017'!D38</f>
        <v>229.30999999999813</v>
      </c>
      <c r="F39" s="53">
        <f>'СВОД 2017'!E39+$F$1*1-'Февраль 2017'!D38</f>
        <v>229.30999999999813</v>
      </c>
      <c r="G39" s="53">
        <f>'СВОД 2017'!F39+$F$1*1-'Март 2017'!D38</f>
        <v>229.30999999999813</v>
      </c>
      <c r="H39" s="53">
        <f>'СВОД 2017'!G39+$F$1*1-'Апрель 2017'!D38</f>
        <v>-1870.6900000000019</v>
      </c>
      <c r="I39" s="53">
        <f>'СВОД 2017'!H39+$F$1*1-'Май 2017'!D38</f>
        <v>229.30999999999813</v>
      </c>
      <c r="J39" s="53">
        <f>'СВОД 2017'!I39+$F$1*1-'Июнь 2017'!D38</f>
        <v>229.30999999999813</v>
      </c>
      <c r="K39" s="53">
        <f>'СВОД 2017'!J39+$F$1*1-'Июль 2017'!D38</f>
        <v>229.30999999999813</v>
      </c>
      <c r="L39" s="53">
        <f>'СВОД 2017'!K39+$F$1*1-'Август 2017'!D38</f>
        <v>229.30999999999813</v>
      </c>
      <c r="M39" s="53">
        <f>'СВОД 2017'!L39+$G$1*1-'Сентябрь 2017'!D38</f>
        <v>-2200.6900000000019</v>
      </c>
      <c r="N39" s="53">
        <f>'СВОД 2017'!M39+$G$1*1-'Октябрь 2017'!D38</f>
        <v>-2200.6900000000019</v>
      </c>
      <c r="O39" s="53">
        <f>'СВОД 2017'!N39+$G$1*1-'Ноябрь 2017'!D38</f>
        <v>-2200.6900000000019</v>
      </c>
      <c r="P39" s="53">
        <f>'СВОД 2017'!O39+$G$1*1-'Декабрь 2017'!D38</f>
        <v>-2200.6900000000019</v>
      </c>
      <c r="Q39" s="14">
        <f t="shared" si="3"/>
        <v>26000</v>
      </c>
      <c r="R39" s="14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4">
        <f t="shared" si="0"/>
        <v>-2200.6900000000023</v>
      </c>
      <c r="T39" s="37">
        <f t="shared" si="1"/>
        <v>0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2016'!P40</f>
        <v>-4199.33</v>
      </c>
      <c r="E40" s="53">
        <f>'СВОД 2017'!D40+$F$1*1-'Январь 2017'!D39</f>
        <v>-2099.33</v>
      </c>
      <c r="F40" s="53">
        <f>'СВОД 2017'!E40+$F$1*1-'Февраль 2017'!D39</f>
        <v>0.67000000000007276</v>
      </c>
      <c r="G40" s="53">
        <f>'СВОД 2017'!F40+$F$1*1-'Март 2017'!D39</f>
        <v>0.67000000000007276</v>
      </c>
      <c r="H40" s="53">
        <f>'СВОД 2017'!G40+$F$1*1-'Апрель 2017'!D39</f>
        <v>-2099.33</v>
      </c>
      <c r="I40" s="53">
        <f>'СВОД 2017'!H40+$F$1*1-'Май 2017'!D39</f>
        <v>0.67000000000007276</v>
      </c>
      <c r="J40" s="53">
        <f>'СВОД 2017'!I40+$F$1*1-'Июнь 2017'!D39</f>
        <v>-2099.33</v>
      </c>
      <c r="K40" s="53">
        <f>'СВОД 2017'!J40+$F$1*1-'Июль 2017'!D39</f>
        <v>0.67000000000007276</v>
      </c>
      <c r="L40" s="53">
        <f>'СВОД 2017'!K40+$F$1*1-'Август 2017'!D39</f>
        <v>2100.67</v>
      </c>
      <c r="M40" s="53">
        <f>'СВОД 2017'!L40+$G$1*1-'Сентябрь 2017'!D39</f>
        <v>-1899.33</v>
      </c>
      <c r="N40" s="53">
        <f>'СВОД 2017'!M40+$G$1*1-'Октябрь 2017'!D39</f>
        <v>400.67000000000007</v>
      </c>
      <c r="O40" s="53">
        <f>'СВОД 2017'!N40+$G$1*1-'Ноябрь 2017'!D39</f>
        <v>-1899.33</v>
      </c>
      <c r="P40" s="53">
        <f>'СВОД 2017'!O40+$G$1*1-'Декабрь 2017'!D39</f>
        <v>-4199.33</v>
      </c>
      <c r="Q40" s="14">
        <f t="shared" si="3"/>
        <v>26000</v>
      </c>
      <c r="R40" s="14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4">
        <f t="shared" si="0"/>
        <v>-4199.3300000000017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2016'!P41</f>
        <v>-10802.4</v>
      </c>
      <c r="E41" s="53">
        <f>'СВОД 2017'!D41+$F$1*1-'Январь 2017'!D40</f>
        <v>-8702.4</v>
      </c>
      <c r="F41" s="53">
        <f>'СВОД 2017'!E41+$F$1*1-'Февраль 2017'!D40</f>
        <v>-6602.4</v>
      </c>
      <c r="G41" s="53">
        <f>'СВОД 2017'!F41+$F$1*1-'Март 2017'!D40</f>
        <v>-6602.4</v>
      </c>
      <c r="H41" s="53">
        <f>'СВОД 2017'!G41+$F$1*1-'Апрель 2017'!D40</f>
        <v>-8702.4</v>
      </c>
      <c r="I41" s="53">
        <f>'СВОД 2017'!H41+$F$1*1-'Май 2017'!D40</f>
        <v>-6602.4</v>
      </c>
      <c r="J41" s="53">
        <f>'СВОД 2017'!I41+$F$1*1-'Июнь 2017'!D40</f>
        <v>-6802.4</v>
      </c>
      <c r="K41" s="53">
        <f>'СВОД 2017'!J41+$F$1*1-'Июль 2017'!D40</f>
        <v>-7002.4</v>
      </c>
      <c r="L41" s="53">
        <f>'СВОД 2017'!K41+$F$1*1-'Август 2017'!D40</f>
        <v>-7202.4</v>
      </c>
      <c r="M41" s="53">
        <f>'СВОД 2017'!L41+$G$1*1-'Сентябрь 2017'!D40</f>
        <v>-4902.3999999999996</v>
      </c>
      <c r="N41" s="53">
        <f>'СВОД 2017'!M41+$G$1*1-'Октябрь 2017'!D40</f>
        <v>-4902.3999999999996</v>
      </c>
      <c r="O41" s="53">
        <f>'СВОД 2017'!N41+$G$1*1-'Ноябрь 2017'!D40</f>
        <v>-4600</v>
      </c>
      <c r="P41" s="53">
        <f>'СВОД 2017'!O41+$G$1*1-'Декабрь 2017'!D40</f>
        <v>-4600</v>
      </c>
      <c r="Q41" s="14">
        <f t="shared" si="3"/>
        <v>26000</v>
      </c>
      <c r="R41" s="14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4">
        <f t="shared" si="0"/>
        <v>-4599.9999999999982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0">
        <f>'СВОД 2016'!P42</f>
        <v>11503.139999999996</v>
      </c>
      <c r="E42" s="60">
        <f>'СВОД 2017'!D42+$F$1*1-'Январь 2017'!D41</f>
        <v>13603.139999999996</v>
      </c>
      <c r="F42" s="60">
        <f>'СВОД 2017'!E42+$F$1*1-'Февраль 2017'!D41</f>
        <v>15703.139999999996</v>
      </c>
      <c r="G42" s="60">
        <f>'СВОД 2017'!F42+$F$1*1-'Март 2017'!D41</f>
        <v>17803.139999999996</v>
      </c>
      <c r="H42" s="60">
        <f>'СВОД 2017'!G42+$F$1*1-'Апрель 2017'!D41</f>
        <v>19903.139999999996</v>
      </c>
      <c r="I42" s="60">
        <f>'СВОД 2017'!H42+$F$1*1-'Май 2017'!D41</f>
        <v>22003.139999999996</v>
      </c>
      <c r="J42" s="60">
        <f>'СВОД 2017'!I42+$F$1*1-'Июнь 2017'!D41</f>
        <v>24103.139999999996</v>
      </c>
      <c r="K42" s="60">
        <f>'СВОД 2017'!J42+$F$1*1-'Июль 2017'!D41</f>
        <v>26203.139999999996</v>
      </c>
      <c r="L42" s="60">
        <f>'СВОД 2017'!K42+$F$1*1-'Август 2017'!D41</f>
        <v>28303.139999999996</v>
      </c>
      <c r="M42" s="60">
        <f>'СВОД 2017'!L42+$G$1*1-'Сентябрь 2017'!D41</f>
        <v>25603.139999999996</v>
      </c>
      <c r="N42" s="60">
        <f>'СВОД 2017'!M42+$G$1*1-'Октябрь 2017'!D41</f>
        <v>27903.139999999996</v>
      </c>
      <c r="O42" s="60">
        <f>'СВОД 2017'!N42+$G$1*1-'Ноябрь 2017'!D41</f>
        <v>30203.139999999996</v>
      </c>
      <c r="P42" s="60">
        <f>'СВОД 2017'!O42+$G$1*1-'Декабрь 2017'!D41</f>
        <v>15503.139999999996</v>
      </c>
      <c r="Q42" s="14">
        <f t="shared" si="3"/>
        <v>26000</v>
      </c>
      <c r="R42" s="14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4">
        <f t="shared" si="0"/>
        <v>15503.14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53">
        <f>'СВОД 2016'!P43</f>
        <v>-3.6400000000021464</v>
      </c>
      <c r="E43" s="53">
        <f>'СВОД 2017'!D43+$F$1*1-'Январь 2017'!D42</f>
        <v>2096.3599999999979</v>
      </c>
      <c r="F43" s="53">
        <f>'СВОД 2017'!E43+$F$1*1-'Февраль 2017'!D42</f>
        <v>196.35999999999785</v>
      </c>
      <c r="G43" s="53">
        <f>'СВОД 2017'!F43+$F$1*1-'Март 2017'!D42</f>
        <v>-3.6400000000021464</v>
      </c>
      <c r="H43" s="53">
        <f>'СВОД 2017'!G43+$F$1*1-'Апрель 2017'!D42</f>
        <v>-3.6400000000021464</v>
      </c>
      <c r="I43" s="53">
        <f>'СВОД 2017'!H43+$F$1*1-'Май 2017'!D42</f>
        <v>-3.6400000000021464</v>
      </c>
      <c r="J43" s="53">
        <f>'СВОД 2017'!I43+$F$1*1-'Июнь 2017'!D42</f>
        <v>-3.6400000000021464</v>
      </c>
      <c r="K43" s="53">
        <f>'СВОД 2017'!J43+$F$1*1-'Июль 2017'!D42</f>
        <v>-3.6400000000021464</v>
      </c>
      <c r="L43" s="53">
        <f>'СВОД 2017'!K43+$F$1*1-'Август 2017'!D42</f>
        <v>96.359999999997854</v>
      </c>
      <c r="M43" s="53">
        <f>'СВОД 2017'!L43+$G$1*1-'Сентябрь 2017'!D42</f>
        <v>2396.3599999999979</v>
      </c>
      <c r="N43" s="53">
        <f>'СВОД 2017'!M43+$G$1*1-'Октябрь 2017'!D42</f>
        <v>96.359999999997854</v>
      </c>
      <c r="O43" s="53">
        <f>'СВОД 2017'!N43+$G$1*1-'Ноябрь 2017'!D42</f>
        <v>96.359999999997854</v>
      </c>
      <c r="P43" s="53">
        <f>'СВОД 2017'!O43+$G$1*1-'Декабрь 2017'!D42</f>
        <v>96.359999999997854</v>
      </c>
      <c r="Q43" s="14">
        <f t="shared" si="3"/>
        <v>26000</v>
      </c>
      <c r="R43" s="14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4">
        <f t="shared" si="0"/>
        <v>96.359999999996944</v>
      </c>
      <c r="T43" s="37">
        <f t="shared" si="1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3">
        <f>'СВОД 2016'!P44</f>
        <v>-2099.9999999999991</v>
      </c>
      <c r="E44" s="53">
        <f>'СВОД 2017'!D44+$F$1*1-'Январь 2017'!D43</f>
        <v>-2099.9999999999991</v>
      </c>
      <c r="F44" s="53">
        <f>'СВОД 2017'!E44+$F$1*1-'Февраль 2017'!D43</f>
        <v>-2099.9999999999991</v>
      </c>
      <c r="G44" s="53">
        <f>'СВОД 2017'!F44+$F$1*1-'Март 2017'!D43</f>
        <v>-2099.9999999999991</v>
      </c>
      <c r="H44" s="53">
        <f>'СВОД 2017'!G44+$F$1*1-'Апрель 2017'!D43</f>
        <v>-2099.9999999999991</v>
      </c>
      <c r="I44" s="53">
        <f>'СВОД 2017'!H44+$F$1*1-'Май 2017'!D43</f>
        <v>-2099.9999999999991</v>
      </c>
      <c r="J44" s="53">
        <f>'СВОД 2017'!I44+$F$1*1-'Июнь 2017'!D43</f>
        <v>-2099.9999999999991</v>
      </c>
      <c r="K44" s="53">
        <f>'СВОД 2017'!J44+$F$1*1-'Июль 2017'!D43</f>
        <v>-2099.9999999999991</v>
      </c>
      <c r="L44" s="53">
        <f>'СВОД 2017'!K44+$F$1*1-'Август 2017'!D43</f>
        <v>-2299.9999999999991</v>
      </c>
      <c r="M44" s="53">
        <f>'СВОД 2017'!L44+$G$1*1-'Сентябрь 2017'!D43</f>
        <v>-2299.9999999999991</v>
      </c>
      <c r="N44" s="53">
        <f>'СВОД 2017'!M44+$G$1*1-'Октябрь 2017'!D43</f>
        <v>-2299.9999999999991</v>
      </c>
      <c r="O44" s="53">
        <f>'СВОД 2017'!N44+$G$1*1-'Ноябрь 2017'!D43</f>
        <v>-2299.9999999999991</v>
      </c>
      <c r="P44" s="53">
        <f>'СВОД 2017'!O44+$G$1*1-'Декабрь 2017'!D43</f>
        <v>-2299.9999999999991</v>
      </c>
      <c r="Q44" s="14">
        <f t="shared" si="3"/>
        <v>26000</v>
      </c>
      <c r="R44" s="14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4">
        <f t="shared" si="0"/>
        <v>-2300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53">
        <f>'СВОД 2016'!P45</f>
        <v>-280</v>
      </c>
      <c r="E45" s="53">
        <f>'СВОД 2017'!D45+$F$1*1-'Январь 2017'!D44</f>
        <v>-6580</v>
      </c>
      <c r="F45" s="53">
        <f>'СВОД 2017'!E45+$F$1*1-'Февраль 2017'!D44</f>
        <v>-4480</v>
      </c>
      <c r="G45" s="53">
        <f>'СВОД 2017'!F45+$F$1*1-'Март 2017'!D44</f>
        <v>-2380</v>
      </c>
      <c r="H45" s="53">
        <f>'СВОД 2017'!G45+$F$1*1-'Апрель 2017'!D44</f>
        <v>-8680</v>
      </c>
      <c r="I45" s="53">
        <f>'СВОД 2017'!H45+$F$1*1-'Май 2017'!D44</f>
        <v>-6580</v>
      </c>
      <c r="J45" s="53">
        <f>'СВОД 2017'!I45+$F$1*1-'Июнь 2017'!D44</f>
        <v>-4480</v>
      </c>
      <c r="K45" s="53">
        <f>'СВОД 2017'!J45+$F$1*1-'Июль 2017'!D44</f>
        <v>-2380</v>
      </c>
      <c r="L45" s="53">
        <f>'СВОД 2017'!K45+$F$1*1-'Август 2017'!D44</f>
        <v>-9480</v>
      </c>
      <c r="M45" s="53">
        <f>'СВОД 2017'!L45+$G$1*1-'Сентябрь 2017'!D44</f>
        <v>-7180</v>
      </c>
      <c r="N45" s="53">
        <f>'СВОД 2017'!M45+$G$1*1-'Октябрь 2017'!D44</f>
        <v>-4880</v>
      </c>
      <c r="O45" s="53">
        <f>'СВОД 2017'!N45+$G$1*1-'Ноябрь 2017'!D44</f>
        <v>-2580</v>
      </c>
      <c r="P45" s="53">
        <f>'СВОД 2017'!O45+$G$1*1-'Декабрь 2017'!D44</f>
        <v>-11580</v>
      </c>
      <c r="Q45" s="14">
        <f t="shared" si="3"/>
        <v>26000</v>
      </c>
      <c r="R45" s="14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4">
        <f t="shared" si="0"/>
        <v>-11580</v>
      </c>
      <c r="T45" s="37">
        <f t="shared" si="1"/>
        <v>0</v>
      </c>
    </row>
    <row r="46" spans="1:20" ht="15.95" customHeight="1" x14ac:dyDescent="0.25">
      <c r="A46" s="20" t="s">
        <v>63</v>
      </c>
      <c r="B46" s="2">
        <v>33</v>
      </c>
      <c r="C46" s="9"/>
      <c r="D46" s="53">
        <f>'СВОД 2016'!P46</f>
        <v>-2100</v>
      </c>
      <c r="E46" s="53">
        <f>'СВОД 2017'!D46+$F$1*1-'Январь 2017'!D45</f>
        <v>0</v>
      </c>
      <c r="F46" s="53">
        <f>'СВОД 2017'!E46+$F$1*1-'Февраль 2017'!D45</f>
        <v>0</v>
      </c>
      <c r="G46" s="53">
        <f>'СВОД 2017'!F46+$F$1*1-'Март 2017'!D45</f>
        <v>0</v>
      </c>
      <c r="H46" s="53">
        <f>'СВОД 2017'!G46+$F$1*1-'Апрель 2017'!D45</f>
        <v>0</v>
      </c>
      <c r="I46" s="53">
        <f>'СВОД 2017'!H46+$F$1*1-'Май 2017'!D45</f>
        <v>0</v>
      </c>
      <c r="J46" s="53">
        <f>'СВОД 2017'!I46+$F$1*1-'Июнь 2017'!D45</f>
        <v>0</v>
      </c>
      <c r="K46" s="53">
        <f>'СВОД 2017'!J46+$F$1*1-'Июль 2017'!D45</f>
        <v>-2100</v>
      </c>
      <c r="L46" s="53">
        <f>'СВОД 2017'!K46+$F$1*1-'Август 2017'!D45</f>
        <v>0</v>
      </c>
      <c r="M46" s="53">
        <f>'СВОД 2017'!L46+$G$1*1-'Сентябрь 2017'!D45</f>
        <v>0</v>
      </c>
      <c r="N46" s="53">
        <f>'СВОД 2017'!M46+$G$1*1-'Октябрь 2017'!D45</f>
        <v>0</v>
      </c>
      <c r="O46" s="53">
        <f>'СВОД 2017'!N46+$G$1*1-'Ноябрь 2017'!D45</f>
        <v>0</v>
      </c>
      <c r="P46" s="53">
        <f>'СВОД 2017'!O46+$G$1*1-'Декабрь 2017'!D45</f>
        <v>0</v>
      </c>
      <c r="Q46" s="14">
        <f t="shared" si="3"/>
        <v>26000</v>
      </c>
      <c r="R46" s="14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4">
        <f t="shared" si="0"/>
        <v>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2016'!P47</f>
        <v>-4200</v>
      </c>
      <c r="E47" s="53">
        <f>'СВОД 2017'!D47+$F$1*1-'Январь 2017'!D46</f>
        <v>-2100</v>
      </c>
      <c r="F47" s="53">
        <f>'СВОД 2017'!E47+$F$1*1-'Февраль 2017'!D46</f>
        <v>0</v>
      </c>
      <c r="G47" s="53">
        <f>'СВОД 2017'!F47+$F$1*1-'Март 2017'!D46</f>
        <v>-4200</v>
      </c>
      <c r="H47" s="53">
        <f>'СВОД 2017'!G47+$F$1*1-'Апрель 2017'!D46</f>
        <v>-2100</v>
      </c>
      <c r="I47" s="53">
        <f>'СВОД 2017'!H47+$F$1*1-'Май 2017'!D46</f>
        <v>0</v>
      </c>
      <c r="J47" s="53">
        <f>'СВОД 2017'!I47+$F$1*1-'Июнь 2017'!D46</f>
        <v>2100</v>
      </c>
      <c r="K47" s="53">
        <f>'СВОД 2017'!J47+$F$1*1-'Июль 2017'!D46</f>
        <v>4200</v>
      </c>
      <c r="L47" s="53">
        <f>'СВОД 2017'!K47+$F$1*1-'Август 2017'!D46</f>
        <v>0</v>
      </c>
      <c r="M47" s="53">
        <f>'СВОД 2017'!L47+$G$1*1-'Сентябрь 2017'!D46</f>
        <v>2300</v>
      </c>
      <c r="N47" s="53">
        <f>'СВОД 2017'!M47+$G$1*1-'Октябрь 2017'!D46</f>
        <v>-2300</v>
      </c>
      <c r="O47" s="53">
        <f>'СВОД 2017'!N47+$G$1*1-'Ноябрь 2017'!D46</f>
        <v>0</v>
      </c>
      <c r="P47" s="53">
        <f>'СВОД 2017'!O47+$G$1*1-'Декабрь 2017'!D46</f>
        <v>2300</v>
      </c>
      <c r="Q47" s="14">
        <f t="shared" si="3"/>
        <v>26000</v>
      </c>
      <c r="R47" s="14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4">
        <f t="shared" si="0"/>
        <v>2300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2016'!P48</f>
        <v>7258.0499999999956</v>
      </c>
      <c r="E48" s="53">
        <f>'СВОД 2017'!D48+$F$1*1-'Январь 2017'!D47</f>
        <v>-2641.9500000000044</v>
      </c>
      <c r="F48" s="53">
        <f>'СВОД 2017'!E48+$F$1*1-'Февраль 2017'!D47</f>
        <v>-541.95000000000437</v>
      </c>
      <c r="G48" s="53">
        <f>'СВОД 2017'!F48+$F$1*1-'Март 2017'!D47</f>
        <v>1558.0499999999956</v>
      </c>
      <c r="H48" s="53">
        <f>'СВОД 2017'!G48+$F$1*1-'Апрель 2017'!D47</f>
        <v>3658.0499999999956</v>
      </c>
      <c r="I48" s="53">
        <f>'СВОД 2017'!H48+$F$1*1-'Май 2017'!D47</f>
        <v>-14241.950000000004</v>
      </c>
      <c r="J48" s="53">
        <f>'СВОД 2017'!I48+$F$1*1-'Июнь 2017'!D47</f>
        <v>-12141.950000000004</v>
      </c>
      <c r="K48" s="53">
        <f>'СВОД 2017'!J48+$F$1*1-'Июль 2017'!D47</f>
        <v>-10041.950000000004</v>
      </c>
      <c r="L48" s="53">
        <f>'СВОД 2017'!K48+$F$1*1-'Август 2017'!D47</f>
        <v>-7941.9500000000044</v>
      </c>
      <c r="M48" s="53">
        <f>'СВОД 2017'!L48+$G$1*1-'Сентябрь 2017'!D47</f>
        <v>-5641.9500000000044</v>
      </c>
      <c r="N48" s="53">
        <f>'СВОД 2017'!M48+$G$1*1-'Октябрь 2017'!D47</f>
        <v>-3341.9500000000044</v>
      </c>
      <c r="O48" s="53">
        <f>'СВОД 2017'!N48+$G$1*1-'Ноябрь 2017'!D47</f>
        <v>-1041.9500000000044</v>
      </c>
      <c r="P48" s="53">
        <f>'СВОД 2017'!O48+$G$1*1-'Декабрь 2017'!D47</f>
        <v>1258.0499999999956</v>
      </c>
      <c r="Q48" s="14">
        <f t="shared" si="3"/>
        <v>26000</v>
      </c>
      <c r="R48" s="14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4">
        <f t="shared" si="0"/>
        <v>1258.0499999999956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2016'!P49</f>
        <v>-31.829999999999927</v>
      </c>
      <c r="E49" s="53">
        <f>'СВОД 2017'!D49+$F$1*1-'Январь 2017'!D48</f>
        <v>-31.829999999999927</v>
      </c>
      <c r="F49" s="53">
        <f>'СВОД 2017'!E49+$F$1*1-'Февраль 2017'!D48</f>
        <v>-31.829999999999927</v>
      </c>
      <c r="G49" s="53">
        <f>'СВОД 2017'!F49+$F$1*1-'Март 2017'!D48</f>
        <v>-31.829999999999927</v>
      </c>
      <c r="H49" s="53">
        <f>'СВОД 2017'!G49+$F$1*1-'Апрель 2017'!D48</f>
        <v>-31.829999999999927</v>
      </c>
      <c r="I49" s="53">
        <f>'СВОД 2017'!H49+$F$1*1-'Май 2017'!D48</f>
        <v>-31.829999999999927</v>
      </c>
      <c r="J49" s="53">
        <f>'СВОД 2017'!I49+$F$1*1-'Июнь 2017'!D48</f>
        <v>-31.829999999999927</v>
      </c>
      <c r="K49" s="53">
        <f>'СВОД 2017'!J49+$F$1*1-'Июль 2017'!D48</f>
        <v>-31.829999999999927</v>
      </c>
      <c r="L49" s="53">
        <f>'СВОД 2017'!K49+$F$1*1-'Август 2017'!D48</f>
        <v>-2331.83</v>
      </c>
      <c r="M49" s="53">
        <f>'СВОД 2017'!L49+$G$1*1-'Сентябрь 2017'!D48</f>
        <v>-31.829999999999927</v>
      </c>
      <c r="N49" s="53">
        <f>'СВОД 2017'!M49+$G$1*1-'Октябрь 2017'!D48</f>
        <v>-2331.83</v>
      </c>
      <c r="O49" s="53">
        <f>'СВОД 2017'!N49+$G$1*1-'Ноябрь 2017'!D48</f>
        <v>-2331.83</v>
      </c>
      <c r="P49" s="53">
        <f>'СВОД 2017'!O49+$G$1*1-'Декабрь 2017'!D48</f>
        <v>-2331.83</v>
      </c>
      <c r="Q49" s="14">
        <f t="shared" si="3"/>
        <v>26000</v>
      </c>
      <c r="R49" s="14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4">
        <f t="shared" si="0"/>
        <v>-2331.8300000000017</v>
      </c>
      <c r="T49" s="37">
        <f t="shared" si="1"/>
        <v>0</v>
      </c>
    </row>
    <row r="50" spans="1:20" ht="15.95" customHeight="1" x14ac:dyDescent="0.25">
      <c r="A50" s="20" t="s">
        <v>67</v>
      </c>
      <c r="B50" s="2">
        <v>37</v>
      </c>
      <c r="C50" s="9"/>
      <c r="D50" s="53">
        <f>'СВОД 2016'!P50</f>
        <v>-2100.0000000000018</v>
      </c>
      <c r="E50" s="53">
        <f>'СВОД 2017'!D50+$F$1*1-'Январь 2017'!D49</f>
        <v>-1.8189894035458565E-12</v>
      </c>
      <c r="F50" s="53">
        <f>'СВОД 2017'!E50+$F$1*1-'Февраль 2017'!D49</f>
        <v>-2100.0000000000018</v>
      </c>
      <c r="G50" s="53">
        <f>'СВОД 2017'!F50+$F$1*1-'Март 2017'!D49</f>
        <v>-1.8189894035458565E-12</v>
      </c>
      <c r="H50" s="53">
        <f>'СВОД 2017'!G50+$F$1*1-'Апрель 2017'!D49</f>
        <v>2099.9999999999982</v>
      </c>
      <c r="I50" s="53">
        <f>'СВОД 2017'!H50+$F$1*1-'Май 2017'!D49</f>
        <v>-2100.0000000000018</v>
      </c>
      <c r="J50" s="53">
        <f>'СВОД 2017'!I50+$F$1*1-'Июнь 2017'!D49</f>
        <v>-1.8189894035458565E-12</v>
      </c>
      <c r="K50" s="53">
        <f>'СВОД 2017'!J50+$F$1*1-'Июль 2017'!D49</f>
        <v>-2100.0000000000018</v>
      </c>
      <c r="L50" s="53">
        <f>'СВОД 2017'!K50+$F$1*1-'Август 2017'!D49</f>
        <v>-4200.0000000000018</v>
      </c>
      <c r="M50" s="53">
        <f>'СВОД 2017'!L50+$G$1*1-'Сентябрь 2017'!D49</f>
        <v>-1900.0000000000018</v>
      </c>
      <c r="N50" s="53">
        <f>'СВОД 2017'!M50+$G$1*1-'Октябрь 2017'!D49</f>
        <v>-4600.0000000000018</v>
      </c>
      <c r="O50" s="53">
        <f>'СВОД 2017'!N50+$G$1*1-'Ноябрь 2017'!D49</f>
        <v>-2300.0000000000018</v>
      </c>
      <c r="P50" s="53">
        <f>'СВОД 2017'!O50+$G$1*1-'Декабрь 2017'!D49</f>
        <v>-1.8189894035458565E-12</v>
      </c>
      <c r="Q50" s="14">
        <f t="shared" si="3"/>
        <v>26000</v>
      </c>
      <c r="R50" s="14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4">
        <f t="shared" si="0"/>
        <v>0</v>
      </c>
      <c r="T50" s="37">
        <f t="shared" si="1"/>
        <v>1.8189894035458565E-12</v>
      </c>
    </row>
    <row r="51" spans="1:20" ht="15.95" customHeight="1" x14ac:dyDescent="0.25">
      <c r="A51" s="20" t="s">
        <v>68</v>
      </c>
      <c r="B51" s="2">
        <v>38</v>
      </c>
      <c r="C51" s="9"/>
      <c r="D51" s="53">
        <f>'СВОД 2016'!P51</f>
        <v>6299.9999999999982</v>
      </c>
      <c r="E51" s="53">
        <f>'СВОД 2017'!D51+$F$1*1-'Январь 2017'!D50</f>
        <v>8399.9999999999982</v>
      </c>
      <c r="F51" s="53">
        <f>'СВОД 2017'!E51+$F$1*1-'Февраль 2017'!D50</f>
        <v>10499.999999999998</v>
      </c>
      <c r="G51" s="53">
        <f>'СВОД 2017'!F51+$F$1*1-'Март 2017'!D50</f>
        <v>0</v>
      </c>
      <c r="H51" s="53">
        <f>'СВОД 2017'!G51+$F$1*1-'Апрель 2017'!D50</f>
        <v>0</v>
      </c>
      <c r="I51" s="53">
        <f>'СВОД 2017'!H51+$F$1*1-'Май 2017'!D50</f>
        <v>2100</v>
      </c>
      <c r="J51" s="53">
        <f>'СВОД 2017'!I51+$F$1*1-'Июнь 2017'!D50</f>
        <v>2100</v>
      </c>
      <c r="K51" s="53">
        <f>'СВОД 2017'!J51+$F$1*1-'Июль 2017'!D50</f>
        <v>0</v>
      </c>
      <c r="L51" s="53">
        <f>'СВОД 2017'!K51+$F$1*1-'Август 2017'!D50</f>
        <v>2100</v>
      </c>
      <c r="M51" s="53">
        <f>'СВОД 2017'!L51+$G$1*1-'Сентябрь 2017'!D50</f>
        <v>2300</v>
      </c>
      <c r="N51" s="53">
        <f>'СВОД 2017'!M51+$G$1*1-'Октябрь 2017'!D50</f>
        <v>0</v>
      </c>
      <c r="O51" s="53">
        <f>'СВОД 2017'!N51+$G$1*1-'Ноябрь 2017'!D50</f>
        <v>2300</v>
      </c>
      <c r="P51" s="53">
        <f>'СВОД 2017'!O51+$G$1*1-'Декабрь 2017'!D50</f>
        <v>0</v>
      </c>
      <c r="Q51" s="14">
        <f t="shared" si="3"/>
        <v>26000</v>
      </c>
      <c r="R51" s="14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4">
        <f t="shared" si="0"/>
        <v>0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53">
        <f>'СВОД 2016'!P52</f>
        <v>-554.01999999999953</v>
      </c>
      <c r="E52" s="53">
        <f>'СВОД 2017'!D52+$F$1*1-'Январь 2017'!D51</f>
        <v>-2654.0199999999995</v>
      </c>
      <c r="F52" s="53">
        <f>'СВОД 2017'!E52+$F$1*1-'Февраль 2017'!D51</f>
        <v>-2654.0199999999995</v>
      </c>
      <c r="G52" s="53">
        <f>'СВОД 2017'!F52+$F$1*1-'Март 2017'!D51</f>
        <v>-2654.0199999999995</v>
      </c>
      <c r="H52" s="53">
        <f>'СВОД 2017'!G52+$F$1*1-'Апрель 2017'!D51</f>
        <v>-2654.0199999999995</v>
      </c>
      <c r="I52" s="53">
        <f>'СВОД 2017'!H52+$F$1*1-'Май 2017'!D51</f>
        <v>-2654.0199999999995</v>
      </c>
      <c r="J52" s="53">
        <f>'СВОД 2017'!I52+$F$1*1-'Июнь 2017'!D51</f>
        <v>-554.01999999999953</v>
      </c>
      <c r="K52" s="53">
        <f>'СВОД 2017'!J52+$F$1*1-'Июль 2017'!D51</f>
        <v>-554.01999999999953</v>
      </c>
      <c r="L52" s="53">
        <f>'СВОД 2017'!K52+$F$1*1-'Август 2017'!D51</f>
        <v>-2854.0199999999995</v>
      </c>
      <c r="M52" s="53">
        <f>'СВОД 2017'!L52+$G$1*1-'Сентябрь 2017'!D51</f>
        <v>-554.01999999999953</v>
      </c>
      <c r="N52" s="53">
        <f>'СВОД 2017'!M52+$G$1*1-'Октябрь 2017'!D51</f>
        <v>-2854.0199999999995</v>
      </c>
      <c r="O52" s="53">
        <f>'СВОД 2017'!N52+$G$1*1-'Ноябрь 2017'!D51</f>
        <v>-554.01999999999953</v>
      </c>
      <c r="P52" s="53">
        <f>'СВОД 2017'!O52+$G$1*1-'Декабрь 2017'!D51</f>
        <v>-554.01999999999953</v>
      </c>
      <c r="Q52" s="14">
        <f t="shared" si="3"/>
        <v>26000</v>
      </c>
      <c r="R52" s="14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4">
        <f t="shared" si="0"/>
        <v>-554.02000000000044</v>
      </c>
      <c r="T52" s="37">
        <f t="shared" si="1"/>
        <v>-9.0949470177292824E-13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3">
        <f>'СВОД 2016'!P53</f>
        <v>3028.970000000003</v>
      </c>
      <c r="E53" s="53">
        <f>'СВОД 2017'!D53+$F$1*1-'Январь 2017'!D52</f>
        <v>-2099.9999999999973</v>
      </c>
      <c r="F53" s="53">
        <f>'СВОД 2017'!E53+$F$1*1-'Февраль 2017'!D52</f>
        <v>2.7284841053187847E-12</v>
      </c>
      <c r="G53" s="53">
        <f>'СВОД 2017'!F53+$F$1*1-'Март 2017'!D52</f>
        <v>2100.0000000000027</v>
      </c>
      <c r="H53" s="53">
        <f>'СВОД 2017'!G53+$F$1*1-'Апрель 2017'!D52</f>
        <v>-2099.9999999999973</v>
      </c>
      <c r="I53" s="53">
        <f>'СВОД 2017'!H53+$F$1*1-'Май 2017'!D52</f>
        <v>2.7284841053187847E-12</v>
      </c>
      <c r="J53" s="53">
        <f>'СВОД 2017'!I53+$F$1*1-'Июнь 2017'!D52</f>
        <v>2100.0000000000027</v>
      </c>
      <c r="K53" s="53">
        <f>'СВОД 2017'!J53+$F$1*1-'Июль 2017'!D52</f>
        <v>-2099.9999999999973</v>
      </c>
      <c r="L53" s="53">
        <f>'СВОД 2017'!K53+$F$1*1-'Август 2017'!D52</f>
        <v>-2299.9999999999973</v>
      </c>
      <c r="M53" s="53">
        <f>'СВОД 2017'!L53+$G$1*1-'Сентябрь 2017'!D52</f>
        <v>2.7284841053187847E-12</v>
      </c>
      <c r="N53" s="53">
        <f>'СВОД 2017'!M53+$G$1*1-'Октябрь 2017'!D52</f>
        <v>0</v>
      </c>
      <c r="O53" s="53">
        <f>'СВОД 2017'!N53+$G$1*1-'Ноябрь 2017'!D52</f>
        <v>2300</v>
      </c>
      <c r="P53" s="53">
        <f>'СВОД 2017'!O53+$G$1*1-'Декабрь 2017'!D52</f>
        <v>0</v>
      </c>
      <c r="Q53" s="14">
        <f t="shared" si="3"/>
        <v>26000</v>
      </c>
      <c r="R53" s="14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4">
        <f t="shared" si="0"/>
        <v>0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53">
        <f>'СВОД 2016'!P54</f>
        <v>0</v>
      </c>
      <c r="E54" s="53">
        <f>'СВОД 2017'!D54+$F$1*1-'Январь 2017'!D53</f>
        <v>2100</v>
      </c>
      <c r="F54" s="53">
        <f>'СВОД 2017'!E54+$F$1*1-'Февраль 2017'!D53</f>
        <v>162</v>
      </c>
      <c r="G54" s="53">
        <f>'СВОД 2017'!F54+$F$1*1-'Март 2017'!D53</f>
        <v>2262</v>
      </c>
      <c r="H54" s="53">
        <f>'СВОД 2017'!G54+$F$1*1-'Апрель 2017'!D53</f>
        <v>2262</v>
      </c>
      <c r="I54" s="53">
        <f>'СВОД 2017'!H54+$F$1*1-'Май 2017'!D53</f>
        <v>162</v>
      </c>
      <c r="J54" s="53">
        <f>'СВОД 2017'!I54+$F$1*1-'Июнь 2017'!D53</f>
        <v>162</v>
      </c>
      <c r="K54" s="53">
        <f>'СВОД 2017'!J54+$F$1*1-'Июль 2017'!D53</f>
        <v>2262</v>
      </c>
      <c r="L54" s="53">
        <f>'СВОД 2017'!K54+$F$1*1-'Август 2017'!D53</f>
        <v>162</v>
      </c>
      <c r="M54" s="53">
        <f>'СВОД 2017'!L54+$G$1*1-'Сентябрь 2017'!D53</f>
        <v>2462</v>
      </c>
      <c r="N54" s="53">
        <f>'СВОД 2017'!M54+$G$1*1-'Октябрь 2017'!D53</f>
        <v>562</v>
      </c>
      <c r="O54" s="53">
        <f>'СВОД 2017'!N54+$G$1*1-'Ноябрь 2017'!D53</f>
        <v>2862</v>
      </c>
      <c r="P54" s="53">
        <f>'СВОД 2017'!O54+$G$1*1-'Декабрь 2017'!D53</f>
        <v>962</v>
      </c>
      <c r="Q54" s="14">
        <f t="shared" si="3"/>
        <v>26000</v>
      </c>
      <c r="R54" s="14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4">
        <f t="shared" si="0"/>
        <v>962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0">
        <f>'СВОД 2016'!P55</f>
        <v>19678.589999999997</v>
      </c>
      <c r="E55" s="60">
        <f>'СВОД 2017'!D55+$F$1*1-'Январь 2017'!D54</f>
        <v>21778.589999999997</v>
      </c>
      <c r="F55" s="60">
        <f>'СВОД 2017'!E55+$F$1*1-'Февраль 2017'!D54</f>
        <v>23878.589999999997</v>
      </c>
      <c r="G55" s="60">
        <f>'СВОД 2017'!F55+$F$1*1-'Март 2017'!D54</f>
        <v>25978.589999999997</v>
      </c>
      <c r="H55" s="60">
        <f>'СВОД 2017'!G55+$F$1*1-'Апрель 2017'!D54</f>
        <v>28078.589999999997</v>
      </c>
      <c r="I55" s="60">
        <f>'СВОД 2017'!H55+$F$1*1-'Май 2017'!D54</f>
        <v>30178.589999999997</v>
      </c>
      <c r="J55" s="60">
        <f>'СВОД 2017'!I55+$F$1*1-'Июнь 2017'!D54</f>
        <v>32278.589999999997</v>
      </c>
      <c r="K55" s="60">
        <f>'СВОД 2017'!J55+$F$1*1-'Июль 2017'!D54</f>
        <v>34378.589999999997</v>
      </c>
      <c r="L55" s="60">
        <f>'СВОД 2017'!K55+$F$1*1-'Август 2017'!D54</f>
        <v>36478.589999999997</v>
      </c>
      <c r="M55" s="60">
        <f>'СВОД 2017'!L55+$G$1*1-'Сентябрь 2017'!D54</f>
        <v>38778.589999999997</v>
      </c>
      <c r="N55" s="60">
        <f>'СВОД 2017'!M55+$G$1*1-'Октябрь 2017'!D54</f>
        <v>41078.589999999997</v>
      </c>
      <c r="O55" s="60">
        <f>'СВОД 2017'!N55+$G$1*1-'Ноябрь 2017'!D54</f>
        <v>43378.59</v>
      </c>
      <c r="P55" s="60">
        <f>'СВОД 2017'!O55+$G$1*1-'Декабрь 2017'!D54</f>
        <v>45678.59</v>
      </c>
      <c r="Q55" s="14">
        <f t="shared" si="3"/>
        <v>26000</v>
      </c>
      <c r="R55" s="14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4">
        <f t="shared" si="0"/>
        <v>45678.59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53">
        <f>'СВОД 2016'!P56</f>
        <v>4485.7499999999982</v>
      </c>
      <c r="E56" s="53">
        <f>'СВОД 2017'!D56+$F$1*1-'Январь 2017'!D55</f>
        <v>6585.7499999999982</v>
      </c>
      <c r="F56" s="53">
        <f>'СВОД 2017'!E56+$F$1*1-'Февраль 2017'!D55</f>
        <v>1685.7499999999982</v>
      </c>
      <c r="G56" s="53">
        <f>'СВОД 2017'!F56+$F$1*1-'Март 2017'!D55</f>
        <v>3785.7499999999982</v>
      </c>
      <c r="H56" s="60">
        <f>'СВОД 2017'!G56+$F$1*1-'Апрель 2017'!D55</f>
        <v>5885.7499999999982</v>
      </c>
      <c r="I56" s="60">
        <f>'СВОД 2017'!H56+$F$1*1-'Май 2017'!D55</f>
        <v>2935.7499999999982</v>
      </c>
      <c r="J56" s="60">
        <f>'СВОД 2017'!I56+$F$1*1-'Июнь 2017'!D55</f>
        <v>5035.7499999999982</v>
      </c>
      <c r="K56" s="60">
        <f>'СВОД 2017'!J56+$F$1*1-'Июль 2017'!D55</f>
        <v>7135.7499999999982</v>
      </c>
      <c r="L56" s="60">
        <f>'СВОД 2017'!K56+$F$1*1-'Август 2017'!D55</f>
        <v>-764.25000000000182</v>
      </c>
      <c r="M56" s="60">
        <f>'СВОД 2017'!L56+$G$1*1-'Сентябрь 2017'!D55</f>
        <v>1535.7499999999982</v>
      </c>
      <c r="N56" s="60">
        <f>'СВОД 2017'!M56+$G$1*1-'Октябрь 2017'!D55</f>
        <v>3835.7499999999982</v>
      </c>
      <c r="O56" s="60">
        <f>'СВОД 2017'!N56+$G$1*1-'Ноябрь 2017'!D55</f>
        <v>6135.7499999999982</v>
      </c>
      <c r="P56" s="60">
        <f>'СВОД 2017'!O56+$G$1*1-'Декабрь 2017'!D55</f>
        <v>5435.7499999999982</v>
      </c>
      <c r="Q56" s="14">
        <f t="shared" si="3"/>
        <v>26000</v>
      </c>
      <c r="R56" s="14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4">
        <f t="shared" si="0"/>
        <v>5435.75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2016'!P57</f>
        <v>2.7284841053187847E-12</v>
      </c>
      <c r="E57" s="53">
        <f>'СВОД 2017'!D57+$F$1*1-'Январь 2017'!D56</f>
        <v>-4619.9999999999973</v>
      </c>
      <c r="F57" s="53">
        <f>'СВОД 2017'!E57+$F$1*1-'Февраль 2017'!D56</f>
        <v>-2519.9999999999973</v>
      </c>
      <c r="G57" s="53">
        <f>'СВОД 2017'!F57+$F$1*1-'Март 2017'!D56</f>
        <v>-7139.9999999999973</v>
      </c>
      <c r="H57" s="53">
        <f>'СВОД 2017'!G57+$F$1*1-'Апрель 2017'!D56</f>
        <v>-5039.9999999999973</v>
      </c>
      <c r="I57" s="53">
        <f>'СВОД 2017'!H57+$F$1*1-'Май 2017'!D56</f>
        <v>-2939.9999999999973</v>
      </c>
      <c r="J57" s="53">
        <f>'СВОД 2017'!I57+$F$1*1-'Июнь 2017'!D56</f>
        <v>-7559.9999999999973</v>
      </c>
      <c r="K57" s="53">
        <f>'СВОД 2017'!J57+$F$1*1-'Июль 2017'!D56</f>
        <v>-5459.9999999999973</v>
      </c>
      <c r="L57" s="53">
        <f>'СВОД 2017'!K57+$F$1*1-'Август 2017'!D56</f>
        <v>-3359.9999999999973</v>
      </c>
      <c r="M57" s="53">
        <f>'СВОД 2017'!L57+$G$1*1-'Сентябрь 2017'!D56</f>
        <v>-1059.9999999999973</v>
      </c>
      <c r="N57" s="53">
        <f>'СВОД 2017'!M57+$G$1*1-'Октябрь 2017'!D56</f>
        <v>-3799.9999999999973</v>
      </c>
      <c r="O57" s="53">
        <f>'СВОД 2017'!N57+$G$1*1-'Ноябрь 2017'!D56</f>
        <v>-1499.9999999999973</v>
      </c>
      <c r="P57" s="53">
        <f>'СВОД 2017'!O57+$G$1*1-'Декабрь 2017'!D56</f>
        <v>800.00000000000273</v>
      </c>
      <c r="Q57" s="14">
        <f t="shared" si="3"/>
        <v>26000</v>
      </c>
      <c r="R57" s="14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4">
        <f t="shared" si="0"/>
        <v>800.00000000000364</v>
      </c>
      <c r="T57" s="37">
        <f t="shared" si="1"/>
        <v>9.0949470177292824E-13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2016'!P58</f>
        <v>7229.3099999999995</v>
      </c>
      <c r="E58" s="53">
        <f>'СВОД 2017'!D58+$F$1*1-'Январь 2017'!D57</f>
        <v>9329.31</v>
      </c>
      <c r="F58" s="53">
        <f>'СВОД 2017'!E58+$F$1*1-'Февраль 2017'!D57</f>
        <v>11429.31</v>
      </c>
      <c r="G58" s="53">
        <f>'СВОД 2017'!F58+$F$1*1-'Март 2017'!D57</f>
        <v>13529.31</v>
      </c>
      <c r="H58" s="60">
        <f>'СВОД 2017'!G58+$F$1*1-'Апрель 2017'!D57</f>
        <v>15629.31</v>
      </c>
      <c r="I58" s="60">
        <f>'СВОД 2017'!H58+$F$1*1-'Май 2017'!D57</f>
        <v>2729.3099999999977</v>
      </c>
      <c r="J58" s="60">
        <f>'СВОД 2017'!I58+$F$1*1-'Июнь 2017'!D57</f>
        <v>4829.3099999999977</v>
      </c>
      <c r="K58" s="60">
        <f>'СВОД 2017'!J58+$F$1*1-'Июль 2017'!D57</f>
        <v>6929.3099999999977</v>
      </c>
      <c r="L58" s="60">
        <f>'СВОД 2017'!K58+$F$1*1-'Август 2017'!D57</f>
        <v>9029.3099999999977</v>
      </c>
      <c r="M58" s="60">
        <f>'СВОД 2017'!L58+$G$1*1-'Сентябрь 2017'!D57</f>
        <v>11329.309999999998</v>
      </c>
      <c r="N58" s="60">
        <f>'СВОД 2017'!M58+$G$1*1-'Октябрь 2017'!D57</f>
        <v>13629.309999999998</v>
      </c>
      <c r="O58" s="60">
        <f>'СВОД 2017'!N58+$G$1*1-'Ноябрь 2017'!D57</f>
        <v>15929.309999999998</v>
      </c>
      <c r="P58" s="60">
        <f>'СВОД 2017'!O58+$G$1*1-'Декабрь 2017'!D57</f>
        <v>18229.309999999998</v>
      </c>
      <c r="Q58" s="14">
        <f t="shared" si="3"/>
        <v>26000</v>
      </c>
      <c r="R58" s="14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4">
        <f t="shared" si="0"/>
        <v>18229.309999999998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2016'!P59</f>
        <v>3590.2899999999981</v>
      </c>
      <c r="E59" s="53">
        <f>'СВОД 2017'!D59+$F$1*1-'Январь 2017'!D58</f>
        <v>3590.2899999999981</v>
      </c>
      <c r="F59" s="53">
        <f>'СВОД 2017'!E59+$F$1*1-'Февраль 2017'!D58</f>
        <v>90.289999999998145</v>
      </c>
      <c r="G59" s="53">
        <f>'СВОД 2017'!F59+$F$1*1-'Март 2017'!D58</f>
        <v>90.289999999998145</v>
      </c>
      <c r="H59" s="53">
        <f>'СВОД 2017'!G59+$F$1*1-'Апрель 2017'!D58</f>
        <v>90.289999999998145</v>
      </c>
      <c r="I59" s="53">
        <f>'СВОД 2017'!H59+$F$1*1-'Май 2017'!D58</f>
        <v>90.289999999998145</v>
      </c>
      <c r="J59" s="53">
        <f>'СВОД 2017'!I59+$F$1*1-'Июнь 2017'!D58</f>
        <v>90.289999999998145</v>
      </c>
      <c r="K59" s="53">
        <f>'СВОД 2017'!J59+$F$1*1-'Июль 2017'!D58</f>
        <v>-4109.7100000000019</v>
      </c>
      <c r="L59" s="53">
        <f>'СВОД 2017'!K59+$F$1*1-'Август 2017'!D58</f>
        <v>-2009.7100000000019</v>
      </c>
      <c r="M59" s="53">
        <f>'СВОД 2017'!L59+$G$1*1-'Сентябрь 2017'!D58</f>
        <v>290.28999999999814</v>
      </c>
      <c r="N59" s="53">
        <f>'СВОД 2017'!M59+$G$1*1-'Октябрь 2017'!D58</f>
        <v>390.28999999999814</v>
      </c>
      <c r="O59" s="53">
        <f>'СВОД 2017'!N59+$G$1*1-'Ноябрь 2017'!D58</f>
        <v>2690.2899999999981</v>
      </c>
      <c r="P59" s="53">
        <f>'СВОД 2017'!O59+$G$1*1-'Декабрь 2017'!D58</f>
        <v>390.28999999999814</v>
      </c>
      <c r="Q59" s="14">
        <f t="shared" si="3"/>
        <v>26000</v>
      </c>
      <c r="R59" s="14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4">
        <f t="shared" si="0"/>
        <v>390.28999999999724</v>
      </c>
      <c r="T59" s="37">
        <f t="shared" si="1"/>
        <v>-9.0949470177292824E-13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2016'!P60</f>
        <v>4163.7300000000014</v>
      </c>
      <c r="E60" s="53">
        <f>'СВОД 2017'!D60+$F$1*1-'Январь 2017'!D59</f>
        <v>6263.7300000000014</v>
      </c>
      <c r="F60" s="53">
        <f>'СВОД 2017'!E60+$F$1*1-'Февраль 2017'!D59</f>
        <v>6263.7300000000014</v>
      </c>
      <c r="G60" s="53">
        <f>'СВОД 2017'!F60+$F$1*1-'Март 2017'!D59</f>
        <v>4163.7300000000014</v>
      </c>
      <c r="H60" s="53">
        <f>'СВОД 2017'!G60+$F$1*1-'Апрель 2017'!D59</f>
        <v>4163.7300000000014</v>
      </c>
      <c r="I60" s="53">
        <f>'СВОД 2017'!H60+$F$1*1-'Май 2017'!D59</f>
        <v>-2136.2699999999986</v>
      </c>
      <c r="J60" s="53">
        <f>'СВОД 2017'!I60+$F$1*1-'Июнь 2017'!D59</f>
        <v>-36.269999999998618</v>
      </c>
      <c r="K60" s="53">
        <f>'СВОД 2017'!J60+$F$1*1-'Июль 2017'!D59</f>
        <v>-36.269999999998618</v>
      </c>
      <c r="L60" s="53">
        <f>'СВОД 2017'!K60+$F$1*1-'Август 2017'!D59</f>
        <v>-36.269999999998618</v>
      </c>
      <c r="M60" s="53">
        <f>'СВОД 2017'!L60+$G$1*1-'Сентябрь 2017'!D59</f>
        <v>163.73000000000138</v>
      </c>
      <c r="N60" s="53">
        <f>'СВОД 2017'!M60+$G$1*1-'Октябрь 2017'!D59</f>
        <v>363.73000000000138</v>
      </c>
      <c r="O60" s="53">
        <f>'СВОД 2017'!N60+$G$1*1-'Ноябрь 2017'!D59</f>
        <v>563.73000000000138</v>
      </c>
      <c r="P60" s="53">
        <f>'СВОД 2017'!O60+$G$1*1-'Декабрь 2017'!D59</f>
        <v>-1736.2699999999986</v>
      </c>
      <c r="Q60" s="14">
        <f t="shared" si="3"/>
        <v>26000</v>
      </c>
      <c r="R60" s="14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4">
        <f t="shared" si="0"/>
        <v>-1736.2699999999968</v>
      </c>
      <c r="T60" s="37">
        <f t="shared" si="1"/>
        <v>1.8189894035458565E-12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2016'!P61</f>
        <v>2877.5899999999901</v>
      </c>
      <c r="E61" s="53">
        <f>'СВОД 2017'!D61+$F$1*1-'Январь 2017'!D60</f>
        <v>4977.5899999999901</v>
      </c>
      <c r="F61" s="53">
        <f>'СВОД 2017'!E61+$F$1*1-'Февраль 2017'!D60</f>
        <v>7077.5899999999901</v>
      </c>
      <c r="G61" s="53">
        <f>'СВОД 2017'!F61+$F$1*1-'Март 2017'!D60</f>
        <v>9177.5899999999892</v>
      </c>
      <c r="H61" s="60">
        <f>'СВОД 2017'!G61+$F$1*1-'Апрель 2017'!D60</f>
        <v>-2222.4100000000108</v>
      </c>
      <c r="I61" s="60">
        <f>'СВОД 2017'!H61+$F$1*1-'Май 2017'!D60</f>
        <v>-122.41000000001077</v>
      </c>
      <c r="J61" s="53">
        <f>'СВОД 2017'!I61+$F$1*1-'Июнь 2017'!D60</f>
        <v>1977.5899999999892</v>
      </c>
      <c r="K61" s="60">
        <f>'СВОД 2017'!J61+$F$1*1-'Июль 2017'!D60</f>
        <v>4077.5899999999892</v>
      </c>
      <c r="L61" s="60">
        <f>'СВОД 2017'!K61+$F$1*1-'Август 2017'!D60</f>
        <v>6177.5899999999892</v>
      </c>
      <c r="M61" s="60">
        <f>'СВОД 2017'!L61+$G$1*1-'Сентябрь 2017'!D60</f>
        <v>8477.5899999999892</v>
      </c>
      <c r="N61" s="60">
        <f>'СВОД 2017'!M61+$G$1*1-'Октябрь 2017'!D60</f>
        <v>10777.589999999989</v>
      </c>
      <c r="O61" s="60">
        <f>'СВОД 2017'!N61+$G$1*1-'Ноябрь 2017'!D60</f>
        <v>13077.589999999989</v>
      </c>
      <c r="P61" s="60">
        <f>'СВОД 2017'!O61+$G$1*1-'Декабрь 2017'!D60</f>
        <v>15377.589999999989</v>
      </c>
      <c r="Q61" s="14">
        <f t="shared" si="3"/>
        <v>26000</v>
      </c>
      <c r="R61" s="14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4">
        <f t="shared" si="0"/>
        <v>15377.589999999989</v>
      </c>
      <c r="T61" s="37">
        <f t="shared" si="1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3">
        <f>'СВОД 2016'!P62</f>
        <v>-12400</v>
      </c>
      <c r="E62" s="53">
        <f>'СВОД 2017'!D62+$F$1*1-'Январь 2017'!D61</f>
        <v>-10300</v>
      </c>
      <c r="F62" s="53">
        <f>'СВОД 2017'!E62+$F$1*1-'Февраль 2017'!D61</f>
        <v>-8200</v>
      </c>
      <c r="G62" s="53">
        <f>'СВОД 2017'!F62+$F$1*1-'Март 2017'!D61</f>
        <v>-6100</v>
      </c>
      <c r="H62" s="53">
        <f>'СВОД 2017'!G62+$F$1*1-'Апрель 2017'!D61</f>
        <v>-4000</v>
      </c>
      <c r="I62" s="53">
        <f>'СВОД 2017'!H62+$F$1*1-'Май 2017'!D61</f>
        <v>-1900</v>
      </c>
      <c r="J62" s="53">
        <f>'СВОД 2017'!I62+$F$1*1-'Июнь 2017'!D61</f>
        <v>200</v>
      </c>
      <c r="K62" s="53">
        <f>'СВОД 2017'!J62+$F$1*1-'Июль 2017'!D61</f>
        <v>2300</v>
      </c>
      <c r="L62" s="53">
        <f>'СВОД 2017'!K62+$F$1*1-'Август 2017'!D61</f>
        <v>4400</v>
      </c>
      <c r="M62" s="53">
        <f>'СВОД 2017'!L62+$G$1*1-'Сентябрь 2017'!D61</f>
        <v>6700</v>
      </c>
      <c r="N62" s="53">
        <f>'СВОД 2017'!M62+$G$1*1-'Октябрь 2017'!D61</f>
        <v>9000</v>
      </c>
      <c r="O62" s="53">
        <f>'СВОД 2017'!N62+$G$1*1-'Ноябрь 2017'!D61</f>
        <v>-11700</v>
      </c>
      <c r="P62" s="53">
        <f>'СВОД 2017'!O62+$G$1*1-'Декабрь 2017'!D61</f>
        <v>-9400</v>
      </c>
      <c r="Q62" s="14">
        <f t="shared" si="3"/>
        <v>26000</v>
      </c>
      <c r="R62" s="14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4">
        <f t="shared" si="0"/>
        <v>-9400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2016'!P63</f>
        <v>-4608.8700000000026</v>
      </c>
      <c r="E63" s="53">
        <f>'СВОД 2017'!D63+$F$1*1-'Январь 2017'!D62</f>
        <v>-2508.8700000000026</v>
      </c>
      <c r="F63" s="53">
        <f>'СВОД 2017'!E63+$F$1*1-'Февраль 2017'!D62</f>
        <v>-3408.8700000000026</v>
      </c>
      <c r="G63" s="53">
        <f>'СВОД 2017'!F63+$F$1*1-'Март 2017'!D62</f>
        <v>-1308.8700000000026</v>
      </c>
      <c r="H63" s="53">
        <f>'СВОД 2017'!G63+$F$1*1-'Апрель 2017'!D62</f>
        <v>791.12999999999738</v>
      </c>
      <c r="I63" s="53">
        <f>'СВОД 2017'!H63+$F$1*1-'Май 2017'!D62</f>
        <v>591.12999999999738</v>
      </c>
      <c r="J63" s="53">
        <f>'СВОД 2017'!I63+$F$1*1-'Июнь 2017'!D62</f>
        <v>2691.1299999999974</v>
      </c>
      <c r="K63" s="53">
        <f>'СВОД 2017'!J63+$F$1*1-'Июль 2017'!D62</f>
        <v>4791.1299999999974</v>
      </c>
      <c r="L63" s="53">
        <f>'СВОД 2017'!K63+$F$1*1-'Август 2017'!D62</f>
        <v>6891.1299999999974</v>
      </c>
      <c r="M63" s="53">
        <f>'СВОД 2017'!L63+$G$1*1-'Сентябрь 2017'!D62</f>
        <v>4191.1299999999974</v>
      </c>
      <c r="N63" s="53">
        <f>'СВОД 2017'!M63+$G$1*1-'Октябрь 2017'!D62</f>
        <v>3991.1299999999974</v>
      </c>
      <c r="O63" s="53">
        <f>'СВОД 2017'!N63+$G$1*1-'Ноябрь 2017'!D62</f>
        <v>-208.87000000000262</v>
      </c>
      <c r="P63" s="53">
        <f>'СВОД 2017'!O63+$G$1*1-'Декабрь 2017'!D62</f>
        <v>-408.87000000000262</v>
      </c>
      <c r="Q63" s="14">
        <f t="shared" si="3"/>
        <v>26000</v>
      </c>
      <c r="R63" s="14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4">
        <f t="shared" si="0"/>
        <v>-408.87000000000262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3">
        <f>'СВОД 2016'!P64</f>
        <v>-25200</v>
      </c>
      <c r="E64" s="53">
        <f>'СВОД 2017'!D64+$F$1*1-'Январь 2017'!D63</f>
        <v>-23100</v>
      </c>
      <c r="F64" s="53">
        <f>'СВОД 2017'!E64+$F$1*1-'Февраль 2017'!D63</f>
        <v>-21000</v>
      </c>
      <c r="G64" s="53">
        <f>'СВОД 2017'!F64+$F$1*1-'Март 2017'!D63</f>
        <v>-18900</v>
      </c>
      <c r="H64" s="53">
        <f>'СВОД 2017'!G64+$F$1*1-'Апрель 2017'!D63</f>
        <v>-16800</v>
      </c>
      <c r="I64" s="53">
        <f>'СВОД 2017'!H64+$F$1*1-'Май 2017'!D63</f>
        <v>-14700</v>
      </c>
      <c r="J64" s="53">
        <f>'СВОД 2017'!I64+$F$1*1-'Июнь 2017'!D63</f>
        <v>-12600</v>
      </c>
      <c r="K64" s="53">
        <f>'СВОД 2017'!J64+$F$1*1-'Июль 2017'!D63</f>
        <v>-10500</v>
      </c>
      <c r="L64" s="53">
        <f>'СВОД 2017'!K64+$F$1*1-'Август 2017'!D63</f>
        <v>-8400</v>
      </c>
      <c r="M64" s="53">
        <f>'СВОД 2017'!L64+$G$1*1-'Сентябрь 2017'!D63</f>
        <v>-6100</v>
      </c>
      <c r="N64" s="53">
        <f>'СВОД 2017'!M64+$G$1*1-'Октябрь 2017'!D63</f>
        <v>-4600</v>
      </c>
      <c r="O64" s="53">
        <f>'СВОД 2017'!N64+$G$1*1-'Ноябрь 2017'!D63</f>
        <v>-2300</v>
      </c>
      <c r="P64" s="53">
        <f>'СВОД 2017'!O64+$G$1*1-'Декабрь 2017'!D63</f>
        <v>-27600</v>
      </c>
      <c r="Q64" s="14">
        <f t="shared" si="3"/>
        <v>26000</v>
      </c>
      <c r="R64" s="14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4">
        <f t="shared" si="0"/>
        <v>-27600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53">
        <f>'СВОД 2016'!P65</f>
        <v>-7693.1000000000058</v>
      </c>
      <c r="E65" s="53">
        <f>'СВОД 2017'!D65+$F$1*1-'Январь 2017'!D64</f>
        <v>-5593.1000000000058</v>
      </c>
      <c r="F65" s="53">
        <f>'СВОД 2017'!E65+$F$1*1-'Февраль 2017'!D64</f>
        <v>-3493.1000000000058</v>
      </c>
      <c r="G65" s="53">
        <f>'СВОД 2017'!F65+$F$1*1-'Март 2017'!D64</f>
        <v>-1393.1000000000058</v>
      </c>
      <c r="H65" s="53">
        <f>'СВОД 2017'!G65+$F$1*1-'Апрель 2017'!D64</f>
        <v>-5793.1000000000058</v>
      </c>
      <c r="I65" s="53">
        <f>'СВОД 2017'!H65+$F$1*1-'Май 2017'!D64</f>
        <v>-3693.1000000000058</v>
      </c>
      <c r="J65" s="53">
        <f>'СВОД 2017'!I65+$F$1*1-'Июнь 2017'!D64</f>
        <v>-1593.1000000000058</v>
      </c>
      <c r="K65" s="53">
        <f>'СВОД 2017'!J65+$F$1*1-'Июль 2017'!D64</f>
        <v>-9493.1000000000058</v>
      </c>
      <c r="L65" s="53">
        <f>'СВОД 2017'!K65+$F$1*1-'Август 2017'!D64</f>
        <v>-7393.1000000000058</v>
      </c>
      <c r="M65" s="53">
        <f>'СВОД 2017'!L65+$G$1*1-'Сентябрь 2017'!D64</f>
        <v>-5093.1000000000058</v>
      </c>
      <c r="N65" s="53">
        <f>'СВОД 2017'!M65+$G$1*1-'Октябрь 2017'!D64</f>
        <v>-2793.1000000000058</v>
      </c>
      <c r="O65" s="53">
        <f>'СВОД 2017'!N65+$G$1*1-'Ноябрь 2017'!D64</f>
        <v>-493.10000000000582</v>
      </c>
      <c r="P65" s="53">
        <f>'СВОД 2017'!O65+$G$1*1-'Декабрь 2017'!D64</f>
        <v>1806.8999999999942</v>
      </c>
      <c r="Q65" s="14">
        <f t="shared" si="3"/>
        <v>26000</v>
      </c>
      <c r="R65" s="14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4">
        <f t="shared" si="0"/>
        <v>1806.8999999999942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3">
        <f>'СВОД 2016'!P66</f>
        <v>1298.1399999999981</v>
      </c>
      <c r="E66" s="53">
        <f>'СВОД 2017'!D66+$F$1*1-'Январь 2017'!D65</f>
        <v>-411.86000000000195</v>
      </c>
      <c r="F66" s="53">
        <f>'СВОД 2017'!E66+$F$1*1-'Февраль 2017'!D65</f>
        <v>-1311.8600000000019</v>
      </c>
      <c r="G66" s="53">
        <f>'СВОД 2017'!F66+$F$1*1-'Март 2017'!D65</f>
        <v>788.13999999999805</v>
      </c>
      <c r="H66" s="53">
        <f>'СВОД 2017'!G66+$F$1*1-'Апрель 2017'!D65</f>
        <v>38.139999999998054</v>
      </c>
      <c r="I66" s="53">
        <f>'СВОД 2017'!H66+$F$1*1-'Май 2017'!D65</f>
        <v>-2161.8600000000019</v>
      </c>
      <c r="J66" s="53">
        <f>'СВОД 2017'!I66+$F$1*1-'Июнь 2017'!D65</f>
        <v>-4361.8600000000024</v>
      </c>
      <c r="K66" s="53">
        <f>'СВОД 2017'!J66+$F$1*1-'Июль 2017'!D65</f>
        <v>-2261.8600000000024</v>
      </c>
      <c r="L66" s="53">
        <f>'СВОД 2017'!K66+$F$1*1-'Август 2017'!D65</f>
        <v>-161.8600000000024</v>
      </c>
      <c r="M66" s="53">
        <f>'СВОД 2017'!L66+$G$1*1-'Сентябрь 2017'!D65</f>
        <v>-2861.8600000000024</v>
      </c>
      <c r="N66" s="53">
        <f>'СВОД 2017'!M66+$G$1*1-'Октябрь 2017'!D65</f>
        <v>-561.8600000000024</v>
      </c>
      <c r="O66" s="53">
        <f>'СВОД 2017'!N66+$G$1*1-'Ноябрь 2017'!D65</f>
        <v>938.1399999999976</v>
      </c>
      <c r="P66" s="53">
        <f>'СВОД 2017'!O66+$G$1*1-'Декабрь 2017'!D65</f>
        <v>538.1399999999976</v>
      </c>
      <c r="Q66" s="14">
        <f t="shared" si="3"/>
        <v>26000</v>
      </c>
      <c r="R66" s="14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4">
        <f t="shared" si="0"/>
        <v>538.13999999999942</v>
      </c>
      <c r="T66" s="37">
        <f t="shared" si="1"/>
        <v>1.8189894035458565E-12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2016'!P67</f>
        <v>11423.509999999997</v>
      </c>
      <c r="E67" s="53">
        <f>'СВОД 2017'!D67+$F$1*1-'Январь 2017'!D66</f>
        <v>13523.509999999997</v>
      </c>
      <c r="F67" s="53">
        <f>'СВОД 2017'!E67+$F$1*1-'Февраль 2017'!D66</f>
        <v>15623.509999999997</v>
      </c>
      <c r="G67" s="53">
        <f>'СВОД 2017'!F67+$F$1*1-'Март 2017'!D66</f>
        <v>17723.509999999995</v>
      </c>
      <c r="H67" s="53">
        <f>'СВОД 2017'!G67+$F$1*1-'Апрель 2017'!D66</f>
        <v>-10500.000000000004</v>
      </c>
      <c r="I67" s="53">
        <f>'СВОД 2017'!H67+$F$1*1-'Май 2017'!D66</f>
        <v>-8400.0000000000036</v>
      </c>
      <c r="J67" s="53">
        <f>'СВОД 2017'!I67+$F$1*1-'Июнь 2017'!D66</f>
        <v>-6300.0000000000036</v>
      </c>
      <c r="K67" s="53">
        <f>'СВОД 2017'!J67+$F$1*1-'Июль 2017'!D66</f>
        <v>-4200.0000000000036</v>
      </c>
      <c r="L67" s="53">
        <f>'СВОД 2017'!K67+$F$1*1-'Август 2017'!D66</f>
        <v>-2100.0000000000036</v>
      </c>
      <c r="M67" s="53">
        <f>'СВОД 2017'!L67+$G$1*1-'Сентябрь 2017'!D66</f>
        <v>199.99999999999636</v>
      </c>
      <c r="N67" s="53">
        <f>'СВОД 2017'!M67+$G$1*1-'Октябрь 2017'!D66</f>
        <v>2499.9999999999964</v>
      </c>
      <c r="O67" s="53">
        <f>'СВОД 2017'!N67+$G$1*1-'Ноябрь 2017'!D66</f>
        <v>4799.9999999999964</v>
      </c>
      <c r="P67" s="60">
        <f>'СВОД 2017'!O67+$G$1*1-'Декабрь 2017'!D66</f>
        <v>7099.9999999999964</v>
      </c>
      <c r="Q67" s="14">
        <f t="shared" si="3"/>
        <v>26000</v>
      </c>
      <c r="R67" s="14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4">
        <f t="shared" ref="S67:S130" si="4">Q67+D67-R67</f>
        <v>7099.9999999999964</v>
      </c>
      <c r="T67" s="37">
        <f t="shared" ref="T67:T132" si="5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53">
        <f>'СВОД 2016'!P68</f>
        <v>-1077.4100000000017</v>
      </c>
      <c r="E68" s="53">
        <f>'СВОД 2017'!D68+$F$1*1-'Январь 2017'!D67</f>
        <v>1022.5899999999983</v>
      </c>
      <c r="F68" s="53">
        <f>'СВОД 2017'!E68+$F$1*1-'Февраль 2017'!D67</f>
        <v>-177.41000000000167</v>
      </c>
      <c r="G68" s="53">
        <f>'СВОД 2017'!F68+$F$1*1-'Март 2017'!D67</f>
        <v>1922.5899999999983</v>
      </c>
      <c r="H68" s="53">
        <f>'СВОД 2017'!G68+$F$1*1-'Апрель 2017'!D67</f>
        <v>4022.5899999999983</v>
      </c>
      <c r="I68" s="53">
        <f>'СВОД 2017'!H68+$F$1*1-'Май 2017'!D67</f>
        <v>-7.4100000000016735</v>
      </c>
      <c r="J68" s="53">
        <f>'СВОД 2017'!I68+$F$1*1-'Июнь 2017'!D67</f>
        <v>-1907.4100000000017</v>
      </c>
      <c r="K68" s="53">
        <f>'СВОД 2017'!J68+$F$1*1-'Июль 2017'!D67</f>
        <v>192.58999999999833</v>
      </c>
      <c r="L68" s="53">
        <f>'СВОД 2017'!K68+$F$1*1-'Август 2017'!D67</f>
        <v>2292.5899999999983</v>
      </c>
      <c r="M68" s="53">
        <f>'СВОД 2017'!L68+$G$1*1-'Сентябрь 2017'!D67</f>
        <v>-1507.4100000000017</v>
      </c>
      <c r="N68" s="53">
        <f>'СВОД 2017'!M68+$G$1*1-'Октябрь 2017'!D67</f>
        <v>-4407.4100000000017</v>
      </c>
      <c r="O68" s="53">
        <f>'СВОД 2017'!N68+$G$1*1-'Ноябрь 2017'!D67</f>
        <v>-2107.4100000000017</v>
      </c>
      <c r="P68" s="53">
        <f>'СВОД 2017'!O68+$G$1*1-'Декабрь 2017'!D67</f>
        <v>-5307.4100000000017</v>
      </c>
      <c r="Q68" s="14">
        <f t="shared" si="3"/>
        <v>26000</v>
      </c>
      <c r="R68" s="14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4">
        <f t="shared" si="4"/>
        <v>-5307.4100000000035</v>
      </c>
      <c r="T68" s="37">
        <f t="shared" si="5"/>
        <v>0</v>
      </c>
    </row>
    <row r="69" spans="1:20" ht="15.95" customHeight="1" x14ac:dyDescent="0.25">
      <c r="A69" s="20" t="s">
        <v>86</v>
      </c>
      <c r="B69" s="2">
        <v>53</v>
      </c>
      <c r="C69" s="9"/>
      <c r="D69" s="53">
        <f>'СВОД 2016'!P69</f>
        <v>-8612.6400000000067</v>
      </c>
      <c r="E69" s="53">
        <f>'СВОД 2017'!D69+$F$1*1-'Январь 2017'!D68</f>
        <v>-6512.6400000000067</v>
      </c>
      <c r="F69" s="53">
        <f>'СВОД 2017'!E69+$F$1*1-'Февраль 2017'!D68</f>
        <v>-4412.6400000000067</v>
      </c>
      <c r="G69" s="53">
        <f>'СВОД 2017'!F69+$F$1*1-'Март 2017'!D68</f>
        <v>-2312.6400000000067</v>
      </c>
      <c r="H69" s="53">
        <f>'СВОД 2017'!G69+$F$1*1-'Апрель 2017'!D68</f>
        <v>-10712.640000000007</v>
      </c>
      <c r="I69" s="53">
        <f>'СВОД 2017'!H69+$F$1*1-'Май 2017'!D68</f>
        <v>-8612.6400000000067</v>
      </c>
      <c r="J69" s="53">
        <f>'СВОД 2017'!I69+$F$1*1-'Июнь 2017'!D68</f>
        <v>-6512.6400000000067</v>
      </c>
      <c r="K69" s="53">
        <f>'СВОД 2017'!J69+$F$1*1-'Июль 2017'!D68</f>
        <v>-4412.6400000000067</v>
      </c>
      <c r="L69" s="53">
        <f>'СВОД 2017'!K69+$F$1*1-'Август 2017'!D68</f>
        <v>-2312.6400000000067</v>
      </c>
      <c r="M69" s="53">
        <f>'СВОД 2017'!L69+$G$1*1-'Сентябрь 2017'!D68</f>
        <v>-12.640000000006694</v>
      </c>
      <c r="N69" s="53">
        <f>'СВОД 2017'!M69+$G$1*1-'Октябрь 2017'!D68</f>
        <v>-11712.640000000007</v>
      </c>
      <c r="O69" s="53">
        <f>'СВОД 2017'!N69+$G$1*1-'Ноябрь 2017'!D68</f>
        <v>-9412.6400000000067</v>
      </c>
      <c r="P69" s="53">
        <f>'СВОД 2017'!O69+$G$1*1-'Декабрь 2017'!D68</f>
        <v>-7112.6400000000067</v>
      </c>
      <c r="Q69" s="14">
        <f t="shared" si="3"/>
        <v>26000</v>
      </c>
      <c r="R69" s="14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4">
        <f t="shared" si="4"/>
        <v>-7112.6400000000067</v>
      </c>
      <c r="T69" s="37">
        <f t="shared" si="5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3">
        <f>'СВОД 2016'!P70</f>
        <v>5670.7500000000009</v>
      </c>
      <c r="E70" s="53">
        <f>'СВОД 2017'!D70+$F$1*1-'Январь 2017'!D69</f>
        <v>7770.7500000000009</v>
      </c>
      <c r="F70" s="53">
        <f>'СВОД 2017'!E70+$F$1*1-'Февраль 2017'!D69</f>
        <v>1870.75</v>
      </c>
      <c r="G70" s="53">
        <f>'СВОД 2017'!F70+$F$1*1-'Март 2017'!D69</f>
        <v>-529.25</v>
      </c>
      <c r="H70" s="53">
        <f>'СВОД 2017'!G70+$F$1*1-'Апрель 2017'!D69</f>
        <v>-2429.25</v>
      </c>
      <c r="I70" s="53">
        <f>'СВОД 2017'!H70+$F$1*1-'Май 2017'!D69</f>
        <v>-329.25</v>
      </c>
      <c r="J70" s="53">
        <f>'СВОД 2017'!I70+$F$1*1-'Июнь 2017'!D69</f>
        <v>-1229.25</v>
      </c>
      <c r="K70" s="53">
        <f>'СВОД 2017'!J70+$F$1*1-'Июль 2017'!D69</f>
        <v>-2629.25</v>
      </c>
      <c r="L70" s="53">
        <f>'СВОД 2017'!K70+$F$1*1-'Август 2017'!D69</f>
        <v>-529.25</v>
      </c>
      <c r="M70" s="53">
        <f>'СВОД 2017'!L70+$G$1*1-'Сентябрь 2017'!D69</f>
        <v>-1829.25</v>
      </c>
      <c r="N70" s="53">
        <f>'СВОД 2017'!M70+$G$1*1-'Октябрь 2017'!D69</f>
        <v>470.75</v>
      </c>
      <c r="O70" s="53">
        <f>'СВОД 2017'!N70+$G$1*1-'Ноябрь 2017'!D69</f>
        <v>2770.75</v>
      </c>
      <c r="P70" s="53">
        <f>'СВОД 2017'!O70+$G$1*1-'Декабрь 2017'!D69</f>
        <v>70.75</v>
      </c>
      <c r="Q70" s="14">
        <f t="shared" si="3"/>
        <v>26000</v>
      </c>
      <c r="R70" s="14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4">
        <f t="shared" si="4"/>
        <v>70.75</v>
      </c>
      <c r="T70" s="37">
        <f t="shared" si="5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53">
        <f>'СВОД 2016'!P71</f>
        <v>-440.22999999999956</v>
      </c>
      <c r="E71" s="53">
        <f>'СВОД 2017'!D71+$F$1*1-'Январь 2017'!D70</f>
        <v>-2540.2299999999996</v>
      </c>
      <c r="F71" s="53">
        <f>'СВОД 2017'!E71+$F$1*1-'Февраль 2017'!D70</f>
        <v>-440.22999999999956</v>
      </c>
      <c r="G71" s="53">
        <f>'СВОД 2017'!F71+$F$1*1-'Март 2017'!D70</f>
        <v>-2540.2299999999996</v>
      </c>
      <c r="H71" s="53">
        <f>'СВОД 2017'!G71+$F$1*1-'Апрель 2017'!D70</f>
        <v>-4640.2299999999996</v>
      </c>
      <c r="I71" s="53">
        <f>'СВОД 2017'!H71+$F$1*1-'Май 2017'!D70</f>
        <v>-2540.2299999999996</v>
      </c>
      <c r="J71" s="53">
        <f>'СВОД 2017'!I71+$F$1*1-'Июнь 2017'!D70</f>
        <v>-4640.2299999999996</v>
      </c>
      <c r="K71" s="53">
        <f>'СВОД 2017'!J71+$F$1*1-'Июль 2017'!D70</f>
        <v>-2540.2299999999996</v>
      </c>
      <c r="L71" s="53">
        <f>'СВОД 2017'!K71+$F$1*1-'Август 2017'!D70</f>
        <v>-440.22999999999956</v>
      </c>
      <c r="M71" s="53">
        <f>'СВОД 2017'!L71+$G$1*1-'Сентябрь 2017'!D70</f>
        <v>-2740.2299999999996</v>
      </c>
      <c r="N71" s="53">
        <f>'СВОД 2017'!M71+$G$1*1-'Октябрь 2017'!D70</f>
        <v>-440.22999999999956</v>
      </c>
      <c r="O71" s="53">
        <f>'СВОД 2017'!N71+$G$1*1-'Ноябрь 2017'!D70</f>
        <v>-3020.2299999999996</v>
      </c>
      <c r="P71" s="53">
        <f>'СВОД 2017'!O71+$G$1*1-'Декабрь 2017'!D70</f>
        <v>-720.22999999999956</v>
      </c>
      <c r="Q71" s="14">
        <f t="shared" si="3"/>
        <v>26000</v>
      </c>
      <c r="R71" s="14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4">
        <f t="shared" si="4"/>
        <v>-720.22999999999956</v>
      </c>
      <c r="T71" s="37">
        <f t="shared" si="5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2016'!P72</f>
        <v>3648.8499999999995</v>
      </c>
      <c r="E72" s="53">
        <f>'СВОД 2017'!D72+$F$1*1-'Январь 2017'!D71</f>
        <v>5748.8499999999995</v>
      </c>
      <c r="F72" s="53">
        <f>'СВОД 2017'!E72+$F$1*1-'Февраль 2017'!D71</f>
        <v>3648.8499999999995</v>
      </c>
      <c r="G72" s="53">
        <f>'СВОД 2017'!F72+$F$1*1-'Март 2017'!D71</f>
        <v>1548.8499999999995</v>
      </c>
      <c r="H72" s="53">
        <f>'СВОД 2017'!G72+$F$1*1-'Апрель 2017'!D71</f>
        <v>3648.8499999999995</v>
      </c>
      <c r="I72" s="53">
        <f>'СВОД 2017'!H72+$F$1*1-'Май 2017'!D71</f>
        <v>0</v>
      </c>
      <c r="J72" s="53">
        <f>'СВОД 2017'!I72+$F$1*1-'Июнь 2017'!D71</f>
        <v>-2100</v>
      </c>
      <c r="K72" s="53">
        <f>'СВОД 2017'!J72+$F$1*1-'Июль 2017'!D71</f>
        <v>-2100</v>
      </c>
      <c r="L72" s="53">
        <f>'СВОД 2017'!K72+$F$1*1-'Август 2017'!D71</f>
        <v>-4200</v>
      </c>
      <c r="M72" s="53">
        <f>'СВОД 2017'!L72+$G$1*1-'Сентябрь 2017'!D71</f>
        <v>-1900</v>
      </c>
      <c r="N72" s="53">
        <f>'СВОД 2017'!M72+$G$1*1-'Октябрь 2017'!D71</f>
        <v>-1700</v>
      </c>
      <c r="O72" s="53">
        <f>'СВОД 2017'!N72+$G$1*1-'Ноябрь 2017'!D71</f>
        <v>600</v>
      </c>
      <c r="P72" s="53">
        <f>'СВОД 2017'!O72+$G$1*1-'Декабрь 2017'!D71</f>
        <v>2900</v>
      </c>
      <c r="Q72" s="14">
        <f t="shared" si="3"/>
        <v>26000</v>
      </c>
      <c r="R72" s="14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4">
        <f t="shared" si="4"/>
        <v>2900</v>
      </c>
      <c r="T72" s="37">
        <f t="shared" si="5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3">
        <f>'СВОД 2016'!P73</f>
        <v>-9.5400000000026921</v>
      </c>
      <c r="E73" s="53">
        <f>'СВОД 2017'!D73+$F$1*1-'Январь 2017'!D72</f>
        <v>-2109.5400000000027</v>
      </c>
      <c r="F73" s="53">
        <f>'СВОД 2017'!E73+$F$1*1-'Февраль 2017'!D72</f>
        <v>-9.5400000000026921</v>
      </c>
      <c r="G73" s="53">
        <f>'СВОД 2017'!F73+$F$1*1-'Март 2017'!D72</f>
        <v>-2109.5400000000027</v>
      </c>
      <c r="H73" s="53">
        <f>'СВОД 2017'!G73+$F$1*1-'Апрель 2017'!D72</f>
        <v>-4209.5400000000027</v>
      </c>
      <c r="I73" s="53">
        <f>'СВОД 2017'!H73+$F$1*1-'Май 2017'!D72</f>
        <v>-2109.5400000000027</v>
      </c>
      <c r="J73" s="53">
        <f>'СВОД 2017'!I73+$F$1*1-'Июнь 2017'!D72</f>
        <v>-4209.5400000000027</v>
      </c>
      <c r="K73" s="53">
        <f>'СВОД 2017'!J73+$F$1*1-'Июль 2017'!D72</f>
        <v>-2109.5400000000027</v>
      </c>
      <c r="L73" s="53">
        <f>'СВОД 2017'!K73+$F$1*1-'Август 2017'!D72</f>
        <v>-9.5400000000026921</v>
      </c>
      <c r="M73" s="53">
        <f>'СВОД 2017'!L73+$G$1*1-'Сентябрь 2017'!D72</f>
        <v>-2309.5400000000027</v>
      </c>
      <c r="N73" s="53">
        <f>'СВОД 2017'!M73+$G$1*1-'Октябрь 2017'!D72</f>
        <v>-9.5400000000026921</v>
      </c>
      <c r="O73" s="53">
        <f>'СВОД 2017'!N73+$G$1*1-'Ноябрь 2017'!D72</f>
        <v>-2309.5400000000027</v>
      </c>
      <c r="P73" s="53">
        <f>'СВОД 2017'!O73+$G$1*1-'Декабрь 2017'!D72</f>
        <v>-9.5400000000026921</v>
      </c>
      <c r="Q73" s="14">
        <f t="shared" si="3"/>
        <v>26000</v>
      </c>
      <c r="R73" s="14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4">
        <f t="shared" si="4"/>
        <v>-9.5400000000008731</v>
      </c>
      <c r="T73" s="37">
        <f t="shared" si="5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2016'!P74</f>
        <v>0</v>
      </c>
      <c r="E74" s="53">
        <f>'СВОД 2017'!D74+$F$1*1-'Январь 2017'!D73</f>
        <v>2100</v>
      </c>
      <c r="F74" s="53">
        <f>'СВОД 2017'!E74+$F$1*1-'Февраль 2017'!D73</f>
        <v>4200</v>
      </c>
      <c r="G74" s="53">
        <f>'СВОД 2017'!F74+$F$1*1-'Март 2017'!D73</f>
        <v>0</v>
      </c>
      <c r="H74" s="53">
        <f>'СВОД 2017'!G74+$F$1*1-'Апрель 2017'!D73</f>
        <v>2100</v>
      </c>
      <c r="I74" s="53">
        <f>'СВОД 2017'!H74+$F$1*1-'Май 2017'!D73</f>
        <v>-800</v>
      </c>
      <c r="J74" s="53">
        <f>'СВОД 2017'!I74+$F$1*1-'Июнь 2017'!D73</f>
        <v>1300</v>
      </c>
      <c r="K74" s="53">
        <f>'СВОД 2017'!J74+$F$1*1-'Июль 2017'!D73</f>
        <v>3400</v>
      </c>
      <c r="L74" s="53">
        <f>'СВОД 2017'!K74+$F$1*1-'Август 2017'!D73</f>
        <v>0</v>
      </c>
      <c r="M74" s="53">
        <f>'СВОД 2017'!L74+$G$1*1-'Сентябрь 2017'!D73</f>
        <v>2300</v>
      </c>
      <c r="N74" s="53">
        <f>'СВОД 2017'!M74+$G$1*1-'Октябрь 2017'!D73</f>
        <v>4600</v>
      </c>
      <c r="O74" s="53">
        <f>'СВОД 2017'!N74+$G$1*1-'Ноябрь 2017'!D73</f>
        <v>500</v>
      </c>
      <c r="P74" s="53">
        <f>'СВОД 2017'!O74+$G$1*1-'Декабрь 2017'!D73</f>
        <v>2800</v>
      </c>
      <c r="Q74" s="14">
        <f t="shared" si="3"/>
        <v>26000</v>
      </c>
      <c r="R74" s="14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4">
        <f t="shared" si="4"/>
        <v>2800</v>
      </c>
      <c r="T74" s="37">
        <f t="shared" si="5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53">
        <f>'СВОД 2016'!P75</f>
        <v>12.989999999998872</v>
      </c>
      <c r="E75" s="53">
        <f>'СВОД 2017'!D75+$F$1*1-'Январь 2017'!D74</f>
        <v>2112.9899999999989</v>
      </c>
      <c r="F75" s="53">
        <f>'СВОД 2017'!E75+$F$1*1-'Февраль 2017'!D74</f>
        <v>12.989999999998872</v>
      </c>
      <c r="G75" s="53">
        <f>'СВОД 2017'!F75+$F$1*1-'Март 2017'!D74</f>
        <v>12.989999999998872</v>
      </c>
      <c r="H75" s="53">
        <f>'СВОД 2017'!G75+$F$1*1-'Апрель 2017'!D74</f>
        <v>2112.9899999999989</v>
      </c>
      <c r="I75" s="53">
        <f>'СВОД 2017'!H75+$F$1*1-'Май 2017'!D74</f>
        <v>2112.9899999999989</v>
      </c>
      <c r="J75" s="53">
        <f>'СВОД 2017'!I75+$F$1*1-'Июнь 2017'!D74</f>
        <v>2112.9899999999989</v>
      </c>
      <c r="K75" s="53">
        <f>'СВОД 2017'!J75+$F$1*1-'Июль 2017'!D74</f>
        <v>2112.9899999999989</v>
      </c>
      <c r="L75" s="53">
        <f>'СВОД 2017'!K75+$F$1*1-'Август 2017'!D74</f>
        <v>2112.9899999999989</v>
      </c>
      <c r="M75" s="53">
        <f>'СВОД 2017'!L75+$G$1*1-'Сентябрь 2017'!D74</f>
        <v>2312.9899999999989</v>
      </c>
      <c r="N75" s="53">
        <f>'СВОД 2017'!M75+$G$1*1-'Октябрь 2017'!D74</f>
        <v>2312.9899999999989</v>
      </c>
      <c r="O75" s="53">
        <f>'СВОД 2017'!N75+$G$1*1-'Ноябрь 2017'!D74</f>
        <v>2312.9899999999989</v>
      </c>
      <c r="P75" s="53">
        <f>'СВОД 2017'!O75+$G$1*1-'Декабрь 2017'!D74</f>
        <v>2312.9899999999989</v>
      </c>
      <c r="Q75" s="14">
        <f t="shared" si="3"/>
        <v>26000</v>
      </c>
      <c r="R75" s="14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4">
        <f t="shared" si="4"/>
        <v>2312.989999999998</v>
      </c>
      <c r="T75" s="37">
        <f t="shared" si="5"/>
        <v>0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2016'!P76</f>
        <v>70.6899999999996</v>
      </c>
      <c r="E76" s="53">
        <f>'СВОД 2017'!D76+$F$1*1-'Январь 2017'!D75</f>
        <v>2170.6899999999996</v>
      </c>
      <c r="F76" s="53">
        <f>'СВОД 2017'!E76+$F$1*1-'Февраль 2017'!D75</f>
        <v>4270.6899999999996</v>
      </c>
      <c r="G76" s="60">
        <f>'СВОД 2017'!F76+$F$1*1-'Март 2017'!D75</f>
        <v>0</v>
      </c>
      <c r="H76" s="53">
        <f>'СВОД 2017'!G76+$F$1*1-'Апрель 2017'!D75</f>
        <v>2100</v>
      </c>
      <c r="I76" s="60">
        <f>'СВОД 2017'!H76+$F$1*1-'Май 2017'!D75</f>
        <v>-800</v>
      </c>
      <c r="J76" s="53">
        <f>'СВОД 2017'!I76+$F$1*1-'Июнь 2017'!D75</f>
        <v>1300</v>
      </c>
      <c r="K76" s="53">
        <f>'СВОД 2017'!J76+$F$1*1-'Июль 2017'!D75</f>
        <v>3400</v>
      </c>
      <c r="L76" s="53">
        <f>'СВОД 2017'!K76+$F$1*1-'Август 2017'!D75</f>
        <v>5500</v>
      </c>
      <c r="M76" s="53">
        <f>'СВОД 2017'!L76+$G$1*1-'Сентябрь 2017'!D75</f>
        <v>7800</v>
      </c>
      <c r="N76" s="53">
        <f>'СВОД 2017'!M76+$G$1*1-'Октябрь 2017'!D75</f>
        <v>2300</v>
      </c>
      <c r="O76" s="53">
        <f>'СВОД 2017'!N76+$G$1*1-'Ноябрь 2017'!D75</f>
        <v>4600</v>
      </c>
      <c r="P76" s="60">
        <f>'СВОД 2017'!O76+$G$1*1-'Декабрь 2017'!D75</f>
        <v>6900</v>
      </c>
      <c r="Q76" s="14">
        <f t="shared" si="3"/>
        <v>26000</v>
      </c>
      <c r="R76" s="14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4">
        <f t="shared" si="4"/>
        <v>6900</v>
      </c>
      <c r="T76" s="37">
        <f t="shared" si="5"/>
        <v>0</v>
      </c>
    </row>
    <row r="77" spans="1:20" ht="15.95" customHeight="1" x14ac:dyDescent="0.25">
      <c r="A77" s="20" t="s">
        <v>94</v>
      </c>
      <c r="B77" s="2">
        <v>61</v>
      </c>
      <c r="C77" s="9"/>
      <c r="D77" s="60">
        <f>'СВОД 2016'!P77</f>
        <v>7454.5999999999976</v>
      </c>
      <c r="E77" s="60">
        <f>'СВОД 2017'!D77+$F$1*1-'Январь 2017'!D76</f>
        <v>9554.5999999999985</v>
      </c>
      <c r="F77" s="60">
        <f>'СВОД 2017'!E77+$F$1*1-'Февраль 2017'!D76</f>
        <v>4654.5899999999983</v>
      </c>
      <c r="G77" s="60">
        <f>'СВОД 2017'!F77+$F$1*1-'Март 2017'!D76</f>
        <v>6754.5899999999983</v>
      </c>
      <c r="H77" s="60">
        <f>'СВОД 2017'!G77+$F$1*1-'Апрель 2017'!D76</f>
        <v>8854.5899999999983</v>
      </c>
      <c r="I77" s="60">
        <f>'СВОД 2017'!H77+$F$1*1-'Май 2017'!D76</f>
        <v>10954.589999999998</v>
      </c>
      <c r="J77" s="60">
        <f>'СВОД 2017'!I77+$F$1*1-'Июнь 2017'!D76</f>
        <v>13054.589999999998</v>
      </c>
      <c r="K77" s="60">
        <f>'СВОД 2017'!J77+$F$1*1-'Июль 2017'!D76</f>
        <v>15154.589999999998</v>
      </c>
      <c r="L77" s="60">
        <f>'СВОД 2017'!K77+$F$1*1-'Август 2017'!D76</f>
        <v>17254.589999999997</v>
      </c>
      <c r="M77" s="60">
        <f>'СВОД 2017'!L77+$G$1*1-'Сентябрь 2017'!D76</f>
        <v>19554.589999999997</v>
      </c>
      <c r="N77" s="60">
        <f>'СВОД 2017'!M77+$G$1*1-'Октябрь 2017'!D76</f>
        <v>21854.589999999997</v>
      </c>
      <c r="O77" s="60">
        <f>'СВОД 2017'!N77+$G$1*1-'Ноябрь 2017'!D76</f>
        <v>24154.589999999997</v>
      </c>
      <c r="P77" s="60">
        <f>'СВОД 2017'!O77+$G$1*1-'Декабрь 2017'!D76</f>
        <v>16454.589999999997</v>
      </c>
      <c r="Q77" s="14">
        <f t="shared" ref="Q77:Q140" si="6">2100*8+2300*4</f>
        <v>26000</v>
      </c>
      <c r="R77" s="14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4">
        <f t="shared" si="4"/>
        <v>16454.589999999997</v>
      </c>
      <c r="T77" s="37">
        <f t="shared" si="5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2016'!P78</f>
        <v>2100</v>
      </c>
      <c r="E78" s="53">
        <f>'СВОД 2017'!D78+$F$1*1-'Январь 2017'!D77</f>
        <v>0</v>
      </c>
      <c r="F78" s="53">
        <f>'СВОД 2017'!E78+$F$1*1-'Февраль 2017'!D77</f>
        <v>2100</v>
      </c>
      <c r="G78" s="53">
        <f>'СВОД 2017'!F78+$F$1*1-'Март 2017'!D77</f>
        <v>0</v>
      </c>
      <c r="H78" s="53">
        <f>'СВОД 2017'!G78+$F$1*1-'Апрель 2017'!D77</f>
        <v>2100</v>
      </c>
      <c r="I78" s="53">
        <f>'СВОД 2017'!H78+$F$1*1-'Май 2017'!D77</f>
        <v>0</v>
      </c>
      <c r="J78" s="53">
        <f>'СВОД 2017'!I78+$F$1*1-'Июнь 2017'!D77</f>
        <v>2100</v>
      </c>
      <c r="K78" s="53">
        <f>'СВОД 2017'!J78+$F$1*1-'Июль 2017'!D77</f>
        <v>0</v>
      </c>
      <c r="L78" s="53">
        <f>'СВОД 2017'!K78+$F$1*1-'Август 2017'!D77</f>
        <v>-2300</v>
      </c>
      <c r="M78" s="53">
        <f>'СВОД 2017'!L78+$G$1*1-'Сентябрь 2017'!D77</f>
        <v>0</v>
      </c>
      <c r="N78" s="53">
        <f>'СВОД 2017'!M78+$G$1*1-'Октябрь 2017'!D77</f>
        <v>-2300</v>
      </c>
      <c r="O78" s="53">
        <f>'СВОД 2017'!N78+$G$1*1-'Ноябрь 2017'!D77</f>
        <v>-3000</v>
      </c>
      <c r="P78" s="53">
        <f>'СВОД 2017'!O78+$G$1*1-'Декабрь 2017'!D77</f>
        <v>-700</v>
      </c>
      <c r="Q78" s="14">
        <f t="shared" si="6"/>
        <v>26000</v>
      </c>
      <c r="R78" s="14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4">
        <f t="shared" si="4"/>
        <v>-700</v>
      </c>
      <c r="T78" s="37">
        <f t="shared" si="5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3">
        <f>'СВОД 2016'!P79</f>
        <v>-36.630000000000109</v>
      </c>
      <c r="E79" s="53">
        <f>'СВОД 2017'!D79+$F$1*1-'Январь 2017'!D78</f>
        <v>-36.630000000000109</v>
      </c>
      <c r="F79" s="53">
        <f>'СВОД 2017'!E79+$F$1*1-'Февраль 2017'!D78</f>
        <v>-8436.630000000001</v>
      </c>
      <c r="G79" s="53">
        <f>'СВОД 2017'!F79+$F$1*1-'Март 2017'!D78</f>
        <v>-6336.630000000001</v>
      </c>
      <c r="H79" s="53">
        <f>'СВОД 2017'!G79+$F$1*1-'Апрель 2017'!D78</f>
        <v>-4236.630000000001</v>
      </c>
      <c r="I79" s="53">
        <f>'СВОД 2017'!H79+$F$1*1-'Май 2017'!D78</f>
        <v>-2136.630000000001</v>
      </c>
      <c r="J79" s="53">
        <f>'СВОД 2017'!I79+$F$1*1-'Июнь 2017'!D78</f>
        <v>-36.630000000001019</v>
      </c>
      <c r="K79" s="53">
        <f>'СВОД 2017'!J79+$F$1*1-'Июль 2017'!D78</f>
        <v>-2136.630000000001</v>
      </c>
      <c r="L79" s="53">
        <f>'СВОД 2017'!K79+$F$1*1-'Август 2017'!D78</f>
        <v>-36.630000000001019</v>
      </c>
      <c r="M79" s="53">
        <f>'СВОД 2017'!L79+$G$1*1-'Сентябрь 2017'!D78</f>
        <v>-2336.630000000001</v>
      </c>
      <c r="N79" s="53">
        <f>'СВОД 2017'!M79+$G$1*1-'Октябрь 2017'!D78</f>
        <v>-4636.630000000001</v>
      </c>
      <c r="O79" s="53">
        <f>'СВОД 2017'!N79+$G$1*1-'Ноябрь 2017'!D78</f>
        <v>-2336.630000000001</v>
      </c>
      <c r="P79" s="53">
        <f>'СВОД 2017'!O79+$G$1*1-'Декабрь 2017'!D78</f>
        <v>-36.630000000001019</v>
      </c>
      <c r="Q79" s="14">
        <f t="shared" si="6"/>
        <v>26000</v>
      </c>
      <c r="R79" s="14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4">
        <f t="shared" si="4"/>
        <v>-36.630000000001019</v>
      </c>
      <c r="T79" s="37">
        <f t="shared" si="5"/>
        <v>0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3">
        <f>'СВОД 2016'!P80</f>
        <v>2100</v>
      </c>
      <c r="E80" s="53">
        <f>'СВОД 2017'!D80+$F$1*1-'Январь 2017'!D79</f>
        <v>4200</v>
      </c>
      <c r="F80" s="53">
        <f>'СВОД 2017'!E80+$F$1*1-'Февраль 2017'!D79</f>
        <v>1300</v>
      </c>
      <c r="G80" s="53">
        <f>'СВОД 2017'!F80+$F$1*1-'Март 2017'!D79</f>
        <v>0</v>
      </c>
      <c r="H80" s="53">
        <f>'СВОД 2017'!G80+$F$1*1-'Апрель 2017'!D79</f>
        <v>0</v>
      </c>
      <c r="I80" s="53">
        <f>'СВОД 2017'!H80+$F$1*1-'Май 2017'!D79</f>
        <v>2100</v>
      </c>
      <c r="J80" s="53">
        <f>'СВОД 2017'!I80+$F$1*1-'Июнь 2017'!D79</f>
        <v>4200</v>
      </c>
      <c r="K80" s="53">
        <f>'СВОД 2017'!J80+$F$1*1-'Июль 2017'!D79</f>
        <v>-2100</v>
      </c>
      <c r="L80" s="53">
        <f>'СВОД 2017'!K80+$F$1*1-'Август 2017'!D79</f>
        <v>0</v>
      </c>
      <c r="M80" s="53">
        <f>'СВОД 2017'!L80+$G$1*1-'Сентябрь 2017'!D79</f>
        <v>2300</v>
      </c>
      <c r="N80" s="53">
        <f>'СВОД 2017'!M80+$G$1*1-'Октябрь 2017'!D79</f>
        <v>-2300</v>
      </c>
      <c r="O80" s="53">
        <f>'СВОД 2017'!N80+$G$1*1-'Ноябрь 2017'!D79</f>
        <v>0</v>
      </c>
      <c r="P80" s="53">
        <f>'СВОД 2017'!O80+$G$1*1-'Декабрь 2017'!D79</f>
        <v>2300</v>
      </c>
      <c r="Q80" s="14">
        <f t="shared" si="6"/>
        <v>26000</v>
      </c>
      <c r="R80" s="14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4">
        <f t="shared" si="4"/>
        <v>2300</v>
      </c>
      <c r="T80" s="37">
        <f t="shared" si="5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2016'!P81</f>
        <v>48404.6</v>
      </c>
      <c r="E81" s="60">
        <f>'СВОД 2017'!D81+$F$1*1-'Январь 2017'!D80</f>
        <v>50504.6</v>
      </c>
      <c r="F81" s="60">
        <f>'СВОД 2017'!E81+$F$1*1-'Февраль 2017'!D80</f>
        <v>52604.6</v>
      </c>
      <c r="G81" s="60">
        <f>'СВОД 2017'!F81+$F$1*1-'Март 2017'!D80</f>
        <v>54704.6</v>
      </c>
      <c r="H81" s="60">
        <f>'СВОД 2017'!G81+$F$1*1-'Апрель 2017'!D80</f>
        <v>56804.6</v>
      </c>
      <c r="I81" s="60">
        <f>'СВОД 2017'!H81+$F$1*1-'Май 2017'!D80</f>
        <v>58904.6</v>
      </c>
      <c r="J81" s="60">
        <f>'СВОД 2017'!I81+$F$1*1-'Июнь 2017'!D80</f>
        <v>61004.6</v>
      </c>
      <c r="K81" s="60">
        <f>'СВОД 2017'!J81+$F$1*1-'Июль 2017'!D80</f>
        <v>63104.6</v>
      </c>
      <c r="L81" s="60">
        <f>'СВОД 2017'!K81+$F$1*1-'Август 2017'!D80</f>
        <v>65204.6</v>
      </c>
      <c r="M81" s="60">
        <f>'СВОД 2017'!L81+$G$1*1-'Сентябрь 2017'!D80</f>
        <v>67504.600000000006</v>
      </c>
      <c r="N81" s="60">
        <f>'СВОД 2017'!M81+$G$1*1-'Октябрь 2017'!D80</f>
        <v>69804.600000000006</v>
      </c>
      <c r="O81" s="60">
        <f>'СВОД 2017'!N81+$G$1*1-'Ноябрь 2017'!D80</f>
        <v>72104.600000000006</v>
      </c>
      <c r="P81" s="60">
        <f>'СВОД 2017'!O81+$G$1*1-'Декабрь 2017'!D80</f>
        <v>74404.600000000006</v>
      </c>
      <c r="Q81" s="14">
        <f t="shared" si="6"/>
        <v>26000</v>
      </c>
      <c r="R81" s="14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4">
        <f t="shared" si="4"/>
        <v>74404.600000000006</v>
      </c>
      <c r="T81" s="37">
        <f t="shared" si="5"/>
        <v>0</v>
      </c>
    </row>
    <row r="82" spans="1:20" ht="15.95" customHeight="1" x14ac:dyDescent="0.25">
      <c r="A82" s="20" t="s">
        <v>282</v>
      </c>
      <c r="B82" s="2">
        <v>64</v>
      </c>
      <c r="C82" s="9"/>
      <c r="D82" s="60">
        <f>'СВОД 2016'!P82</f>
        <v>17940.759999999998</v>
      </c>
      <c r="E82" s="60">
        <f>'СВОД 2017'!D82+$F$1*1-'Январь 2017'!D81</f>
        <v>20040.759999999998</v>
      </c>
      <c r="F82" s="60">
        <f>'СВОД 2017'!E82+$F$1*1-'Февраль 2017'!D81</f>
        <v>22140.76</v>
      </c>
      <c r="G82" s="60">
        <f>'СВОД 2017'!F82+$F$1*1-'Март 2017'!D81</f>
        <v>24240.76</v>
      </c>
      <c r="H82" s="60">
        <f>'СВОД 2017'!G82+$F$1*1-'Апрель 2017'!D81</f>
        <v>26340.76</v>
      </c>
      <c r="I82" s="60">
        <f>'СВОД 2017'!H82+$F$1*1-'Май 2017'!D81</f>
        <v>28440.76</v>
      </c>
      <c r="J82" s="60">
        <f>'СВОД 2017'!I82+$F$1*1-'Июнь 2017'!D81</f>
        <v>30540.76</v>
      </c>
      <c r="K82" s="60">
        <f>'СВОД 2017'!J82+$F$1*1-'Июль 2017'!D81</f>
        <v>32640.76</v>
      </c>
      <c r="L82" s="60">
        <f>'СВОД 2017'!K82+$F$1*1-'Август 2017'!D81</f>
        <v>34740.759999999995</v>
      </c>
      <c r="M82" s="60">
        <f>'СВОД 2017'!L82+$G$1*1-'Сентябрь 2017'!D81</f>
        <v>37040.759999999995</v>
      </c>
      <c r="N82" s="60">
        <f>'СВОД 2017'!M82+$G$1*1-'Октябрь 2017'!D81</f>
        <v>39340.759999999995</v>
      </c>
      <c r="O82" s="60">
        <f>'СВОД 2017'!N82+$G$1*1-'Ноябрь 2017'!D81</f>
        <v>41640.759999999995</v>
      </c>
      <c r="P82" s="60">
        <f>'СВОД 2017'!O82+$G$1*1-'Декабрь 2017'!D81</f>
        <v>43940.759999999995</v>
      </c>
      <c r="Q82" s="14">
        <f t="shared" si="6"/>
        <v>26000</v>
      </c>
      <c r="R82" s="14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4">
        <f t="shared" si="4"/>
        <v>43940.759999999995</v>
      </c>
      <c r="T82" s="37">
        <f t="shared" si="5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2016'!P83</f>
        <v>-29.309999999999491</v>
      </c>
      <c r="E83" s="60">
        <f>'СВОД 2017'!D83+$F$1*1-'Январь 2017'!D82</f>
        <v>-29.309999999999491</v>
      </c>
      <c r="F83" s="53">
        <f>'СВОД 2017'!E83+$F$1*1-'Февраль 2017'!D82</f>
        <v>2070.6900000000005</v>
      </c>
      <c r="G83" s="60">
        <f>'СВОД 2017'!F83+$F$1*1-'Март 2017'!D82</f>
        <v>-0.30999999999949068</v>
      </c>
      <c r="H83" s="53">
        <f>'СВОД 2017'!G83+$F$1*1-'Апрель 2017'!D82</f>
        <v>2099.6900000000005</v>
      </c>
      <c r="I83" s="53">
        <f>'СВОД 2017'!H83+$F$1*1-'Май 2017'!D82</f>
        <v>4199.6900000000005</v>
      </c>
      <c r="J83" s="53">
        <f>'СВОД 2017'!I83+$F$1*1-'Июнь 2017'!D82</f>
        <v>-0.30999999999949068</v>
      </c>
      <c r="K83" s="53">
        <f>'СВОД 2017'!J83+$F$1*1-'Июль 2017'!D82</f>
        <v>2099.6900000000005</v>
      </c>
      <c r="L83" s="53">
        <f>'СВОД 2017'!K83+$F$1*1-'Август 2017'!D82</f>
        <v>4199.6900000000005</v>
      </c>
      <c r="M83" s="53">
        <f>'СВОД 2017'!L83+$G$1*1-'Сентябрь 2017'!D82</f>
        <v>6499.6900000000005</v>
      </c>
      <c r="N83" s="53">
        <f>'СВОД 2017'!M83+$G$1*1-'Октябрь 2017'!D82</f>
        <v>8799.69</v>
      </c>
      <c r="O83" s="53">
        <f>'СВОД 2017'!N83+$G$1*1-'Ноябрь 2017'!D82</f>
        <v>6099.6900000000005</v>
      </c>
      <c r="P83" s="60">
        <f>'СВОД 2017'!O83+$G$1*1-'Декабрь 2017'!D82</f>
        <v>-0.30999999999949068</v>
      </c>
      <c r="Q83" s="14">
        <f t="shared" si="6"/>
        <v>26000</v>
      </c>
      <c r="R83" s="14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4">
        <f t="shared" si="4"/>
        <v>-0.30999999999767169</v>
      </c>
      <c r="T83" s="37">
        <f t="shared" si="5"/>
        <v>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2016'!P84</f>
        <v>5935.0600000000013</v>
      </c>
      <c r="E84" s="53">
        <f>'СВОД 2017'!D84+$F$1*1-'Январь 2017'!D83</f>
        <v>8035.0600000000013</v>
      </c>
      <c r="F84" s="53">
        <f>'СВОД 2017'!E84+$F$1*1-'Февраль 2017'!D83</f>
        <v>10135.060000000001</v>
      </c>
      <c r="G84" s="53">
        <f>'СВОД 2017'!F84+$F$1*1-'Март 2017'!D83</f>
        <v>12235.060000000001</v>
      </c>
      <c r="H84" s="53">
        <f>'СВОД 2017'!G84+$F$1*1-'Апрель 2017'!D83</f>
        <v>12235.060000000001</v>
      </c>
      <c r="I84" s="53">
        <f>'СВОД 2017'!H84+$F$1*1-'Май 2017'!D83</f>
        <v>-0.93999999999869033</v>
      </c>
      <c r="J84" s="53">
        <f>'СВОД 2017'!I84+$F$1*1-'Июнь 2017'!D83</f>
        <v>2099.0600000000013</v>
      </c>
      <c r="K84" s="53">
        <f>'СВОД 2017'!J84+$F$1*1-'Июль 2017'!D83</f>
        <v>-2100.9399999999987</v>
      </c>
      <c r="L84" s="53">
        <f>'СВОД 2017'!K84+$F$1*1-'Август 2017'!D83</f>
        <v>-0.93999999999869033</v>
      </c>
      <c r="M84" s="53">
        <f>'СВОД 2017'!L84+$G$1*1-'Сентябрь 2017'!D83</f>
        <v>2299.0600000000013</v>
      </c>
      <c r="N84" s="53">
        <f>'СВОД 2017'!M84+$G$1*1-'Октябрь 2017'!D83</f>
        <v>2499.0600000000013</v>
      </c>
      <c r="O84" s="53">
        <f>'СВОД 2017'!N84+$G$1*1-'Ноябрь 2017'!D83</f>
        <v>4799.0600000000013</v>
      </c>
      <c r="P84" s="53">
        <f>'СВОД 2017'!O84+$G$1*1-'Декабрь 2017'!D83</f>
        <v>199.06000000000131</v>
      </c>
      <c r="Q84" s="14">
        <f t="shared" si="6"/>
        <v>26000</v>
      </c>
      <c r="R84" s="14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4">
        <f t="shared" si="4"/>
        <v>199.06000000000131</v>
      </c>
      <c r="T84" s="37">
        <f t="shared" si="5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53">
        <f>'СВОД 2016'!P85</f>
        <v>7.0000000001527951E-2</v>
      </c>
      <c r="E85" s="53">
        <f>'СВОД 2017'!D85+$F$1*1-'Январь 2017'!D84</f>
        <v>2100.0700000000015</v>
      </c>
      <c r="F85" s="53">
        <f>'СВОД 2017'!E85+$F$1*1-'Февраль 2017'!D84</f>
        <v>2100.0700000000015</v>
      </c>
      <c r="G85" s="53">
        <f>'СВОД 2017'!F85+$F$1*1-'Март 2017'!D84</f>
        <v>2100.0700000000015</v>
      </c>
      <c r="H85" s="53">
        <f>'СВОД 2017'!G85+$F$1*1-'Апрель 2017'!D84</f>
        <v>2100.0700000000015</v>
      </c>
      <c r="I85" s="53">
        <f>'СВОД 2017'!H85+$F$1*1-'Май 2017'!D84</f>
        <v>7.0000000001527951E-2</v>
      </c>
      <c r="J85" s="53">
        <f>'СВОД 2017'!I85+$F$1*1-'Июнь 2017'!D84</f>
        <v>2100.0700000000015</v>
      </c>
      <c r="K85" s="53">
        <f>'СВОД 2017'!J85+$F$1*1-'Июль 2017'!D84</f>
        <v>4200.0700000000015</v>
      </c>
      <c r="L85" s="53">
        <f>'СВОД 2017'!K85+$F$1*1-'Август 2017'!D84</f>
        <v>-2099.9299999999985</v>
      </c>
      <c r="M85" s="53">
        <f>'СВОД 2017'!L85+$G$1*1-'Сентябрь 2017'!D84</f>
        <v>200.07000000000153</v>
      </c>
      <c r="N85" s="53">
        <f>'СВОД 2017'!M85+$G$1*1-'Октябрь 2017'!D84</f>
        <v>200.07000000000153</v>
      </c>
      <c r="O85" s="53">
        <f>'СВОД 2017'!N85+$G$1*1-'Ноябрь 2017'!D84</f>
        <v>200.07000000000153</v>
      </c>
      <c r="P85" s="53">
        <f>'СВОД 2017'!O85+$G$1*1-'Декабрь 2017'!D84</f>
        <v>200.07000000000153</v>
      </c>
      <c r="Q85" s="14">
        <f t="shared" si="6"/>
        <v>26000</v>
      </c>
      <c r="R85" s="14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4">
        <f t="shared" si="4"/>
        <v>200.06999999999971</v>
      </c>
      <c r="T85" s="37">
        <f t="shared" si="5"/>
        <v>-1.8189894035458565E-12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53">
        <f>'СВОД 2016'!P86</f>
        <v>0</v>
      </c>
      <c r="E86" s="53">
        <f>'СВОД 2017'!D86+$F$1*1-'Январь 2017'!D85</f>
        <v>0</v>
      </c>
      <c r="F86" s="53">
        <f>'СВОД 2017'!E86+$F$1*1-'Февраль 2017'!D85</f>
        <v>0</v>
      </c>
      <c r="G86" s="53">
        <f>'СВОД 2017'!F86+$F$1*1-'Март 2017'!D85</f>
        <v>0</v>
      </c>
      <c r="H86" s="53">
        <f>'СВОД 2017'!G86+$F$1*1-'Апрель 2017'!D85</f>
        <v>2100</v>
      </c>
      <c r="I86" s="53">
        <f>'СВОД 2017'!H86+$F$1*1-'Май 2017'!D85</f>
        <v>0</v>
      </c>
      <c r="J86" s="53">
        <f>'СВОД 2017'!I86+$F$1*1-'Июнь 2017'!D85</f>
        <v>0</v>
      </c>
      <c r="K86" s="53">
        <f>'СВОД 2017'!J86+$F$1*1-'Июль 2017'!D85</f>
        <v>0</v>
      </c>
      <c r="L86" s="53">
        <f>'СВОД 2017'!K86+$F$1*1-'Август 2017'!D85</f>
        <v>0</v>
      </c>
      <c r="M86" s="53">
        <f>'СВОД 2017'!L86+$G$1*1-'Сентябрь 2017'!D85</f>
        <v>0</v>
      </c>
      <c r="N86" s="53">
        <f>'СВОД 2017'!M86+$G$1*1-'Октябрь 2017'!D85</f>
        <v>0</v>
      </c>
      <c r="O86" s="53">
        <f>'СВОД 2017'!N86+$G$1*1-'Ноябрь 2017'!D85</f>
        <v>0</v>
      </c>
      <c r="P86" s="53">
        <f>'СВОД 2017'!O86+$G$1*1-'Декабрь 2017'!D85</f>
        <v>0</v>
      </c>
      <c r="Q86" s="14">
        <f t="shared" si="6"/>
        <v>26000</v>
      </c>
      <c r="R86" s="14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4">
        <f t="shared" si="4"/>
        <v>0</v>
      </c>
      <c r="T86" s="44">
        <f t="shared" si="5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f>'СВОД 2016'!P87</f>
        <v>26921.839999999997</v>
      </c>
      <c r="E87" s="60">
        <f>'СВОД 2017'!D87+$F$1*1-'Январь 2017'!D86</f>
        <v>29021.839999999997</v>
      </c>
      <c r="F87" s="60">
        <f>'СВОД 2017'!E87+$F$1*1-'Февраль 2017'!D86</f>
        <v>31121.839999999997</v>
      </c>
      <c r="G87" s="60">
        <f>'СВОД 2017'!F87+$F$1*1-'Март 2017'!D86</f>
        <v>33221.839999999997</v>
      </c>
      <c r="H87" s="60">
        <f>'СВОД 2017'!G87+$F$1*1-'Апрель 2017'!D86</f>
        <v>35321.839999999997</v>
      </c>
      <c r="I87" s="60">
        <f>'СВОД 2017'!H87+$F$1*1-'Май 2017'!D86</f>
        <v>37421.839999999997</v>
      </c>
      <c r="J87" s="60">
        <f>'СВОД 2017'!I87+$F$1*1-'Июнь 2017'!D86</f>
        <v>39521.839999999997</v>
      </c>
      <c r="K87" s="60">
        <f>'СВОД 2017'!J87+$F$1*1-'Июль 2017'!D86</f>
        <v>41621.839999999997</v>
      </c>
      <c r="L87" s="60">
        <f>'СВОД 2017'!K87+$F$1*1-'Август 2017'!D86</f>
        <v>43721.84</v>
      </c>
      <c r="M87" s="60">
        <f>'СВОД 2017'!L87+$G$1*1-'Сентябрь 2017'!D86</f>
        <v>46021.84</v>
      </c>
      <c r="N87" s="60">
        <f>'СВОД 2017'!M87+$G$1*1-'Октябрь 2017'!D86</f>
        <v>48321.84</v>
      </c>
      <c r="O87" s="60">
        <f>'СВОД 2017'!N87+$G$1*1-'Ноябрь 2017'!D86</f>
        <v>50621.84</v>
      </c>
      <c r="P87" s="60">
        <f>'СВОД 2017'!O87+$G$1*1-'Декабрь 2017'!D86</f>
        <v>52921.84</v>
      </c>
      <c r="Q87" s="14">
        <f t="shared" si="6"/>
        <v>26000</v>
      </c>
      <c r="R87" s="14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4">
        <f t="shared" si="4"/>
        <v>52921.84</v>
      </c>
      <c r="T87" s="44">
        <f t="shared" si="5"/>
        <v>0</v>
      </c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2016'!P88</f>
        <v>10292.529999999999</v>
      </c>
      <c r="E88" s="53">
        <f>'СВОД 2017'!D88+$F$1*1-'Январь 2017'!D87</f>
        <v>12392.529999999999</v>
      </c>
      <c r="F88" s="53">
        <f>'СВОД 2017'!E88+$F$1*1-'Февраль 2017'!D87</f>
        <v>14492.529999999999</v>
      </c>
      <c r="G88" s="53">
        <f>'СВОД 2017'!F88+$F$1*1-'Март 2017'!D87</f>
        <v>7092.5299999999988</v>
      </c>
      <c r="H88" s="53">
        <f>'СВОД 2017'!G88+$F$1*1-'Апрель 2017'!D87</f>
        <v>9192.5299999999988</v>
      </c>
      <c r="I88" s="53">
        <f>'СВОД 2017'!H88+$F$1*1-'Май 2017'!D87</f>
        <v>92.529999999998836</v>
      </c>
      <c r="J88" s="53">
        <f>'СВОД 2017'!I88+$F$1*1-'Июнь 2017'!D87</f>
        <v>2192.5299999999988</v>
      </c>
      <c r="K88" s="53">
        <f>'СВОД 2017'!J88+$F$1*1-'Июль 2017'!D87</f>
        <v>4292.5299999999988</v>
      </c>
      <c r="L88" s="53">
        <f>'СВОД 2017'!K88+$F$1*1-'Август 2017'!D87</f>
        <v>6392.5299999999988</v>
      </c>
      <c r="M88" s="53">
        <f>'СВОД 2017'!L88+$G$1*1-'Сентябрь 2017'!D87</f>
        <v>8692.5299999999988</v>
      </c>
      <c r="N88" s="53">
        <f>'СВОД 2017'!M88+$G$1*1-'Октябрь 2017'!D87</f>
        <v>10992.529999999999</v>
      </c>
      <c r="O88" s="53">
        <f>'СВОД 2017'!N88+$G$1*1-'Ноябрь 2017'!D87</f>
        <v>13292.529999999999</v>
      </c>
      <c r="P88" s="53">
        <f>'СВОД 2017'!O88+$G$1*1-'Декабрь 2017'!D87</f>
        <v>799.99999999999818</v>
      </c>
      <c r="Q88" s="14">
        <f t="shared" si="6"/>
        <v>26000</v>
      </c>
      <c r="R88" s="14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4">
        <f t="shared" si="4"/>
        <v>800</v>
      </c>
      <c r="T88" s="44">
        <f t="shared" si="5"/>
        <v>1.8189894035458565E-12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53">
        <f>'СВОД 2016'!P89</f>
        <v>5489.08</v>
      </c>
      <c r="E89" s="53">
        <f>'СВОД 2017'!D89+$F$1*1-'Январь 2017'!D88</f>
        <v>7589.08</v>
      </c>
      <c r="F89" s="53">
        <f>'СВОД 2017'!E89+$F$1*1-'Февраль 2017'!D88</f>
        <v>9689.08</v>
      </c>
      <c r="G89" s="60">
        <f>'СВОД 2017'!F89+$F$1*1-'Март 2017'!D88</f>
        <v>0</v>
      </c>
      <c r="H89" s="53">
        <f>'СВОД 2017'!G89+$F$1*1-'Апрель 2017'!D88</f>
        <v>2100</v>
      </c>
      <c r="I89" s="53">
        <f>'СВОД 2017'!H89+$F$1*1-'Май 2017'!D88</f>
        <v>4200</v>
      </c>
      <c r="J89" s="53">
        <f>'СВОД 2017'!I89+$F$1*1-'Июнь 2017'!D88</f>
        <v>6300</v>
      </c>
      <c r="K89" s="53">
        <f>'СВОД 2017'!J89+$F$1*1-'Июль 2017'!D88</f>
        <v>8400</v>
      </c>
      <c r="L89" s="53">
        <f>'СВОД 2017'!K89+$F$1*1-'Август 2017'!D88</f>
        <v>10500</v>
      </c>
      <c r="M89" s="53">
        <f>'СВОД 2017'!L89+$G$1*1-'Сентябрь 2017'!D88</f>
        <v>2800</v>
      </c>
      <c r="N89" s="60">
        <f>'СВОД 2017'!M89+$G$1*1-'Октябрь 2017'!D88</f>
        <v>5100</v>
      </c>
      <c r="O89" s="60">
        <f>'СВОД 2017'!N89+$G$1*1-'Ноябрь 2017'!D88</f>
        <v>7400</v>
      </c>
      <c r="P89" s="60">
        <f>'СВОД 2017'!O89+$G$1*1-'Декабрь 2017'!D88</f>
        <v>9700</v>
      </c>
      <c r="Q89" s="14">
        <f t="shared" si="6"/>
        <v>26000</v>
      </c>
      <c r="R89" s="14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4">
        <f t="shared" si="4"/>
        <v>9700</v>
      </c>
      <c r="T89" s="44">
        <f t="shared" si="5"/>
        <v>0</v>
      </c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2016'!P90</f>
        <v>1420.0499999999956</v>
      </c>
      <c r="E90" s="53">
        <f>'СВОД 2017'!D90+$F$1*1-'Январь 2017'!D89</f>
        <v>3520.0499999999956</v>
      </c>
      <c r="F90" s="60">
        <f>'СВОД 2017'!E90+$F$1*1-'Февраль 2017'!D89</f>
        <v>-9379.9500000000044</v>
      </c>
      <c r="G90" s="60">
        <f>'СВОД 2017'!F90+$F$1*1-'Март 2017'!D89</f>
        <v>-7279.9500000000044</v>
      </c>
      <c r="H90" s="60">
        <f>'СВОД 2017'!G90+$F$1*1-'Апрель 2017'!D89</f>
        <v>-5179.9500000000044</v>
      </c>
      <c r="I90" s="60">
        <f>'СВОД 2017'!H90+$F$1*1-'Май 2017'!D89</f>
        <v>-3079.9500000000044</v>
      </c>
      <c r="J90" s="53">
        <f>'СВОД 2017'!I90+$F$1*1-'Июнь 2017'!D89</f>
        <v>-979.95000000000437</v>
      </c>
      <c r="K90" s="53">
        <f>'СВОД 2017'!J90+$F$1*1-'Июль 2017'!D89</f>
        <v>1120.0499999999956</v>
      </c>
      <c r="L90" s="60">
        <f>'СВОД 2017'!K90+$F$1*1-'Август 2017'!D89</f>
        <v>3220.0499999999956</v>
      </c>
      <c r="M90" s="60">
        <f>'СВОД 2017'!L90+$G$1*1-'Сентябрь 2017'!D89</f>
        <v>5520.0499999999956</v>
      </c>
      <c r="N90" s="60">
        <f>'СВОД 2017'!M90+$G$1*1-'Октябрь 2017'!D89</f>
        <v>7820.0499999999956</v>
      </c>
      <c r="O90" s="60">
        <f>'СВОД 2017'!N90+$G$1*1-'Ноябрь 2017'!D89</f>
        <v>10120.049999999996</v>
      </c>
      <c r="P90" s="60">
        <f>'СВОД 2017'!O90+$G$1*1-'Декабрь 2017'!D89</f>
        <v>12420.049999999996</v>
      </c>
      <c r="Q90" s="14">
        <f t="shared" si="6"/>
        <v>26000</v>
      </c>
      <c r="R90" s="14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4">
        <f t="shared" si="4"/>
        <v>12420.049999999996</v>
      </c>
      <c r="T90" s="44">
        <f t="shared" si="5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53">
        <f>'СВОД 2016'!P91</f>
        <v>-12.319999999999709</v>
      </c>
      <c r="E91" s="53">
        <f>'СВОД 2017'!D91+$F$1*1-'Январь 2017'!D90</f>
        <v>-12.319999999999709</v>
      </c>
      <c r="F91" s="53">
        <f>'СВОД 2017'!E91+$F$1*1-'Февраль 2017'!D90</f>
        <v>2087.6800000000003</v>
      </c>
      <c r="G91" s="53">
        <f>'СВОД 2017'!F91+$F$1*1-'Март 2017'!D90</f>
        <v>4187.68</v>
      </c>
      <c r="H91" s="53">
        <f>'СВОД 2017'!G91+$F$1*1-'Апрель 2017'!D90</f>
        <v>6287.68</v>
      </c>
      <c r="I91" s="53">
        <f>'СВОД 2017'!H91+$F$1*1-'Май 2017'!D90</f>
        <v>-4212.32</v>
      </c>
      <c r="J91" s="53">
        <f>'СВОД 2017'!I91+$F$1*1-'Июнь 2017'!D90</f>
        <v>-2112.3199999999997</v>
      </c>
      <c r="K91" s="53">
        <f>'СВОД 2017'!J91+$F$1*1-'Июль 2017'!D90</f>
        <v>-12.319999999999709</v>
      </c>
      <c r="L91" s="53">
        <f>'СВОД 2017'!K91+$F$1*1-'Август 2017'!D90</f>
        <v>2087.6800000000003</v>
      </c>
      <c r="M91" s="53">
        <f>'СВОД 2017'!L91+$G$1*1-'Сентябрь 2017'!D90</f>
        <v>-4412.32</v>
      </c>
      <c r="N91" s="53">
        <f>'СВОД 2017'!M91+$G$1*1-'Октябрь 2017'!D90</f>
        <v>-2112.3199999999997</v>
      </c>
      <c r="O91" s="53">
        <f>'СВОД 2017'!N91+$G$1*1-'Ноябрь 2017'!D90</f>
        <v>187.68000000000029</v>
      </c>
      <c r="P91" s="53">
        <f>'СВОД 2017'!O91+$G$1*1-'Декабрь 2017'!D90</f>
        <v>-4412.32</v>
      </c>
      <c r="Q91" s="14">
        <f t="shared" si="6"/>
        <v>26000</v>
      </c>
      <c r="R91" s="14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4">
        <f t="shared" si="4"/>
        <v>-4412.32</v>
      </c>
      <c r="T91" s="44">
        <f t="shared" si="5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53">
        <f>'СВОД 2016'!P92</f>
        <v>-2630.2300000000032</v>
      </c>
      <c r="E92" s="53">
        <f>'СВОД 2017'!D92+$F$1*1-'Январь 2017'!D91</f>
        <v>-530.2300000000032</v>
      </c>
      <c r="F92" s="53">
        <f>'СВОД 2017'!E92+$F$1*1-'Февраль 2017'!D91</f>
        <v>-11030.230000000003</v>
      </c>
      <c r="G92" s="53">
        <f>'СВОД 2017'!F92+$F$1*1-'Март 2017'!D91</f>
        <v>-8930.2300000000032</v>
      </c>
      <c r="H92" s="53">
        <f>'СВОД 2017'!G92+$F$1*1-'Апрель 2017'!D91</f>
        <v>-6830.2300000000032</v>
      </c>
      <c r="I92" s="53">
        <f>'СВОД 2017'!H92+$F$1*1-'Май 2017'!D91</f>
        <v>-4730.2300000000032</v>
      </c>
      <c r="J92" s="53">
        <f>'СВОД 2017'!I92+$F$1*1-'Июнь 2017'!D91</f>
        <v>-2630.2300000000032</v>
      </c>
      <c r="K92" s="53">
        <f>'СВОД 2017'!J92+$F$1*1-'Июль 2017'!D91</f>
        <v>-530.2300000000032</v>
      </c>
      <c r="L92" s="53">
        <f>'СВОД 2017'!K92+$F$1*1-'Август 2017'!D91</f>
        <v>-5150.2300000000032</v>
      </c>
      <c r="M92" s="53">
        <f>'СВОД 2017'!L92+$G$1*1-'Сентябрь 2017'!D91</f>
        <v>-2850.2300000000032</v>
      </c>
      <c r="N92" s="53">
        <f>'СВОД 2017'!M92+$G$1*1-'Октябрь 2017'!D91</f>
        <v>-7450.2300000000032</v>
      </c>
      <c r="O92" s="53">
        <f>'СВОД 2017'!N92+$G$1*1-'Ноябрь 2017'!D91</f>
        <v>-5150.2300000000032</v>
      </c>
      <c r="P92" s="53">
        <f>'СВОД 2017'!O92+$G$1*1-'Декабрь 2017'!D91</f>
        <v>-2850.2300000000032</v>
      </c>
      <c r="Q92" s="14">
        <f t="shared" si="6"/>
        <v>26000</v>
      </c>
      <c r="R92" s="14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4">
        <f t="shared" si="4"/>
        <v>-2850.2300000000032</v>
      </c>
      <c r="T92" s="44">
        <f t="shared" si="5"/>
        <v>0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2016'!P93</f>
        <v>-1754.4799999999991</v>
      </c>
      <c r="E93" s="53">
        <f>'СВОД 2017'!D93+$F$1*1-'Январь 2017'!D92</f>
        <v>345.52000000000089</v>
      </c>
      <c r="F93" s="53">
        <f>'СВОД 2017'!E93+$F$1*1-'Февраль 2017'!D92</f>
        <v>655.29000000000087</v>
      </c>
      <c r="G93" s="53">
        <f>'СВОД 2017'!F93+$F$1*1-'Март 2017'!D92</f>
        <v>755.29000000000087</v>
      </c>
      <c r="H93" s="53">
        <f>'СВОД 2017'!G93+$F$1*1-'Апрель 2017'!D92</f>
        <v>2855.2900000000009</v>
      </c>
      <c r="I93" s="53">
        <f>'СВОД 2017'!H93+$F$1*1-'Май 2017'!D92</f>
        <v>955.29000000000087</v>
      </c>
      <c r="J93" s="53">
        <f>'СВОД 2017'!I93+$F$1*1-'Июнь 2017'!D92</f>
        <v>-944.70999999999913</v>
      </c>
      <c r="K93" s="53">
        <f>'СВОД 2017'!J93+$F$1*1-'Июль 2017'!D92</f>
        <v>-3844.7099999999991</v>
      </c>
      <c r="L93" s="53">
        <f>'СВОД 2017'!K93+$F$1*1-'Август 2017'!D92</f>
        <v>-1744.7099999999991</v>
      </c>
      <c r="M93" s="53">
        <f>'СВОД 2017'!L93+$G$1*1-'Сентябрь 2017'!D92</f>
        <v>555.29000000000087</v>
      </c>
      <c r="N93" s="53">
        <f>'СВОД 2017'!M93+$G$1*1-'Октябрь 2017'!D92</f>
        <v>855.29000000000087</v>
      </c>
      <c r="O93" s="53">
        <f>'СВОД 2017'!N93+$G$1*1-'Ноябрь 2017'!D92</f>
        <v>1155.2900000000009</v>
      </c>
      <c r="P93" s="53">
        <f>'СВОД 2017'!O93+$G$1*1-'Декабрь 2017'!D92</f>
        <v>1455.2900000000009</v>
      </c>
      <c r="Q93" s="14">
        <f t="shared" si="6"/>
        <v>26000</v>
      </c>
      <c r="R93" s="14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4">
        <f t="shared" si="4"/>
        <v>1455.2900000000009</v>
      </c>
      <c r="T93" s="37">
        <f t="shared" si="5"/>
        <v>0</v>
      </c>
    </row>
    <row r="94" spans="1:20" ht="15.95" customHeight="1" x14ac:dyDescent="0.25">
      <c r="A94" s="20" t="s">
        <v>109</v>
      </c>
      <c r="B94" s="2">
        <v>74</v>
      </c>
      <c r="C94" s="9"/>
      <c r="D94" s="53">
        <f>'СВОД 2016'!P94</f>
        <v>-108</v>
      </c>
      <c r="E94" s="53">
        <f>'СВОД 2017'!D94+$F$1*1-'Январь 2017'!D93</f>
        <v>-108</v>
      </c>
      <c r="F94" s="53">
        <f>'СВОД 2017'!E94+$F$1*1-'Февраль 2017'!D93</f>
        <v>-108</v>
      </c>
      <c r="G94" s="53">
        <f>'СВОД 2017'!F94+$F$1*1-'Март 2017'!D93</f>
        <v>-108</v>
      </c>
      <c r="H94" s="53">
        <f>'СВОД 2017'!G94+$F$1*1-'Апрель 2017'!D93</f>
        <v>-108</v>
      </c>
      <c r="I94" s="53">
        <f>'СВОД 2017'!H94+$F$1*1-'Май 2017'!D93</f>
        <v>-108</v>
      </c>
      <c r="J94" s="53">
        <f>'СВОД 2017'!I94+$F$1*1-'Июнь 2017'!D93</f>
        <v>-108</v>
      </c>
      <c r="K94" s="53">
        <f>'СВОД 2017'!J94+$F$1*1-'Июль 2017'!D93</f>
        <v>-108</v>
      </c>
      <c r="L94" s="53">
        <f>'СВОД 2017'!K94+$F$1*1-'Август 2017'!D93</f>
        <v>-108</v>
      </c>
      <c r="M94" s="53">
        <f>'СВОД 2017'!L94+$G$1*1-'Сентябрь 2017'!D93</f>
        <v>-8</v>
      </c>
      <c r="N94" s="53">
        <f>'СВОД 2017'!M94+$G$1*1-'Октябрь 2017'!D93</f>
        <v>-8</v>
      </c>
      <c r="O94" s="53">
        <f>'СВОД 2017'!N94+$G$1*1-'Ноябрь 2017'!D93</f>
        <v>-8</v>
      </c>
      <c r="P94" s="53">
        <f>'СВОД 2017'!O94+$G$1*1-'Декабрь 2017'!D93</f>
        <v>-8</v>
      </c>
      <c r="Q94" s="14">
        <f t="shared" si="6"/>
        <v>26000</v>
      </c>
      <c r="R94" s="14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4">
        <f t="shared" si="4"/>
        <v>-8</v>
      </c>
      <c r="T94" s="37">
        <f t="shared" si="5"/>
        <v>0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2016'!P95</f>
        <v>1522.0699999999988</v>
      </c>
      <c r="E95" s="53">
        <f>'СВОД 2017'!D95+$F$1*1-'Январь 2017'!D94</f>
        <v>622.0699999999988</v>
      </c>
      <c r="F95" s="53">
        <f>'СВОД 2017'!E95+$F$1*1-'Февраль 2017'!D94</f>
        <v>2722.0699999999988</v>
      </c>
      <c r="G95" s="53">
        <f>'СВОД 2017'!F95+$F$1*1-'Март 2017'!D94</f>
        <v>2022.0699999999988</v>
      </c>
      <c r="H95" s="53">
        <f>'СВОД 2017'!G95+$F$1*1-'Апрель 2017'!D94</f>
        <v>-7.9300000000012005</v>
      </c>
      <c r="I95" s="53">
        <f>'СВОД 2017'!H95+$F$1*1-'Май 2017'!D94</f>
        <v>2092.0699999999988</v>
      </c>
      <c r="J95" s="53">
        <f>'СВОД 2017'!I95+$F$1*1-'Июнь 2017'!D94</f>
        <v>-7.9300000000012005</v>
      </c>
      <c r="K95" s="53">
        <f>'СВОД 2017'!J95+$F$1*1-'Июль 2017'!D94</f>
        <v>92.069999999998799</v>
      </c>
      <c r="L95" s="53">
        <f>'СВОД 2017'!K95+$F$1*1-'Август 2017'!D94</f>
        <v>92.069999999998799</v>
      </c>
      <c r="M95" s="53">
        <f>'СВОД 2017'!L95+$G$1*1-'Сентябрь 2017'!D94</f>
        <v>92.069999999998799</v>
      </c>
      <c r="N95" s="53">
        <f>'СВОД 2017'!M95+$G$1*1-'Октябрь 2017'!D94</f>
        <v>2392.0699999999988</v>
      </c>
      <c r="O95" s="53">
        <f>'СВОД 2017'!N95+$G$1*1-'Ноябрь 2017'!D94</f>
        <v>692.0699999999988</v>
      </c>
      <c r="P95" s="53">
        <f>'СВОД 2017'!O95+$G$1*1-'Декабрь 2017'!D94</f>
        <v>-7.9300000000012005</v>
      </c>
      <c r="Q95" s="14">
        <f t="shared" si="6"/>
        <v>26000</v>
      </c>
      <c r="R95" s="14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4">
        <f t="shared" si="4"/>
        <v>-7.930000000000291</v>
      </c>
      <c r="T95" s="37">
        <f t="shared" si="5"/>
        <v>9.0949470177292824E-13</v>
      </c>
    </row>
    <row r="96" spans="1:20" ht="15.95" customHeight="1" x14ac:dyDescent="0.25">
      <c r="A96" s="20" t="s">
        <v>111</v>
      </c>
      <c r="B96" s="2">
        <v>76</v>
      </c>
      <c r="C96" s="9"/>
      <c r="D96" s="53">
        <f>'СВОД 2016'!P96</f>
        <v>-2111.54</v>
      </c>
      <c r="E96" s="53">
        <f>'СВОД 2017'!D96+$F$1*1-'Январь 2017'!D95</f>
        <v>-2111.54</v>
      </c>
      <c r="F96" s="53">
        <f>'СВОД 2017'!E96+$F$1*1-'Февраль 2017'!D95</f>
        <v>-11.539999999999964</v>
      </c>
      <c r="G96" s="53">
        <f>'СВОД 2017'!F96+$F$1*1-'Март 2017'!D95</f>
        <v>-2111.54</v>
      </c>
      <c r="H96" s="53">
        <f>'СВОД 2017'!G96+$F$1*1-'Апрель 2017'!D95</f>
        <v>-2111.54</v>
      </c>
      <c r="I96" s="53">
        <f>'СВОД 2017'!H96+$F$1*1-'Май 2017'!D95</f>
        <v>-11.539999999999964</v>
      </c>
      <c r="J96" s="53">
        <f>'СВОД 2017'!I96+$F$1*1-'Июнь 2017'!D95</f>
        <v>-11.539999999999964</v>
      </c>
      <c r="K96" s="53">
        <f>'СВОД 2017'!J96+$F$1*1-'Июль 2017'!D95</f>
        <v>-11.539999999999964</v>
      </c>
      <c r="L96" s="53">
        <f>'СВОД 2017'!K96+$F$1*1-'Август 2017'!D95</f>
        <v>-11.539999999999964</v>
      </c>
      <c r="M96" s="53">
        <f>'СВОД 2017'!L96+$G$1*1-'Сентябрь 2017'!D95</f>
        <v>-11.539999999999964</v>
      </c>
      <c r="N96" s="53">
        <f>'СВОД 2017'!M96+$G$1*1-'Октябрь 2017'!D95</f>
        <v>-2311.54</v>
      </c>
      <c r="O96" s="53">
        <f>'СВОД 2017'!N96+$G$1*1-'Ноябрь 2017'!D95</f>
        <v>-11.539999999999964</v>
      </c>
      <c r="P96" s="53">
        <f>'СВОД 2017'!O96+$G$1*1-'Декабрь 2017'!D95</f>
        <v>-2311.54</v>
      </c>
      <c r="Q96" s="14">
        <f t="shared" si="6"/>
        <v>26000</v>
      </c>
      <c r="R96" s="14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4">
        <f t="shared" si="4"/>
        <v>-2311.5400000000009</v>
      </c>
      <c r="T96" s="37">
        <f t="shared" si="5"/>
        <v>0</v>
      </c>
    </row>
    <row r="97" spans="1:20" ht="15.95" customHeight="1" x14ac:dyDescent="0.25">
      <c r="A97" s="20" t="s">
        <v>112</v>
      </c>
      <c r="B97" s="2">
        <v>76</v>
      </c>
      <c r="C97" s="2" t="s">
        <v>21</v>
      </c>
      <c r="D97" s="53">
        <f>'СВОД 2016'!P97</f>
        <v>-4.5474735088646412E-12</v>
      </c>
      <c r="E97" s="53">
        <f>'СВОД 2017'!D97+$F$1*1-'Январь 2017'!D96</f>
        <v>-4200.0000000000045</v>
      </c>
      <c r="F97" s="53">
        <f>'СВОД 2017'!E97+$F$1*1-'Февраль 2017'!D96</f>
        <v>-2100.0000000000045</v>
      </c>
      <c r="G97" s="53">
        <f>'СВОД 2017'!F97+$F$1*1-'Март 2017'!D96</f>
        <v>-4.5474735088646412E-12</v>
      </c>
      <c r="H97" s="53">
        <f>'СВОД 2017'!G97+$F$1*1-'Апрель 2017'!D96</f>
        <v>-4200.0000000000045</v>
      </c>
      <c r="I97" s="53">
        <f>'СВОД 2017'!H97+$F$1*1-'Май 2017'!D96</f>
        <v>-2100.0000000000045</v>
      </c>
      <c r="J97" s="53">
        <f>'СВОД 2017'!I97+$F$1*1-'Июнь 2017'!D96</f>
        <v>-4.5474735088646412E-12</v>
      </c>
      <c r="K97" s="53">
        <f>'СВОД 2017'!J97+$F$1*1-'Июль 2017'!D96</f>
        <v>-4200.0000000000045</v>
      </c>
      <c r="L97" s="53">
        <f>'СВОД 2017'!K97+$F$1*1-'Август 2017'!D96</f>
        <v>-2100.0000000000045</v>
      </c>
      <c r="M97" s="53">
        <f>'СВОД 2017'!L97+$G$1*1-'Сентябрь 2017'!D96</f>
        <v>199.99999999999545</v>
      </c>
      <c r="N97" s="53">
        <f>'СВОД 2017'!M97+$G$1*1-'Октябрь 2017'!D96</f>
        <v>2499.9999999999955</v>
      </c>
      <c r="O97" s="53">
        <f>'СВОД 2017'!N97+$G$1*1-'Ноябрь 2017'!D96</f>
        <v>0</v>
      </c>
      <c r="P97" s="53">
        <f>'СВОД 2017'!O97+$G$1*1-'Декабрь 2017'!D96</f>
        <v>800</v>
      </c>
      <c r="Q97" s="14">
        <f t="shared" si="6"/>
        <v>26000</v>
      </c>
      <c r="R97" s="14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4">
        <f t="shared" si="4"/>
        <v>799.99999999999636</v>
      </c>
      <c r="T97" s="37">
        <f t="shared" si="5"/>
        <v>-3.637978807091713E-12</v>
      </c>
    </row>
    <row r="98" spans="1:20" ht="15.95" customHeight="1" x14ac:dyDescent="0.25">
      <c r="A98" s="20" t="s">
        <v>113</v>
      </c>
      <c r="B98" s="2">
        <v>77</v>
      </c>
      <c r="C98" s="9"/>
      <c r="D98" s="53">
        <f>'СВОД 2016'!P98</f>
        <v>1696.6699999999983</v>
      </c>
      <c r="E98" s="53">
        <f>'СВОД 2017'!D98+$F$1*1-'Январь 2017'!D97</f>
        <v>3796.6699999999983</v>
      </c>
      <c r="F98" s="53">
        <f>'СВОД 2017'!E98+$F$1*1-'Февраль 2017'!D97</f>
        <v>1296.6699999999983</v>
      </c>
      <c r="G98" s="53">
        <f>'СВОД 2017'!F98+$F$1*1-'Март 2017'!D97</f>
        <v>-2103.3300000000017</v>
      </c>
      <c r="H98" s="53">
        <f>'СВОД 2017'!G98+$F$1*1-'Апрель 2017'!D97</f>
        <v>-3.3300000000017462</v>
      </c>
      <c r="I98" s="53">
        <f>'СВОД 2017'!H98+$F$1*1-'Май 2017'!D97</f>
        <v>-2103.3300000000017</v>
      </c>
      <c r="J98" s="53">
        <f>'СВОД 2017'!I98+$F$1*1-'Июнь 2017'!D97</f>
        <v>-3.3300000000017462</v>
      </c>
      <c r="K98" s="53">
        <f>'СВОД 2017'!J98+$F$1*1-'Июль 2017'!D97</f>
        <v>2096.6699999999983</v>
      </c>
      <c r="L98" s="53">
        <f>'СВОД 2017'!K98+$F$1*1-'Август 2017'!D97</f>
        <v>4196.6699999999983</v>
      </c>
      <c r="M98" s="53">
        <f>'СВОД 2017'!L98+$G$1*1-'Сентябрь 2017'!D97</f>
        <v>1896.6699999999983</v>
      </c>
      <c r="N98" s="53">
        <f>'СВОД 2017'!M98+$G$1*1-'Октябрь 2017'!D97</f>
        <v>4196.6699999999983</v>
      </c>
      <c r="O98" s="53">
        <f>'СВОД 2017'!N98+$G$1*1-'Ноябрь 2017'!D97</f>
        <v>6496.6699999999983</v>
      </c>
      <c r="P98" s="53">
        <f>'СВОД 2017'!O98+$G$1*1-'Декабрь 2017'!D97</f>
        <v>-2403.3300000000017</v>
      </c>
      <c r="Q98" s="14">
        <f t="shared" si="6"/>
        <v>26000</v>
      </c>
      <c r="R98" s="14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4">
        <f t="shared" si="4"/>
        <v>-2403.3300000000017</v>
      </c>
      <c r="T98" s="37">
        <f t="shared" si="5"/>
        <v>0</v>
      </c>
    </row>
    <row r="99" spans="1:20" ht="15.95" customHeight="1" x14ac:dyDescent="0.25">
      <c r="A99" s="20" t="s">
        <v>114</v>
      </c>
      <c r="B99" s="2">
        <v>78</v>
      </c>
      <c r="C99" s="9"/>
      <c r="D99" s="53">
        <f>'СВОД 2016'!P99</f>
        <v>0</v>
      </c>
      <c r="E99" s="53">
        <f>'СВОД 2017'!D99+$F$1*1-'Январь 2017'!D98</f>
        <v>2100</v>
      </c>
      <c r="F99" s="53">
        <f>'СВОД 2017'!E99+$F$1*1-'Февраль 2017'!D98</f>
        <v>0</v>
      </c>
      <c r="G99" s="53">
        <f>'СВОД 2017'!F99+$F$1*1-'Март 2017'!D98</f>
        <v>0</v>
      </c>
      <c r="H99" s="53">
        <f>'СВОД 2017'!G99+$F$1*1-'Апрель 2017'!D98</f>
        <v>0</v>
      </c>
      <c r="I99" s="53">
        <f>'СВОД 2017'!H99+$F$1*1-'Май 2017'!D98</f>
        <v>0</v>
      </c>
      <c r="J99" s="53">
        <f>'СВОД 2017'!I99+$F$1*1-'Июнь 2017'!D98</f>
        <v>0</v>
      </c>
      <c r="K99" s="53">
        <f>'СВОД 2017'!J99+$F$1*1-'Июль 2017'!D98</f>
        <v>0</v>
      </c>
      <c r="L99" s="53">
        <f>'СВОД 2017'!K99+$F$1*1-'Август 2017'!D98</f>
        <v>0</v>
      </c>
      <c r="M99" s="53">
        <f>'СВОД 2017'!L99+$G$1*1-'Сентябрь 2017'!D98</f>
        <v>0</v>
      </c>
      <c r="N99" s="53">
        <f>'СВОД 2017'!M99+$G$1*1-'Октябрь 2017'!D98</f>
        <v>0</v>
      </c>
      <c r="O99" s="53">
        <f>'СВОД 2017'!N99+$G$1*1-'Ноябрь 2017'!D98</f>
        <v>0</v>
      </c>
      <c r="P99" s="53">
        <f>'СВОД 2017'!O99+$G$1*1-'Декабрь 2017'!D98</f>
        <v>0</v>
      </c>
      <c r="Q99" s="14">
        <f t="shared" si="6"/>
        <v>26000</v>
      </c>
      <c r="R99" s="14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4">
        <f t="shared" si="4"/>
        <v>0</v>
      </c>
      <c r="T99" s="37">
        <f t="shared" si="5"/>
        <v>0</v>
      </c>
    </row>
    <row r="100" spans="1:20" ht="15.95" customHeight="1" x14ac:dyDescent="0.25">
      <c r="A100" s="20" t="s">
        <v>115</v>
      </c>
      <c r="B100" s="2">
        <v>78</v>
      </c>
      <c r="C100" s="2" t="s">
        <v>21</v>
      </c>
      <c r="D100" s="53">
        <f>'СВОД 2016'!P100</f>
        <v>-4228.170000000001</v>
      </c>
      <c r="E100" s="53">
        <f>'СВОД 2017'!D100+$F$1*1-'Январь 2017'!D99</f>
        <v>-2128.170000000001</v>
      </c>
      <c r="F100" s="53">
        <f>'СВОД 2017'!E100+$F$1*1-'Февраль 2017'!D99</f>
        <v>-28.170000000000982</v>
      </c>
      <c r="G100" s="53">
        <f>'СВОД 2017'!F100+$F$1*1-'Март 2017'!D99</f>
        <v>-2628.170000000001</v>
      </c>
      <c r="H100" s="53">
        <f>'СВОД 2017'!G100+$F$1*1-'Апрель 2017'!D99</f>
        <v>-528.17000000000098</v>
      </c>
      <c r="I100" s="53">
        <f>'СВОД 2017'!H100+$F$1*1-'Май 2017'!D99</f>
        <v>-3128.170000000001</v>
      </c>
      <c r="J100" s="53">
        <f>'СВОД 2017'!I100+$F$1*1-'Июнь 2017'!D99</f>
        <v>-1028.170000000001</v>
      </c>
      <c r="K100" s="53">
        <f>'СВОД 2017'!J100+$F$1*1-'Июль 2017'!D99</f>
        <v>1071.829999999999</v>
      </c>
      <c r="L100" s="53">
        <f>'СВОД 2017'!K100+$F$1*1-'Август 2017'!D99</f>
        <v>3171.829999999999</v>
      </c>
      <c r="M100" s="53">
        <f>'СВОД 2017'!L100+$G$1*1-'Сентябрь 2017'!D99</f>
        <v>-28.170000000000982</v>
      </c>
      <c r="N100" s="53">
        <f>'СВОД 2017'!M100+$G$1*1-'Октябрь 2017'!D99</f>
        <v>2271.829999999999</v>
      </c>
      <c r="O100" s="53">
        <f>'СВОД 2017'!N100+$G$1*1-'Ноябрь 2017'!D99</f>
        <v>-28.170000000000982</v>
      </c>
      <c r="P100" s="53">
        <f>'СВОД 2017'!O100+$G$1*1-'Декабрь 2017'!D99</f>
        <v>-2328.170000000001</v>
      </c>
      <c r="Q100" s="14">
        <f t="shared" si="6"/>
        <v>26000</v>
      </c>
      <c r="R100" s="14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4">
        <f t="shared" si="4"/>
        <v>-2328.1700000000019</v>
      </c>
      <c r="T100" s="37">
        <f t="shared" si="5"/>
        <v>0</v>
      </c>
    </row>
    <row r="101" spans="1:20" ht="15.95" customHeight="1" x14ac:dyDescent="0.25">
      <c r="A101" s="20" t="s">
        <v>116</v>
      </c>
      <c r="B101" s="2">
        <v>79</v>
      </c>
      <c r="C101" s="9"/>
      <c r="D101" s="53">
        <f>'СВОД 2016'!P101</f>
        <v>-473.09000000000287</v>
      </c>
      <c r="E101" s="53">
        <f>'СВОД 2017'!D101+$F$1*1-'Январь 2017'!D100</f>
        <v>-2933.0900000000029</v>
      </c>
      <c r="F101" s="53">
        <f>'СВОД 2017'!E101+$F$1*1-'Февраль 2017'!D100</f>
        <v>-833.09000000000287</v>
      </c>
      <c r="G101" s="53">
        <f>'СВОД 2017'!F101+$F$1*1-'Март 2017'!D100</f>
        <v>1266.9099999999971</v>
      </c>
      <c r="H101" s="53">
        <f>'СВОД 2017'!G101+$F$1*1-'Апрель 2017'!D100</f>
        <v>-1113.0900000000029</v>
      </c>
      <c r="I101" s="53">
        <f>'СВОД 2017'!H101+$F$1*1-'Май 2017'!D100</f>
        <v>-3213.0900000000029</v>
      </c>
      <c r="J101" s="53">
        <f>'СВОД 2017'!I101+$F$1*1-'Июнь 2017'!D100</f>
        <v>-1113.0900000000029</v>
      </c>
      <c r="K101" s="53">
        <f>'СВОД 2017'!J101+$F$1*1-'Июль 2017'!D100</f>
        <v>-3213.0900000000029</v>
      </c>
      <c r="L101" s="53">
        <f>'СВОД 2017'!K101+$F$1*1-'Август 2017'!D100</f>
        <v>-1113.0900000000029</v>
      </c>
      <c r="M101" s="53">
        <f>'СВОД 2017'!L101+$G$1*1-'Сентябрь 2017'!D100</f>
        <v>-3213.0900000000029</v>
      </c>
      <c r="N101" s="53">
        <f>'СВОД 2017'!M101+$G$1*1-'Октябрь 2017'!D100</f>
        <v>-913.09000000000287</v>
      </c>
      <c r="O101" s="53">
        <f>'СВОД 2017'!N101+$G$1*1-'Ноябрь 2017'!D100</f>
        <v>-3213.0900000000029</v>
      </c>
      <c r="P101" s="53">
        <f>'СВОД 2017'!O101+$G$1*1-'Декабрь 2017'!D100</f>
        <v>-913.09000000000287</v>
      </c>
      <c r="Q101" s="14">
        <f t="shared" si="6"/>
        <v>26000</v>
      </c>
      <c r="R101" s="14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4">
        <f t="shared" si="4"/>
        <v>-913.09000000000378</v>
      </c>
      <c r="T101" s="37">
        <f t="shared" si="5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" t="s">
        <v>21</v>
      </c>
      <c r="D102" s="53">
        <f>'СВОД 2016'!P102</f>
        <v>2.7284841053187847E-12</v>
      </c>
      <c r="E102" s="53">
        <f>'СВОД 2017'!D102+$F$1*1-'Январь 2017'!D101</f>
        <v>-4199.9999999999973</v>
      </c>
      <c r="F102" s="53">
        <f>'СВОД 2017'!E102+$F$1*1-'Февраль 2017'!D101</f>
        <v>-2099.9999999999973</v>
      </c>
      <c r="G102" s="53">
        <f>'СВОД 2017'!F102+$F$1*1-'Март 2017'!D101</f>
        <v>-6299.9999999999973</v>
      </c>
      <c r="H102" s="53">
        <f>'СВОД 2017'!G102+$F$1*1-'Апрель 2017'!D101</f>
        <v>-4199.9999999999973</v>
      </c>
      <c r="I102" s="53">
        <f>'СВОД 2017'!H102+$F$1*1-'Май 2017'!D101</f>
        <v>-2099.9999999999973</v>
      </c>
      <c r="J102" s="53">
        <f>'СВОД 2017'!I102+$F$1*1-'Июнь 2017'!D101</f>
        <v>2.7284841053187847E-12</v>
      </c>
      <c r="K102" s="53">
        <f>'СВОД 2017'!J102+$F$1*1-'Июль 2017'!D101</f>
        <v>-4199.9999999999973</v>
      </c>
      <c r="L102" s="53">
        <f>'СВОД 2017'!K102+$F$1*1-'Август 2017'!D101</f>
        <v>-2099.9999999999973</v>
      </c>
      <c r="M102" s="53">
        <f>'СВОД 2017'!L102+$G$1*1-'Сентябрь 2017'!D101</f>
        <v>200.00000000000273</v>
      </c>
      <c r="N102" s="53">
        <f>'СВОД 2017'!M102+$G$1*1-'Октябрь 2017'!D101</f>
        <v>-4399.9999999999973</v>
      </c>
      <c r="O102" s="53">
        <f>'СВОД 2017'!N102+$G$1*1-'Ноябрь 2017'!D101</f>
        <v>-2099.9999999999973</v>
      </c>
      <c r="P102" s="53">
        <f>'СВОД 2017'!O102+$G$1*1-'Декабрь 2017'!D101</f>
        <v>200.00000000000273</v>
      </c>
      <c r="Q102" s="14">
        <f t="shared" si="6"/>
        <v>26000</v>
      </c>
      <c r="R102" s="14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4">
        <f t="shared" si="4"/>
        <v>200.00000000000364</v>
      </c>
      <c r="T102" s="37">
        <f t="shared" si="5"/>
        <v>9.0949470177292824E-13</v>
      </c>
    </row>
    <row r="103" spans="1:20" ht="15.95" customHeight="1" x14ac:dyDescent="0.25">
      <c r="A103" s="20" t="s">
        <v>118</v>
      </c>
      <c r="B103" s="2">
        <v>80</v>
      </c>
      <c r="C103" s="9"/>
      <c r="D103" s="53">
        <f>'СВОД 2016'!P103</f>
        <v>59.610000000000582</v>
      </c>
      <c r="E103" s="60">
        <f>'СВОД 2017'!D103+$F$1*1-'Январь 2017'!D102</f>
        <v>-140.38999999999942</v>
      </c>
      <c r="F103" s="53">
        <f>'СВОД 2017'!E103+$F$1*1-'Февраль 2017'!D102</f>
        <v>1959.6100000000006</v>
      </c>
      <c r="G103" s="60">
        <f>'СВОД 2017'!F103+$F$1*1-'Март 2017'!D102</f>
        <v>-540.38999999999942</v>
      </c>
      <c r="H103" s="53">
        <f>'СВОД 2017'!G103+$F$1*1-'Апрель 2017'!D102</f>
        <v>1559.6100000000006</v>
      </c>
      <c r="I103" s="53">
        <f>'СВОД 2017'!H103+$F$1*1-'Май 2017'!D102</f>
        <v>1359.6100000000006</v>
      </c>
      <c r="J103" s="53">
        <f>'СВОД 2017'!I103+$F$1*1-'Июнь 2017'!D102</f>
        <v>3459.6100000000006</v>
      </c>
      <c r="K103" s="53">
        <f>'СВОД 2017'!J103+$F$1*1-'Июль 2017'!D102</f>
        <v>3059.6100000000006</v>
      </c>
      <c r="L103" s="53">
        <f>'СВОД 2017'!K103+$F$1*1-'Август 2017'!D102</f>
        <v>-40.389999999999418</v>
      </c>
      <c r="M103" s="53">
        <f>'СВОД 2017'!L103+$G$1*1-'Сентябрь 2017'!D102</f>
        <v>2259.6100000000006</v>
      </c>
      <c r="N103" s="53">
        <f>'СВОД 2017'!M103+$G$1*1-'Октябрь 2017'!D102</f>
        <v>2259.6100000000006</v>
      </c>
      <c r="O103" s="53">
        <f>'СВОД 2017'!N103+$G$1*1-'Ноябрь 2017'!D102</f>
        <v>4559.6100000000006</v>
      </c>
      <c r="P103" s="53">
        <f>'СВОД 2017'!O103+$G$1*1-'Декабрь 2017'!D102</f>
        <v>-0.38999999999941792</v>
      </c>
      <c r="Q103" s="14">
        <f t="shared" si="6"/>
        <v>26000</v>
      </c>
      <c r="R103" s="14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4">
        <f t="shared" si="4"/>
        <v>-0.38999999999941792</v>
      </c>
      <c r="T103" s="37">
        <f t="shared" si="5"/>
        <v>0</v>
      </c>
    </row>
    <row r="104" spans="1:20" ht="15.95" customHeight="1" x14ac:dyDescent="0.25">
      <c r="A104" s="20" t="s">
        <v>118</v>
      </c>
      <c r="B104" s="2">
        <v>81</v>
      </c>
      <c r="C104" s="9"/>
      <c r="D104" s="53">
        <f>'СВОД 2016'!P104</f>
        <v>48875.29</v>
      </c>
      <c r="E104" s="53">
        <f>'СВОД 2017'!D104+$F$1*1-'Январь 2017'!D103</f>
        <v>50975.29</v>
      </c>
      <c r="F104" s="53">
        <f>'СВОД 2017'!E104+$F$1*1-'Февраль 2017'!D103</f>
        <v>53075.29</v>
      </c>
      <c r="G104" s="53">
        <f>'СВОД 2017'!F104+$F$1*1-'Март 2017'!D103</f>
        <v>55175.29</v>
      </c>
      <c r="H104" s="53">
        <f>'СВОД 2017'!G104+$F$1*1-'Апрель 2017'!D103</f>
        <v>2100.2900000000009</v>
      </c>
      <c r="I104" s="53">
        <f>'СВОД 2017'!H104+$F$1*1-'Май 2017'!D103</f>
        <v>4200.2900000000009</v>
      </c>
      <c r="J104" s="53">
        <f>'СВОД 2017'!I104+$F$1*1-'Июнь 2017'!D103</f>
        <v>6300.2900000000009</v>
      </c>
      <c r="K104" s="53">
        <f>'СВОД 2017'!J104+$F$1*1-'Июль 2017'!D103</f>
        <v>8400.2900000000009</v>
      </c>
      <c r="L104" s="53">
        <f>'СВОД 2017'!K104+$F$1*1-'Август 2017'!D103</f>
        <v>10500.29</v>
      </c>
      <c r="M104" s="53">
        <f>'СВОД 2017'!L104+$G$1*0-'Сентябрь 2017'!D103</f>
        <v>0</v>
      </c>
      <c r="N104" s="53">
        <f>'СВОД 2017'!M104+$G$1*0-'Сентябрь 2017'!E103</f>
        <v>0</v>
      </c>
      <c r="O104" s="53">
        <f>'СВОД 2017'!N104+$G$1*0-'Сентябрь 2017'!F103</f>
        <v>0</v>
      </c>
      <c r="P104" s="53">
        <f>'СВОД 2017'!O104+$G$1*0-'Сентябрь 2017'!G103</f>
        <v>0</v>
      </c>
      <c r="Q104" s="14">
        <f t="shared" si="6"/>
        <v>26000</v>
      </c>
      <c r="R104" s="14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4">
        <f t="shared" si="4"/>
        <v>9200</v>
      </c>
      <c r="T104" s="37">
        <f t="shared" si="5"/>
        <v>9200</v>
      </c>
    </row>
    <row r="105" spans="1:20" ht="15.95" customHeight="1" x14ac:dyDescent="0.25">
      <c r="A105" s="20" t="s">
        <v>120</v>
      </c>
      <c r="B105" s="2">
        <v>82</v>
      </c>
      <c r="C105" s="9"/>
      <c r="D105" s="53">
        <f>'СВОД 2016'!P105</f>
        <v>0</v>
      </c>
      <c r="E105" s="53">
        <f>'СВОД 2017'!D105+$F$1*1-'Январь 2017'!D104</f>
        <v>0</v>
      </c>
      <c r="F105" s="53">
        <f>'СВОД 2017'!E105+$F$1*1-'Февраль 2017'!D104</f>
        <v>2100</v>
      </c>
      <c r="G105" s="53">
        <f>'СВОД 2017'!F105+$F$1*1-'Март 2017'!D104</f>
        <v>-4200</v>
      </c>
      <c r="H105" s="53">
        <f>'СВОД 2017'!G105+$F$1*1-'Апрель 2017'!D104</f>
        <v>-2100</v>
      </c>
      <c r="I105" s="53">
        <f>'СВОД 2017'!H105+$F$1*1-'Май 2017'!D104</f>
        <v>0</v>
      </c>
      <c r="J105" s="53">
        <f>'СВОД 2017'!I105+$F$1*1-'Июнь 2017'!D104</f>
        <v>-2100</v>
      </c>
      <c r="K105" s="53">
        <f>'СВОД 2017'!J105+$F$1*1-'Июль 2017'!D104</f>
        <v>0</v>
      </c>
      <c r="L105" s="53">
        <f>'СВОД 2017'!K105+$F$1*1-'Август 2017'!D104</f>
        <v>2100</v>
      </c>
      <c r="M105" s="53">
        <f>'СВОД 2017'!L105+$G$1*1-'Сентябрь 2017'!D104</f>
        <v>0</v>
      </c>
      <c r="N105" s="53">
        <f>'СВОД 2017'!M105+$G$1*1-'Октябрь 2017'!D104</f>
        <v>0</v>
      </c>
      <c r="O105" s="53">
        <f>'СВОД 2017'!N105+$G$1*1-'Ноябрь 2017'!D104</f>
        <v>2300</v>
      </c>
      <c r="P105" s="53">
        <f>'СВОД 2017'!O105+$G$1*1-'Декабрь 2017'!D104</f>
        <v>200</v>
      </c>
      <c r="Q105" s="14">
        <f t="shared" si="6"/>
        <v>26000</v>
      </c>
      <c r="R105" s="14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4">
        <f t="shared" si="4"/>
        <v>200</v>
      </c>
      <c r="T105" s="37">
        <f t="shared" si="5"/>
        <v>0</v>
      </c>
    </row>
    <row r="106" spans="1:20" ht="15.95" customHeight="1" x14ac:dyDescent="0.25">
      <c r="A106" s="20" t="s">
        <v>121</v>
      </c>
      <c r="B106" s="2">
        <v>83</v>
      </c>
      <c r="C106" s="9"/>
      <c r="D106" s="60">
        <f>'СВОД 2016'!P106</f>
        <v>8921.84</v>
      </c>
      <c r="E106" s="60">
        <f>'СВОД 2017'!D106+$F$1*1-'Январь 2017'!D105</f>
        <v>11021.84</v>
      </c>
      <c r="F106" s="60">
        <f>'СВОД 2017'!E106+$F$1*1-'Февраль 2017'!D105</f>
        <v>3921.84</v>
      </c>
      <c r="G106" s="60">
        <f>'СВОД 2017'!F106+$F$1*1-'Март 2017'!D105</f>
        <v>6021.84</v>
      </c>
      <c r="H106" s="60">
        <f>'СВОД 2017'!G106+$F$1*1-'Апрель 2017'!D105</f>
        <v>8121.84</v>
      </c>
      <c r="I106" s="60">
        <f>'СВОД 2017'!H106+$F$1*1-'Май 2017'!D105</f>
        <v>10221.84</v>
      </c>
      <c r="J106" s="60">
        <f>'СВОД 2017'!I106+$F$1*1-'Июнь 2017'!D105</f>
        <v>12321.84</v>
      </c>
      <c r="K106" s="60">
        <f>'СВОД 2017'!J106+$F$1*1-'Июль 2017'!D105</f>
        <v>7521.84</v>
      </c>
      <c r="L106" s="60">
        <f>'СВОД 2017'!K106+$F$1*1-'Август 2017'!D105</f>
        <v>9621.84</v>
      </c>
      <c r="M106" s="88">
        <f>'СВОД 2017'!L106+$G$1*1-'Сентябрь 2017'!D105</f>
        <v>11921.84</v>
      </c>
      <c r="N106" s="60">
        <f>'СВОД 2017'!M106+$G$1*1-'Октябрь 2017'!D105</f>
        <v>14221.84</v>
      </c>
      <c r="O106" s="60">
        <f>'СВОД 2017'!N106+$G$1*1-'Ноябрь 2017'!D105</f>
        <v>7321.84</v>
      </c>
      <c r="P106" s="60">
        <f>'СВОД 2017'!O106+$G$1*1-'Декабрь 2017'!D105</f>
        <v>9621.84</v>
      </c>
      <c r="Q106" s="14">
        <f t="shared" si="6"/>
        <v>26000</v>
      </c>
      <c r="R106" s="14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4">
        <f t="shared" si="4"/>
        <v>9621.8399999999965</v>
      </c>
      <c r="T106" s="37">
        <f t="shared" si="5"/>
        <v>0</v>
      </c>
    </row>
    <row r="107" spans="1:20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2016'!P107</f>
        <v>2.7284841053187847E-12</v>
      </c>
      <c r="E107" s="53">
        <f>'СВОД 2017'!D107+$F$1*1-'Январь 2017'!D106</f>
        <v>0</v>
      </c>
      <c r="F107" s="53">
        <f>'СВОД 2017'!E107+$F$1*1-'Февраль 2017'!D106</f>
        <v>0</v>
      </c>
      <c r="G107" s="53">
        <f>'СВОД 2017'!F107+$F$1*1-'Март 2017'!D106</f>
        <v>0</v>
      </c>
      <c r="H107" s="53">
        <f>'СВОД 2017'!G107+$F$1*1-'Апрель 2017'!D106</f>
        <v>0</v>
      </c>
      <c r="I107" s="53">
        <f>'СВОД 2017'!H107+$F$1*1-'Май 2017'!D106</f>
        <v>0</v>
      </c>
      <c r="J107" s="53">
        <f>'СВОД 2017'!I107+$F$1*1-'Июнь 2017'!D106</f>
        <v>0</v>
      </c>
      <c r="K107" s="53">
        <f>'СВОД 2017'!J107+$F$1*1-'Июль 2017'!D106</f>
        <v>0</v>
      </c>
      <c r="L107" s="53">
        <f>'СВОД 2017'!K107+$F$1*1-'Август 2017'!D106</f>
        <v>0</v>
      </c>
      <c r="M107" s="53">
        <f>'СВОД 2017'!L107+$G$1*1-'Сентябрь 2017'!D106</f>
        <v>0</v>
      </c>
      <c r="N107" s="53">
        <f>'СВОД 2017'!M107+$G$1*1-'Октябрь 2017'!D106</f>
        <v>0</v>
      </c>
      <c r="O107" s="53">
        <f>'СВОД 2017'!N107+$G$1*1-'Ноябрь 2017'!D106</f>
        <v>2300</v>
      </c>
      <c r="P107" s="53">
        <f>'СВОД 2017'!O107+$G$1*1-'Декабрь 2017'!D106</f>
        <v>0</v>
      </c>
      <c r="Q107" s="14">
        <f t="shared" si="6"/>
        <v>26000</v>
      </c>
      <c r="R107" s="14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4">
        <f t="shared" si="4"/>
        <v>0</v>
      </c>
      <c r="T107" s="37">
        <f t="shared" si="5"/>
        <v>0</v>
      </c>
    </row>
    <row r="108" spans="1:20" ht="15.95" customHeight="1" x14ac:dyDescent="0.25">
      <c r="A108" s="20" t="s">
        <v>238</v>
      </c>
      <c r="B108" s="2">
        <v>84</v>
      </c>
      <c r="C108" s="9"/>
      <c r="D108" s="60">
        <f>'СВОД 2016'!P108</f>
        <v>13370.120000000014</v>
      </c>
      <c r="E108" s="60">
        <f>'СВОД 2017'!D108+$F$1*1-'Январь 2017'!D107</f>
        <v>15470.120000000014</v>
      </c>
      <c r="F108" s="60">
        <f>'СВОД 2017'!E108+$F$1*1-'Февраль 2017'!D107</f>
        <v>17570.120000000014</v>
      </c>
      <c r="G108" s="60">
        <f>'СВОД 2017'!F108+$F$1*1-'Март 2017'!D107</f>
        <v>19670.120000000014</v>
      </c>
      <c r="H108" s="60">
        <f>'СВОД 2017'!G108+$F$1*1-'Апрель 2017'!D107</f>
        <v>21770.120000000014</v>
      </c>
      <c r="I108" s="60">
        <f>'СВОД 2017'!H108+$F$1*1-'Май 2017'!D107</f>
        <v>23870.120000000014</v>
      </c>
      <c r="J108" s="60">
        <f>'СВОД 2017'!I108+$F$1*1-'Июнь 2017'!D107</f>
        <v>25970.120000000014</v>
      </c>
      <c r="K108" s="60">
        <f>'СВОД 2017'!J108+$F$1*1-'Июль 2017'!D107</f>
        <v>28070.120000000014</v>
      </c>
      <c r="L108" s="60">
        <f>'СВОД 2017'!K108+$F$1*1-'Август 2017'!D107</f>
        <v>30170.120000000014</v>
      </c>
      <c r="M108" s="60">
        <f>'СВОД 2017'!L108+$G$1*1-'Сентябрь 2017'!D107</f>
        <v>32470.120000000014</v>
      </c>
      <c r="N108" s="60">
        <f>'СВОД 2017'!M108+$G$1*1-'Октябрь 2017'!D107</f>
        <v>34770.12000000001</v>
      </c>
      <c r="O108" s="60">
        <f>'СВОД 2017'!N108+$G$1*1-'Ноябрь 2017'!D107</f>
        <v>37070.12000000001</v>
      </c>
      <c r="P108" s="60">
        <f>'СВОД 2017'!O108+$G$1*1-'Декабрь 2017'!D107</f>
        <v>39370.12000000001</v>
      </c>
      <c r="Q108" s="14">
        <f t="shared" si="6"/>
        <v>26000</v>
      </c>
      <c r="R108" s="14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4">
        <f t="shared" si="4"/>
        <v>39370.12000000001</v>
      </c>
      <c r="T108" s="37">
        <f t="shared" si="5"/>
        <v>0</v>
      </c>
    </row>
    <row r="109" spans="1:20" ht="15.95" customHeight="1" x14ac:dyDescent="0.25">
      <c r="A109" s="20" t="s">
        <v>124</v>
      </c>
      <c r="B109" s="2">
        <v>87</v>
      </c>
      <c r="C109" s="9"/>
      <c r="D109" s="53">
        <f>'СВОД 2016'!P109</f>
        <v>1858.619999999999</v>
      </c>
      <c r="E109" s="53">
        <f>'СВОД 2017'!D109+$F$1*1-'Январь 2017'!D108</f>
        <v>-23100</v>
      </c>
      <c r="F109" s="53">
        <f>'СВОД 2017'!E109+$F$1*1-'Февраль 2017'!D108</f>
        <v>-21000</v>
      </c>
      <c r="G109" s="53">
        <f>'СВОД 2017'!F109+$F$1*1-'Март 2017'!D108</f>
        <v>-18900</v>
      </c>
      <c r="H109" s="53">
        <f>'СВОД 2017'!G109+$F$1*1-'Апрель 2017'!D108</f>
        <v>-16800</v>
      </c>
      <c r="I109" s="53">
        <f>'СВОД 2017'!H109+$F$1*1-'Май 2017'!D108</f>
        <v>-14700</v>
      </c>
      <c r="J109" s="53">
        <f>'СВОД 2017'!I109+$F$1*1-'Июнь 2017'!D108</f>
        <v>-12600</v>
      </c>
      <c r="K109" s="53">
        <f>'СВОД 2017'!J109+$F$1*1-'Июль 2017'!D108</f>
        <v>-10500</v>
      </c>
      <c r="L109" s="53">
        <f>'СВОД 2017'!K109+$F$1*1-'Август 2017'!D108</f>
        <v>-8400</v>
      </c>
      <c r="M109" s="53">
        <f>'СВОД 2017'!L109+$G$1*1-'Сентябрь 2017'!D108</f>
        <v>-6100</v>
      </c>
      <c r="N109" s="53">
        <f>'СВОД 2017'!M109+$G$1*1-'Октябрь 2017'!D108</f>
        <v>-3800</v>
      </c>
      <c r="O109" s="53">
        <f>'СВОД 2017'!N109+$G$1*1-'Ноябрь 2017'!D108</f>
        <v>-1500</v>
      </c>
      <c r="P109" s="53">
        <f>'СВОД 2017'!O109+$G$1*1-'Декабрь 2017'!D108</f>
        <v>800</v>
      </c>
      <c r="Q109" s="14">
        <f t="shared" si="6"/>
        <v>26000</v>
      </c>
      <c r="R109" s="14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4">
        <f t="shared" si="4"/>
        <v>800</v>
      </c>
      <c r="T109" s="37">
        <f t="shared" si="5"/>
        <v>0</v>
      </c>
    </row>
    <row r="110" spans="1:20" ht="15.95" customHeight="1" x14ac:dyDescent="0.25">
      <c r="A110" s="20" t="s">
        <v>125</v>
      </c>
      <c r="B110" s="2">
        <v>88</v>
      </c>
      <c r="C110" s="9"/>
      <c r="D110" s="53">
        <f>'СВОД 2016'!P110</f>
        <v>68.390000000003056</v>
      </c>
      <c r="E110" s="53">
        <f>'СВОД 2017'!D110+$F$1*1-'Январь 2017'!D109</f>
        <v>-23099.999999999996</v>
      </c>
      <c r="F110" s="53">
        <f>'СВОД 2017'!E110+$F$1*1-'Февраль 2017'!D109</f>
        <v>-20999.999999999996</v>
      </c>
      <c r="G110" s="53">
        <f>'СВОД 2017'!F110+$F$1*1-'Март 2017'!D109</f>
        <v>-18899.999999999996</v>
      </c>
      <c r="H110" s="53">
        <f>'СВОД 2017'!G110+$F$1*1-'Апрель 2017'!D109</f>
        <v>-16799.999999999996</v>
      </c>
      <c r="I110" s="53">
        <f>'СВОД 2017'!H110+$F$1*1-'Май 2017'!D109</f>
        <v>-14699.999999999996</v>
      </c>
      <c r="J110" s="53">
        <f>'СВОД 2017'!I110+$F$1*1-'Июнь 2017'!D109</f>
        <v>-12599.999999999996</v>
      </c>
      <c r="K110" s="53">
        <f>'СВОД 2017'!J110+$F$1*1-'Июль 2017'!D109</f>
        <v>-10499.999999999996</v>
      </c>
      <c r="L110" s="53">
        <f>'СВОД 2017'!K110+$F$1*1-'Август 2017'!D109</f>
        <v>-8399.9999999999964</v>
      </c>
      <c r="M110" s="53">
        <f>'СВОД 2017'!L110+$G$1*1-'Сентябрь 2017'!D109</f>
        <v>-6099.9999999999964</v>
      </c>
      <c r="N110" s="53">
        <f>'СВОД 2017'!M110+$G$1*1-'Октябрь 2017'!D109</f>
        <v>-3799.9999999999964</v>
      </c>
      <c r="O110" s="53">
        <f>'СВОД 2017'!N110+$G$1*1-'Ноябрь 2017'!D109</f>
        <v>-1499.9999999999964</v>
      </c>
      <c r="P110" s="53">
        <f>'СВОД 2017'!O110+$G$1*1-'Декабрь 2017'!D109</f>
        <v>800.00000000000364</v>
      </c>
      <c r="Q110" s="14">
        <f t="shared" si="6"/>
        <v>26000</v>
      </c>
      <c r="R110" s="14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4">
        <f t="shared" si="4"/>
        <v>800.00000000000364</v>
      </c>
      <c r="T110" s="37">
        <f t="shared" si="5"/>
        <v>0</v>
      </c>
    </row>
    <row r="111" spans="1:20" ht="15.95" customHeight="1" x14ac:dyDescent="0.25">
      <c r="A111" s="20" t="s">
        <v>126</v>
      </c>
      <c r="B111" s="2">
        <v>89</v>
      </c>
      <c r="C111" s="9"/>
      <c r="D111" s="53">
        <f>'СВОД 2016'!P111</f>
        <v>-273.55000000000473</v>
      </c>
      <c r="E111" s="53">
        <f>'СВОД 2017'!D111+$F$1*1-'Январь 2017'!D110</f>
        <v>1826.4499999999953</v>
      </c>
      <c r="F111" s="53">
        <f>'СВОД 2017'!E111+$F$1*1-'Февраль 2017'!D110</f>
        <v>1426.4499999999953</v>
      </c>
      <c r="G111" s="53">
        <f>'СВОД 2017'!F111+$F$1*1-'Март 2017'!D110</f>
        <v>1326.4499999999953</v>
      </c>
      <c r="H111" s="53">
        <f>'СВОД 2017'!G111+$F$1*1-'Апрель 2017'!D110</f>
        <v>926.44999999999527</v>
      </c>
      <c r="I111" s="53">
        <f>'СВОД 2017'!H111+$F$1*1-'Май 2017'!D110</f>
        <v>2026.4499999999953</v>
      </c>
      <c r="J111" s="53">
        <f>'СВОД 2017'!I111+$F$1*1-'Июнь 2017'!D110</f>
        <v>2126.4499999999953</v>
      </c>
      <c r="K111" s="53">
        <f>'СВОД 2017'!J111+$F$1*1-'Июль 2017'!D110</f>
        <v>1726.4499999999953</v>
      </c>
      <c r="L111" s="53">
        <f>'СВОД 2017'!K111+$F$1*1-'Август 2017'!D110</f>
        <v>1326.4499999999953</v>
      </c>
      <c r="M111" s="53">
        <f>'СВОД 2017'!L111+$G$1*1-'Сентябрь 2017'!D110</f>
        <v>3626.4499999999953</v>
      </c>
      <c r="N111" s="53">
        <f>'СВОД 2017'!M111+$G$1*1-'Октябрь 2017'!D110</f>
        <v>3426.4499999999953</v>
      </c>
      <c r="O111" s="53">
        <f>'СВОД 2017'!N111+$G$1*1-'Ноябрь 2017'!D110</f>
        <v>3226.4499999999953</v>
      </c>
      <c r="P111" s="53">
        <f>'СВОД 2017'!O111+$G$1*1-'Декабрь 2017'!D110</f>
        <v>-73.550000000004729</v>
      </c>
      <c r="Q111" s="14">
        <f t="shared" si="6"/>
        <v>26000</v>
      </c>
      <c r="R111" s="14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4">
        <f t="shared" si="4"/>
        <v>-73.55000000000291</v>
      </c>
      <c r="T111" s="37">
        <f t="shared" si="5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9"/>
      <c r="D112" s="53">
        <f>'СВОД 2016'!P112</f>
        <v>39.080000000001746</v>
      </c>
      <c r="E112" s="53">
        <f>'СВОД 2017'!D112+$F$1*1-'Январь 2017'!D111</f>
        <v>2139.0800000000017</v>
      </c>
      <c r="F112" s="53">
        <f>'СВОД 2017'!E112+$F$1*1-'Февраль 2017'!D111</f>
        <v>2100.0000000000018</v>
      </c>
      <c r="G112" s="53">
        <f>'СВОД 2017'!F112+$F$1*1-'Март 2017'!D111</f>
        <v>4200.0000000000018</v>
      </c>
      <c r="H112" s="53">
        <f>'СВОД 2017'!G112+$F$1*1-'Апрель 2017'!D111</f>
        <v>-2099.9999999999982</v>
      </c>
      <c r="I112" s="53">
        <f>'СВОД 2017'!H112+$F$1*1-'Май 2017'!D111</f>
        <v>1.8189894035458565E-12</v>
      </c>
      <c r="J112" s="53">
        <f>'СВОД 2017'!I112+$F$1*1-'Июнь 2017'!D111</f>
        <v>2100.0000000000018</v>
      </c>
      <c r="K112" s="53">
        <f>'СВОД 2017'!J112+$F$1*1-'Июль 2017'!D111</f>
        <v>-4199.9999999999982</v>
      </c>
      <c r="L112" s="53">
        <f>'СВОД 2017'!K112+$F$1*1-'Август 2017'!D111</f>
        <v>-2099.9999999999982</v>
      </c>
      <c r="M112" s="53">
        <f>'СВОД 2017'!L112+$G$1*1-'Сентябрь 2017'!D111</f>
        <v>200.00000000000182</v>
      </c>
      <c r="N112" s="53">
        <f>'СВОД 2017'!M112+$G$1*1-'Октябрь 2017'!D111</f>
        <v>2500.0000000000018</v>
      </c>
      <c r="O112" s="53">
        <f>'СВОД 2017'!N112+$G$1*1-'Ноябрь 2017'!D111</f>
        <v>-2299.9999999999982</v>
      </c>
      <c r="P112" s="53">
        <f>'СВОД 2017'!O112+$G$1*1-'Декабрь 2017'!D111</f>
        <v>1.8189894035458565E-12</v>
      </c>
      <c r="Q112" s="14">
        <f t="shared" si="6"/>
        <v>26000</v>
      </c>
      <c r="R112" s="14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4">
        <f t="shared" si="4"/>
        <v>0</v>
      </c>
      <c r="T112" s="37">
        <f t="shared" si="5"/>
        <v>-1.8189894035458565E-12</v>
      </c>
    </row>
    <row r="113" spans="1:20" ht="15.95" customHeight="1" x14ac:dyDescent="0.25">
      <c r="A113" s="20" t="s">
        <v>128</v>
      </c>
      <c r="B113" s="2">
        <v>91</v>
      </c>
      <c r="C113" s="9"/>
      <c r="D113" s="53">
        <f>'СВОД 2016'!P113</f>
        <v>-385.10000000000127</v>
      </c>
      <c r="E113" s="53">
        <f>'СВОД 2017'!D113+$F$1*1-'Январь 2017'!D112</f>
        <v>-385.10000000000127</v>
      </c>
      <c r="F113" s="53">
        <f>'СВОД 2017'!E113+$F$1*1-'Февраль 2017'!D112</f>
        <v>-385.10000000000127</v>
      </c>
      <c r="G113" s="53">
        <f>'СВОД 2017'!F113+$F$1*1-'Март 2017'!D112</f>
        <v>-385.10000000000127</v>
      </c>
      <c r="H113" s="53">
        <f>'СВОД 2017'!G113+$F$1*1-'Апрель 2017'!D112</f>
        <v>-385.10000000000127</v>
      </c>
      <c r="I113" s="53">
        <f>'СВОД 2017'!H113+$F$1*1-'Май 2017'!D112</f>
        <v>-385.10000000000127</v>
      </c>
      <c r="J113" s="53">
        <f>'СВОД 2017'!I113+$F$1*1-'Июнь 2017'!D112</f>
        <v>-385.10000000000127</v>
      </c>
      <c r="K113" s="53">
        <f>'СВОД 2017'!J113+$F$1*1-'Июль 2017'!D112</f>
        <v>-385.10000000000127</v>
      </c>
      <c r="L113" s="53">
        <f>'СВОД 2017'!K113+$F$1*1-'Август 2017'!D112</f>
        <v>-385.10000000000127</v>
      </c>
      <c r="M113" s="53">
        <f>'СВОД 2017'!L113+$G$1*1-'Сентябрь 2017'!D112</f>
        <v>-385.10000000000127</v>
      </c>
      <c r="N113" s="53">
        <f>'СВОД 2017'!M113+$G$1*1-'Октябрь 2017'!D112</f>
        <v>-385.10000000000127</v>
      </c>
      <c r="O113" s="53">
        <f>'СВОД 2017'!N113+$G$1*1-'Ноябрь 2017'!D112</f>
        <v>-385.10000000000127</v>
      </c>
      <c r="P113" s="53">
        <f>'СВОД 2017'!O113+$G$1*1-'Декабрь 2017'!D112</f>
        <v>-385.10000000000127</v>
      </c>
      <c r="Q113" s="14">
        <f t="shared" si="6"/>
        <v>26000</v>
      </c>
      <c r="R113" s="14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4">
        <f t="shared" si="4"/>
        <v>-385.10000000000218</v>
      </c>
      <c r="T113" s="37">
        <f t="shared" si="5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9"/>
      <c r="D114" s="53">
        <f>'СВОД 2016'!P114</f>
        <v>0.13999999999759893</v>
      </c>
      <c r="E114" s="53">
        <f>'СВОД 2017'!D114+$F$1*1-'Январь 2017'!D113</f>
        <v>2100.1399999999976</v>
      </c>
      <c r="F114" s="53">
        <f>'СВОД 2017'!E114+$F$1*1-'Февраль 2017'!D113</f>
        <v>-20999.86</v>
      </c>
      <c r="G114" s="53">
        <f>'СВОД 2017'!F114+$F$1*1-'Март 2017'!D113</f>
        <v>-18899.86</v>
      </c>
      <c r="H114" s="53">
        <f>'СВОД 2017'!G114+$F$1*1-'Апрель 2017'!D113</f>
        <v>-16799.86</v>
      </c>
      <c r="I114" s="53">
        <f>'СВОД 2017'!H114+$F$1*1-'Май 2017'!D113</f>
        <v>-14699.86</v>
      </c>
      <c r="J114" s="53">
        <f>'СВОД 2017'!I114+$F$1*1-'Июнь 2017'!D113</f>
        <v>-12599.86</v>
      </c>
      <c r="K114" s="53">
        <f>'СВОД 2017'!J114+$F$1*1-'Июль 2017'!D113</f>
        <v>-10499.86</v>
      </c>
      <c r="L114" s="53">
        <f>'СВОД 2017'!K114+$F$1*1-'Август 2017'!D113</f>
        <v>-9199.86</v>
      </c>
      <c r="M114" s="53">
        <f>'СВОД 2017'!L114+$G$1*1-'Сентябрь 2017'!D113</f>
        <v>-6899.8600000000006</v>
      </c>
      <c r="N114" s="53">
        <f>'СВОД 2017'!M114+$G$1*1-'Октябрь 2017'!D113</f>
        <v>-4599.8600000000006</v>
      </c>
      <c r="O114" s="53">
        <f>'СВОД 2017'!N114+$G$1*1-'Ноябрь 2017'!D113</f>
        <v>-2299.8600000000006</v>
      </c>
      <c r="P114" s="53">
        <f>'СВОД 2017'!O114+$G$1*1-'Декабрь 2017'!D113</f>
        <v>0.13999999999941792</v>
      </c>
      <c r="Q114" s="14">
        <f t="shared" si="6"/>
        <v>26000</v>
      </c>
      <c r="R114" s="14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4">
        <f t="shared" si="4"/>
        <v>0.13999999999941792</v>
      </c>
      <c r="T114" s="37">
        <f t="shared" si="5"/>
        <v>0</v>
      </c>
    </row>
    <row r="115" spans="1:20" ht="15.95" customHeight="1" x14ac:dyDescent="0.25">
      <c r="A115" s="20" t="s">
        <v>130</v>
      </c>
      <c r="B115" s="2">
        <v>93</v>
      </c>
      <c r="C115" s="9"/>
      <c r="D115" s="53">
        <f>'СВОД 2016'!P115</f>
        <v>0</v>
      </c>
      <c r="E115" s="53">
        <f>'СВОД 2017'!D115+$F$1*1-'Январь 2017'!D114</f>
        <v>0</v>
      </c>
      <c r="F115" s="53">
        <f>'СВОД 2017'!E115+$F$1*1-'Февраль 2017'!D114</f>
        <v>0</v>
      </c>
      <c r="G115" s="53">
        <f>'СВОД 2017'!F115+$F$1*1-'Март 2017'!D114</f>
        <v>0</v>
      </c>
      <c r="H115" s="53">
        <f>'СВОД 2017'!G115+$F$1*1-'Апрель 2017'!D114</f>
        <v>0</v>
      </c>
      <c r="I115" s="53">
        <f>'СВОД 2017'!H115+$F$1*1-'Май 2017'!D114</f>
        <v>-2100</v>
      </c>
      <c r="J115" s="53">
        <f>'СВОД 2017'!I115+$F$1*1-'Июнь 2017'!D114</f>
        <v>0</v>
      </c>
      <c r="K115" s="53">
        <f>'СВОД 2017'!J115+$F$1*1-'Июль 2017'!D114</f>
        <v>-2100</v>
      </c>
      <c r="L115" s="53">
        <f>'СВОД 2017'!K115+$F$1*1-'Август 2017'!D114</f>
        <v>-2100</v>
      </c>
      <c r="M115" s="53">
        <f>'СВОД 2017'!L115+$G$1*1-'Сентябрь 2017'!D114</f>
        <v>-2300</v>
      </c>
      <c r="N115" s="53">
        <f>'СВОД 2017'!M115+$G$1*1-'Октябрь 2017'!D114</f>
        <v>-2300</v>
      </c>
      <c r="O115" s="53">
        <f>'СВОД 2017'!N115+$G$1*1-'Ноябрь 2017'!D114</f>
        <v>-2300</v>
      </c>
      <c r="P115" s="53">
        <f>'СВОД 2017'!O115+$G$1*1-'Декабрь 2017'!D114</f>
        <v>-2300</v>
      </c>
      <c r="Q115" s="14">
        <f t="shared" si="6"/>
        <v>26000</v>
      </c>
      <c r="R115" s="14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4">
        <f t="shared" si="4"/>
        <v>-2300</v>
      </c>
      <c r="T115" s="37">
        <f t="shared" si="5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53">
        <f>'СВОД 2016'!P116</f>
        <v>25685.750000000007</v>
      </c>
      <c r="E116" s="53">
        <f>'СВОД 2017'!D116+$F$1*1-'Январь 2017'!D115</f>
        <v>27785.750000000007</v>
      </c>
      <c r="F116" s="53">
        <f>'СВОД 2017'!E116+$F$1*1-'Февраль 2017'!D115</f>
        <v>29885.750000000007</v>
      </c>
      <c r="G116" s="53">
        <f>'СВОД 2017'!F116+$F$1*1-'Март 2017'!D115</f>
        <v>-5014.2499999999927</v>
      </c>
      <c r="H116" s="53">
        <f>'СВОД 2017'!G116+$F$1*1-'Апрель 2017'!D115</f>
        <v>-2914.2499999999927</v>
      </c>
      <c r="I116" s="53">
        <f>'СВОД 2017'!H116+$F$1*1-'Май 2017'!D115</f>
        <v>-814.24999999999272</v>
      </c>
      <c r="J116" s="53">
        <f>'СВОД 2017'!I116+$F$1*1-'Июнь 2017'!D115</f>
        <v>-5364.2499999999927</v>
      </c>
      <c r="K116" s="53">
        <f>'СВОД 2017'!J116+$F$1*1-'Июль 2017'!D115</f>
        <v>-3264.2499999999927</v>
      </c>
      <c r="L116" s="53">
        <f>'СВОД 2017'!K116+$F$1*1-'Август 2017'!D115</f>
        <v>-1164.2499999999927</v>
      </c>
      <c r="M116" s="53">
        <f>'СВОД 2017'!L116+$G$1*1-'Сентябрь 2017'!D115</f>
        <v>1135.7500000000073</v>
      </c>
      <c r="N116" s="53">
        <f>'СВОД 2017'!M116+$G$1*1-'Октябрь 2017'!D115</f>
        <v>-6414.2499999999927</v>
      </c>
      <c r="O116" s="53">
        <f>'СВОД 2017'!N116+$G$1*1-'Ноябрь 2017'!D115</f>
        <v>-4114.2499999999927</v>
      </c>
      <c r="P116" s="53">
        <f>'СВОД 2017'!O116+$G$1*1-'Декабрь 2017'!D115</f>
        <v>-1814.2499999999927</v>
      </c>
      <c r="Q116" s="14">
        <f t="shared" si="6"/>
        <v>26000</v>
      </c>
      <c r="R116" s="14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4">
        <f t="shared" si="4"/>
        <v>-1814.2499999999927</v>
      </c>
      <c r="T116" s="37">
        <f t="shared" si="5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3">
        <f>'СВОД 2016'!P117</f>
        <v>16177.459999999997</v>
      </c>
      <c r="E117" s="53">
        <f>'СВОД 2017'!D117+$F$1*1-'Январь 2017'!D116</f>
        <v>0</v>
      </c>
      <c r="F117" s="53">
        <f>'СВОД 2017'!E117+$F$1*1-'Февраль 2017'!D116</f>
        <v>2100</v>
      </c>
      <c r="G117" s="53">
        <f>'СВОД 2017'!F117+$F$1*1-'Март 2017'!D116</f>
        <v>0</v>
      </c>
      <c r="H117" s="53">
        <f>'СВОД 2017'!G117+$F$1*1-'Апрель 2017'!D116</f>
        <v>2100</v>
      </c>
      <c r="I117" s="53">
        <f>'СВОД 2017'!H117+$F$1*1-'Май 2017'!D116</f>
        <v>4200</v>
      </c>
      <c r="J117" s="53">
        <f>'СВОД 2017'!I117+$F$1*1-'Июнь 2017'!D116</f>
        <v>0</v>
      </c>
      <c r="K117" s="53">
        <f>'СВОД 2017'!J117+$F$1*1-'Июль 2017'!D116</f>
        <v>2100</v>
      </c>
      <c r="L117" s="53">
        <f>'СВОД 2017'!K117+$F$1*1-'Август 2017'!D116</f>
        <v>4200</v>
      </c>
      <c r="M117" s="53">
        <f>'СВОД 2017'!L117+$G$1*1-'Сентябрь 2017'!D118</f>
        <v>2100</v>
      </c>
      <c r="N117" s="53">
        <f>'СВОД 2017'!M117+$G$1*1-'Октябрь 2017'!D118</f>
        <v>2300</v>
      </c>
      <c r="O117" s="53">
        <f>'СВОД 2017'!N117+$G$1*1-'Ноябрь 2017'!D118</f>
        <v>2300</v>
      </c>
      <c r="P117" s="53">
        <f>'СВОД 2017'!O117+$G$1*1-'Декабрь 2017'!D118</f>
        <v>4600</v>
      </c>
      <c r="Q117" s="14">
        <f t="shared" si="6"/>
        <v>26000</v>
      </c>
      <c r="R117" s="14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4">
        <f t="shared" si="4"/>
        <v>13400</v>
      </c>
      <c r="T117" s="37">
        <f t="shared" si="5"/>
        <v>8800</v>
      </c>
    </row>
    <row r="118" spans="1:20" ht="15.95" customHeight="1" x14ac:dyDescent="0.25">
      <c r="A118" s="20" t="s">
        <v>133</v>
      </c>
      <c r="B118" s="2">
        <v>95</v>
      </c>
      <c r="C118" s="9"/>
      <c r="D118" s="60">
        <f>'СВОД 2016'!P118</f>
        <v>-1595.4000000000051</v>
      </c>
      <c r="E118" s="53">
        <f>'СВОД 2017'!D118+$F$1*1-'Январь 2017'!D117</f>
        <v>504.59999999999491</v>
      </c>
      <c r="F118" s="53">
        <f>'СВОД 2017'!E118+$F$1*1-'Февраль 2017'!D117</f>
        <v>2604.5999999999949</v>
      </c>
      <c r="G118" s="53">
        <f>'СВОД 2017'!F118+$F$1*1-'Март 2017'!D117</f>
        <v>4704.5999999999949</v>
      </c>
      <c r="H118" s="53">
        <f>'СВОД 2017'!G118+$F$1*1-'Апрель 2017'!D117</f>
        <v>6804.5999999999949</v>
      </c>
      <c r="I118" s="53">
        <f>'СВОД 2017'!H118+$F$1*1-'Май 2017'!D117</f>
        <v>404.59999999999491</v>
      </c>
      <c r="J118" s="53">
        <f>'СВОД 2017'!I118+$F$1*1-'Июнь 2017'!D117</f>
        <v>2504.5999999999949</v>
      </c>
      <c r="K118" s="53">
        <f>'СВОД 2017'!J118+$F$1*1-'Июль 2017'!D117</f>
        <v>4604.5999999999949</v>
      </c>
      <c r="L118" s="53">
        <f>'СВОД 2017'!K118+$F$1*1-'Август 2017'!D117</f>
        <v>6704.5999999999949</v>
      </c>
      <c r="M118" s="53">
        <f>'СВОД 2017'!L118+$G$1*1-'Сентябрь 2017'!D117</f>
        <v>4.5999999999949068</v>
      </c>
      <c r="N118" s="53">
        <f>'СВОД 2017'!M118+$G$1*1-'Октябрь 2017'!D117</f>
        <v>2304.5999999999949</v>
      </c>
      <c r="O118" s="53">
        <f>'СВОД 2017'!N118+$G$1*1-'Ноябрь 2017'!D117</f>
        <v>4604.5999999999949</v>
      </c>
      <c r="P118" s="53">
        <f>'СВОД 2017'!O118+$G$1*1-'Декабрь 2017'!D117</f>
        <v>-0.40000000000509317</v>
      </c>
      <c r="Q118" s="14">
        <f t="shared" si="6"/>
        <v>26000</v>
      </c>
      <c r="R118" s="14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4">
        <f t="shared" si="4"/>
        <v>-0.40000000000509317</v>
      </c>
      <c r="T118" s="37">
        <f t="shared" si="5"/>
        <v>0</v>
      </c>
    </row>
    <row r="119" spans="1:20" ht="15.95" customHeight="1" x14ac:dyDescent="0.25">
      <c r="A119" s="20" t="s">
        <v>134</v>
      </c>
      <c r="B119" s="2">
        <v>94</v>
      </c>
      <c r="C119" s="2" t="s">
        <v>21</v>
      </c>
      <c r="D119" s="60">
        <f>'СВОД 2016'!P119</f>
        <v>1640</v>
      </c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14">
        <f t="shared" si="6"/>
        <v>26000</v>
      </c>
      <c r="R119" s="14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4">
        <f t="shared" si="4"/>
        <v>15100</v>
      </c>
      <c r="T119" s="37">
        <f t="shared" si="5"/>
        <v>15100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2016'!P120</f>
        <v>7025.2899999999972</v>
      </c>
      <c r="E120" s="53">
        <f>'СВОД 2017'!D120+$F$1*1-'Январь 2017'!D119</f>
        <v>9125.2899999999972</v>
      </c>
      <c r="F120" s="53">
        <f>'СВОД 2017'!E120+$F$1*1-'Февраль 2017'!D119</f>
        <v>-3774.7100000000028</v>
      </c>
      <c r="G120" s="53">
        <f>'СВОД 2017'!F120+$F$1*1-'Март 2017'!D119</f>
        <v>-1674.7100000000028</v>
      </c>
      <c r="H120" s="53">
        <f>'СВОД 2017'!G120+$F$1*1-'Январь 2017'!G119</f>
        <v>425.28999999999724</v>
      </c>
      <c r="I120" s="53">
        <f>'СВОД 2017'!H120+$F$1*1-'Май 2017'!D119</f>
        <v>-7474.7100000000028</v>
      </c>
      <c r="J120" s="53">
        <f>'СВОД 2017'!I120+$F$1*1-'Июнь 2017'!D119</f>
        <v>-5374.7100000000028</v>
      </c>
      <c r="K120" s="53">
        <f>'СВОД 2017'!J120+$F$1*1-'Июль 2017'!D119</f>
        <v>-3274.7100000000028</v>
      </c>
      <c r="L120" s="53">
        <f>'СВОД 2017'!K120+$F$1*1-'Август 2017'!D119</f>
        <v>-1174.7100000000028</v>
      </c>
      <c r="M120" s="53">
        <f>'СВОД 2017'!L120+$G$1*1-'Сентябрь 2017'!D119</f>
        <v>1125.2899999999972</v>
      </c>
      <c r="N120" s="60">
        <f>'СВОД 2017'!M120+$G$1*1-'Октябрь 2017'!D119</f>
        <v>3425.2899999999972</v>
      </c>
      <c r="O120" s="60">
        <f>'СВОД 2017'!N120+$G$1*1-'Ноябрь 2017'!D119</f>
        <v>5725.2899999999972</v>
      </c>
      <c r="P120" s="60">
        <f>'СВОД 2017'!O120+$G$1*1-'Декабрь 2017'!D119</f>
        <v>-479.71000000000276</v>
      </c>
      <c r="Q120" s="14">
        <f t="shared" si="6"/>
        <v>26000</v>
      </c>
      <c r="R120" s="14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4">
        <f t="shared" si="4"/>
        <v>-479.7100000000064</v>
      </c>
      <c r="T120" s="37">
        <f t="shared" si="5"/>
        <v>-3.637978807091713E-12</v>
      </c>
    </row>
    <row r="121" spans="1:20" ht="15.95" customHeight="1" x14ac:dyDescent="0.25">
      <c r="A121" s="20" t="s">
        <v>136</v>
      </c>
      <c r="B121" s="2">
        <v>97</v>
      </c>
      <c r="C121" s="9"/>
      <c r="D121" s="53">
        <f>'СВОД 2016'!P121</f>
        <v>6485.2899999999972</v>
      </c>
      <c r="E121" s="53">
        <f>'СВОД 2017'!D121+$F$1*1-'Январь 2017'!D120</f>
        <v>6485.2899999999972</v>
      </c>
      <c r="F121" s="53">
        <f>'СВОД 2017'!E121+$F$1*1-'Февраль 2017'!D120</f>
        <v>6485.2899999999972</v>
      </c>
      <c r="G121" s="53">
        <f>'СВОД 2017'!F121+$F$1*1-'Март 2017'!D120</f>
        <v>-2114.7100000000028</v>
      </c>
      <c r="H121" s="53">
        <f>'СВОД 2017'!G121+$F$1*1-'Апрель 2017'!D120</f>
        <v>-14.710000000002765</v>
      </c>
      <c r="I121" s="53">
        <f>'СВОД 2017'!H121+$F$1*1-'Май 2017'!D120</f>
        <v>-14.710000000002765</v>
      </c>
      <c r="J121" s="53">
        <f>'СВОД 2017'!I121+$F$1*1-'Июнь 2017'!D120</f>
        <v>-2114.7100000000028</v>
      </c>
      <c r="K121" s="53">
        <f>'СВОД 2017'!J121+$F$1*1-'Июль 2017'!D120</f>
        <v>-14.710000000002765</v>
      </c>
      <c r="L121" s="53">
        <f>'СВОД 2017'!K121+$F$1*1-'Август 2017'!D120</f>
        <v>-14.710000000002765</v>
      </c>
      <c r="M121" s="53">
        <f>'СВОД 2017'!L121+$G$1*1-'Сентябрь 2017'!D120</f>
        <v>2285.2899999999972</v>
      </c>
      <c r="N121" s="53">
        <f>'СВОД 2017'!M121+$G$1*1-'Октябрь 2017'!D120</f>
        <v>4585.2899999999972</v>
      </c>
      <c r="O121" s="53">
        <f>'СВОД 2017'!N121+$G$1*1-'Ноябрь 2017'!D120</f>
        <v>0</v>
      </c>
      <c r="P121" s="53">
        <f>'СВОД 2017'!O121+$G$1*1-'Декабрь 2017'!D120</f>
        <v>2300</v>
      </c>
      <c r="Q121" s="14">
        <f t="shared" si="6"/>
        <v>26000</v>
      </c>
      <c r="R121" s="14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4">
        <f t="shared" si="4"/>
        <v>2299.9999999999964</v>
      </c>
      <c r="T121" s="37">
        <f t="shared" si="5"/>
        <v>-3.637978807091713E-12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53">
        <f>'СВОД 2016'!P122</f>
        <v>4195.0599999999968</v>
      </c>
      <c r="E122" s="53">
        <f>'СВОД 2017'!D122+$F$1*1-'Январь 2017'!D121</f>
        <v>6295.0599999999968</v>
      </c>
      <c r="F122" s="53">
        <f>'СВОД 2017'!E122+$F$1*1-'Февраль 2017'!D121</f>
        <v>8395.0599999999977</v>
      </c>
      <c r="G122" s="53">
        <f>'СВОД 2017'!F122+$F$1*1-'Март 2017'!D121</f>
        <v>8415.0599999999977</v>
      </c>
      <c r="H122" s="53">
        <f>'СВОД 2017'!G122+$F$1*1-'Апрель 2017'!D121</f>
        <v>10515.059999999998</v>
      </c>
      <c r="I122" s="53">
        <f>'СВОД 2017'!H122+$F$1*1-'Май 2017'!D121</f>
        <v>2615.0599999999977</v>
      </c>
      <c r="J122" s="53">
        <f>'СВОД 2017'!I122+$F$1*1-'Июнь 2017'!D121</f>
        <v>-0.94000000000232831</v>
      </c>
      <c r="K122" s="53">
        <f>'СВОД 2017'!J122+$F$1*1-'Июль 2017'!D121</f>
        <v>-0.94000000000232831</v>
      </c>
      <c r="L122" s="53">
        <f>'СВОД 2017'!K122+$F$1*1-'Август 2017'!D121</f>
        <v>2099.0599999999977</v>
      </c>
      <c r="M122" s="53">
        <f>'СВОД 2017'!L122+$G$1*1-'Сентябрь 2017'!D121</f>
        <v>2099.0599999999977</v>
      </c>
      <c r="N122" s="53">
        <f>'СВОД 2017'!M122+$G$1*1-'Октябрь 2017'!D121</f>
        <v>4399.0599999999977</v>
      </c>
      <c r="O122" s="53">
        <f>'СВОД 2017'!N122+$G$1*1-'Ноябрь 2017'!D121</f>
        <v>2299.0599999999977</v>
      </c>
      <c r="P122" s="53">
        <f>'СВОД 2017'!O122+$G$1*1-'Декабрь 2017'!D121</f>
        <v>-0.94000000000232831</v>
      </c>
      <c r="Q122" s="14">
        <f t="shared" si="6"/>
        <v>26000</v>
      </c>
      <c r="R122" s="14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4">
        <f t="shared" si="4"/>
        <v>-0.94000000000232831</v>
      </c>
      <c r="T122" s="37">
        <f t="shared" si="5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2016'!P123</f>
        <v>32292.529999999995</v>
      </c>
      <c r="E123" s="60">
        <f>'СВОД 2017'!D123+$F$1*1-'Январь 2017'!D122</f>
        <v>34392.53</v>
      </c>
      <c r="F123" s="60">
        <f>'СВОД 2017'!E123+$F$1*1-'Февраль 2017'!D122</f>
        <v>36492.53</v>
      </c>
      <c r="G123" s="60">
        <f>'СВОД 2017'!F123+$F$1*1-'Март 2017'!D122</f>
        <v>38592.53</v>
      </c>
      <c r="H123" s="60">
        <f>'СВОД 2017'!G123+$F$1*1-'Апрель 2017'!D122</f>
        <v>40692.53</v>
      </c>
      <c r="I123" s="60">
        <f>'СВОД 2017'!H123+$F$1*1-'Май 2017'!D122</f>
        <v>42792.53</v>
      </c>
      <c r="J123" s="60">
        <f>'СВОД 2017'!I123+$F$1*1-'Июнь 2017'!D122</f>
        <v>44892.53</v>
      </c>
      <c r="K123" s="60">
        <f>'СВОД 2017'!J123+$F$1*1-'Июль 2017'!D122</f>
        <v>46992.53</v>
      </c>
      <c r="L123" s="60">
        <f>'СВОД 2017'!K123+$F$1*1-'Август 2017'!D122</f>
        <v>49092.53</v>
      </c>
      <c r="M123" s="60">
        <f>'СВОД 2017'!L123+$G$1*1-'Сентябрь 2017'!D122</f>
        <v>51392.53</v>
      </c>
      <c r="N123" s="60">
        <f>'СВОД 2017'!M123+$G$1*1-'Октябрь 2017'!D122</f>
        <v>53692.53</v>
      </c>
      <c r="O123" s="60">
        <f>'СВОД 2017'!N123+$G$1*1-'Ноябрь 2017'!D122</f>
        <v>55992.53</v>
      </c>
      <c r="P123" s="60">
        <f>'СВОД 2017'!O123+$G$1*1-'Декабрь 2017'!D122</f>
        <v>58292.53</v>
      </c>
      <c r="Q123" s="14">
        <f t="shared" si="6"/>
        <v>26000</v>
      </c>
      <c r="R123" s="14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4">
        <f t="shared" si="4"/>
        <v>58292.53</v>
      </c>
      <c r="T123" s="37">
        <f t="shared" si="5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53">
        <f>'СВОД 2016'!P124</f>
        <v>-840</v>
      </c>
      <c r="E124" s="53">
        <f>'СВОД 2017'!D124+$F$1*1-'Январь 2017'!D123</f>
        <v>-23100</v>
      </c>
      <c r="F124" s="53">
        <f>'СВОД 2017'!E124+$F$1*1-'Февраль 2017'!D123</f>
        <v>-21000</v>
      </c>
      <c r="G124" s="53">
        <f>'СВОД 2017'!F124+$F$1*1-'Март 2017'!D123</f>
        <v>-18900</v>
      </c>
      <c r="H124" s="53">
        <f>'СВОД 2017'!G124+$F$1*1-'Апрель 2017'!D123</f>
        <v>-16800</v>
      </c>
      <c r="I124" s="53">
        <f>'СВОД 2017'!H124+$F$1*1-'Май 2017'!D123</f>
        <v>-14700</v>
      </c>
      <c r="J124" s="53">
        <f>'СВОД 2017'!I124+$F$1*1-'Июнь 2017'!D123</f>
        <v>-12600</v>
      </c>
      <c r="K124" s="53">
        <f>'СВОД 2017'!J124+$F$1*1-'Июль 2017'!D123</f>
        <v>-10500</v>
      </c>
      <c r="L124" s="53">
        <f>'СВОД 2017'!K124+$F$1*1-'Август 2017'!D123</f>
        <v>-9200</v>
      </c>
      <c r="M124" s="53">
        <f>'СВОД 2017'!L124+$G$1*1-'Сентябрь 2017'!D123</f>
        <v>-6900</v>
      </c>
      <c r="N124" s="53">
        <f>'СВОД 2017'!M124+$G$1*1-'Октябрь 2017'!D123</f>
        <v>-4600</v>
      </c>
      <c r="O124" s="53">
        <f>'СВОД 2017'!N124+$G$1*1-'Ноябрь 2017'!D123</f>
        <v>-2300</v>
      </c>
      <c r="P124" s="53">
        <f>'СВОД 2017'!O124+$G$1*1-'Декабрь 2017'!D123</f>
        <v>0</v>
      </c>
      <c r="Q124" s="14">
        <f t="shared" si="6"/>
        <v>26000</v>
      </c>
      <c r="R124" s="14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4">
        <f t="shared" si="4"/>
        <v>0</v>
      </c>
      <c r="T124" s="37">
        <f t="shared" si="5"/>
        <v>0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2016'!P125</f>
        <v>100.50999999999931</v>
      </c>
      <c r="E125" s="53">
        <f>'СВОД 2017'!D125+$F$1*1-'Январь 2017'!D124</f>
        <v>2200.5099999999993</v>
      </c>
      <c r="F125" s="60">
        <f>'СВОД 2017'!E125+$F$1*1-'Февраль 2017'!D124</f>
        <v>-199.49000000000069</v>
      </c>
      <c r="G125" s="53">
        <f>'СВОД 2017'!F125+$F$1*1-'Март 2017'!D124</f>
        <v>1900.5099999999993</v>
      </c>
      <c r="H125" s="53">
        <f>'СВОД 2017'!G125+$F$1*1-'Апрель 2017'!D124</f>
        <v>4000.5099999999993</v>
      </c>
      <c r="I125" s="53">
        <f>'СВОД 2017'!H125+$F$1*1-'Май 2017'!D124</f>
        <v>0.50999999999930878</v>
      </c>
      <c r="J125" s="53">
        <f>'СВОД 2017'!I125+$F$1*1-'Июнь 2017'!D124</f>
        <v>2100.5099999999993</v>
      </c>
      <c r="K125" s="53">
        <f>'СВОД 2017'!J125+$F$1*1-'Июль 2017'!D124</f>
        <v>4200.5099999999993</v>
      </c>
      <c r="L125" s="53">
        <f>'СВОД 2017'!K125+$F$1*1-'Август 2017'!D124</f>
        <v>2700.5099999999993</v>
      </c>
      <c r="M125" s="53">
        <f>'СВОД 2017'!L125+$G$1*1-'Сентябрь 2017'!D124</f>
        <v>5000.5099999999993</v>
      </c>
      <c r="N125" s="53">
        <f>'СВОД 2017'!M125+$G$1*1-'Октябрь 2017'!D124</f>
        <v>2300.5099999999993</v>
      </c>
      <c r="O125" s="53">
        <f>'СВОД 2017'!N125+$G$1*1-'Ноябрь 2017'!D124</f>
        <v>4600.5099999999993</v>
      </c>
      <c r="P125" s="53">
        <f>'СВОД 2017'!O125+$G$1*1-'Декабрь 2017'!D124</f>
        <v>1900.5099999999993</v>
      </c>
      <c r="Q125" s="14">
        <f t="shared" si="6"/>
        <v>26000</v>
      </c>
      <c r="R125" s="14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4">
        <f t="shared" si="4"/>
        <v>1900.5099999999984</v>
      </c>
      <c r="T125" s="37">
        <f t="shared" si="5"/>
        <v>0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2016'!P126</f>
        <v>-499.30999999999949</v>
      </c>
      <c r="E126" s="53">
        <f>'СВОД 2017'!D126+$F$1*1-'Январь 2017'!D125</f>
        <v>1600.6900000000005</v>
      </c>
      <c r="F126" s="53">
        <f>'СВОД 2017'!E126+$F$1*1-'Февраль 2017'!D125</f>
        <v>-11299.31</v>
      </c>
      <c r="G126" s="53">
        <f>'СВОД 2017'!F126+$F$1*1-'Март 2017'!D125</f>
        <v>-9199.31</v>
      </c>
      <c r="H126" s="53">
        <f>'СВОД 2017'!G126+$F$1*1-'Апрель 2017'!D125</f>
        <v>-7099.3099999999995</v>
      </c>
      <c r="I126" s="53">
        <f>'СВОД 2017'!H126+$F$1*1-'Май 2017'!D125</f>
        <v>-4999.3099999999995</v>
      </c>
      <c r="J126" s="53">
        <f>'СВОД 2017'!I126+$F$1*1-'Июнь 2017'!D125</f>
        <v>-2899.3099999999995</v>
      </c>
      <c r="K126" s="53">
        <f>'СВОД 2017'!J126+$F$1*1-'Июль 2017'!D125</f>
        <v>-799.30999999999949</v>
      </c>
      <c r="L126" s="53">
        <f>'СВОД 2017'!K126+$F$1*1-'Август 2017'!D125</f>
        <v>1300.6900000000005</v>
      </c>
      <c r="M126" s="53">
        <f>'СВОД 2017'!L126+$G$1*1-'Сентябрь 2017'!D125</f>
        <v>-6399.3099999999995</v>
      </c>
      <c r="N126" s="53">
        <f>'СВОД 2017'!M126+$G$1*1-'Октябрь 2017'!D125</f>
        <v>-4099.3099999999995</v>
      </c>
      <c r="O126" s="53">
        <f>'СВОД 2017'!N126+$G$1*1-'Ноябрь 2017'!D125</f>
        <v>-1799.3099999999995</v>
      </c>
      <c r="P126" s="53">
        <f>'СВОД 2017'!O126+$G$1*1-'Декабрь 2017'!D125</f>
        <v>500.69000000000051</v>
      </c>
      <c r="Q126" s="14">
        <f t="shared" si="6"/>
        <v>26000</v>
      </c>
      <c r="R126" s="14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4">
        <f t="shared" si="4"/>
        <v>500.69000000000233</v>
      </c>
      <c r="T126" s="37">
        <f t="shared" si="5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53">
        <f>'СВОД 2016'!P127</f>
        <v>-5921.7600000000057</v>
      </c>
      <c r="E127" s="53">
        <f>'СВОД 2017'!D127+$F$1*1-'Январь 2017'!D126</f>
        <v>-3821.7600000000057</v>
      </c>
      <c r="F127" s="53">
        <f>'СВОД 2017'!E127+$F$1*1-'Февраль 2017'!D126</f>
        <v>-1721.7600000000057</v>
      </c>
      <c r="G127" s="53">
        <f>'СВОД 2017'!F127+$F$1*1-'Март 2017'!D126</f>
        <v>-6621.7600000000057</v>
      </c>
      <c r="H127" s="53">
        <f>'СВОД 2017'!G127+$F$1*1-'Апрель 2017'!D126</f>
        <v>-4521.7600000000057</v>
      </c>
      <c r="I127" s="53">
        <f>'СВОД 2017'!H127+$F$1*1-'Май 2017'!D126</f>
        <v>-7721.7600000000057</v>
      </c>
      <c r="J127" s="53">
        <f>'СВОД 2017'!I127+$F$1*1-'Июнь 2017'!D126</f>
        <v>-5621.7600000000057</v>
      </c>
      <c r="K127" s="53">
        <f>'СВОД 2017'!J127+$F$1*1-'Июль 2017'!D126</f>
        <v>-3521.7600000000057</v>
      </c>
      <c r="L127" s="53">
        <f>'СВОД 2017'!K127+$F$1*1-'Август 2017'!D126</f>
        <v>-1421.7600000000057</v>
      </c>
      <c r="M127" s="53">
        <f>'СВОД 2017'!L127+$G$1*1-'Сентябрь 2017'!D126</f>
        <v>-7800.0000000000055</v>
      </c>
      <c r="N127" s="53">
        <f>'СВОД 2017'!M127+$G$1*1-'Октябрь 2017'!D126</f>
        <v>-5500.0000000000055</v>
      </c>
      <c r="O127" s="53">
        <f>'СВОД 2017'!N127+$G$1*1-'Ноябрь 2017'!D126</f>
        <v>-3200.0000000000055</v>
      </c>
      <c r="P127" s="53">
        <f>'СВОД 2017'!O127+$G$1*1-'Декабрь 2017'!D126</f>
        <v>-8641.2000000000044</v>
      </c>
      <c r="Q127" s="14">
        <f t="shared" si="6"/>
        <v>26000</v>
      </c>
      <c r="R127" s="14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4">
        <f t="shared" si="4"/>
        <v>-8641.2000000000044</v>
      </c>
      <c r="T127" s="37">
        <f t="shared" si="5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53">
        <f>'СВОД 2016'!P128</f>
        <v>-24176.490000000005</v>
      </c>
      <c r="E128" s="53">
        <f>'СВОД 2017'!D128+$F$1*1-'Январь 2017'!D127</f>
        <v>-22076.490000000005</v>
      </c>
      <c r="F128" s="53">
        <f>'СВОД 2017'!E128+$F$1*1-'Февраль 2017'!D127</f>
        <v>-19976.490000000005</v>
      </c>
      <c r="G128" s="53">
        <f>'СВОД 2017'!F128+$F$1*1-'Март 2017'!D127</f>
        <v>-17876.490000000005</v>
      </c>
      <c r="H128" s="53">
        <f>'СВОД 2017'!G128+$F$1*1-'Апрель 2017'!D127</f>
        <v>-15776.490000000005</v>
      </c>
      <c r="I128" s="53">
        <f>'СВОД 2017'!H128+$F$1*1-'Май 2017'!D127</f>
        <v>-13676.490000000005</v>
      </c>
      <c r="J128" s="53">
        <f>'СВОД 2017'!I128+$F$1*1-'Июнь 2017'!D127</f>
        <v>-11576.490000000005</v>
      </c>
      <c r="K128" s="53">
        <f>'СВОД 2017'!J128+$F$1*1-'Июль 2017'!D127</f>
        <v>-9476.4900000000052</v>
      </c>
      <c r="L128" s="53">
        <f>'СВОД 2017'!K128+$F$1*1-'Август 2017'!D127</f>
        <v>-7376.4900000000052</v>
      </c>
      <c r="M128" s="53">
        <f>'СВОД 2017'!L128+$G$1*1-'Сентябрь 2017'!D127</f>
        <v>-5076.4900000000052</v>
      </c>
      <c r="N128" s="53">
        <f>'СВОД 2017'!M128+$G$1*1-'Октябрь 2017'!D127</f>
        <v>-2776.4900000000052</v>
      </c>
      <c r="O128" s="53">
        <f>'СВОД 2017'!N128+$G$1*1-'Ноябрь 2017'!D127</f>
        <v>-5476.4900000000052</v>
      </c>
      <c r="P128" s="53">
        <f>'СВОД 2017'!O128+$G$1*1-'Декабрь 2017'!D127</f>
        <v>-3176.4900000000052</v>
      </c>
      <c r="Q128" s="14">
        <f t="shared" si="6"/>
        <v>26000</v>
      </c>
      <c r="R128" s="14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4">
        <f t="shared" si="4"/>
        <v>-3176.4900000000052</v>
      </c>
      <c r="T128" s="37">
        <f t="shared" si="5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2016'!P129</f>
        <v>10541.899999999996</v>
      </c>
      <c r="E129" s="53">
        <f>'СВОД 2017'!D129+$F$1*1-'Январь 2017'!D128</f>
        <v>2041.899999999996</v>
      </c>
      <c r="F129" s="53">
        <f>'СВОД 2017'!E129+$F$1*1-'Февраль 2017'!D128</f>
        <v>4141.899999999996</v>
      </c>
      <c r="G129" s="53">
        <f>'СВОД 2017'!F129+$F$1*1-'Март 2017'!D128</f>
        <v>-3258.100000000004</v>
      </c>
      <c r="H129" s="53">
        <f>'СВОД 2017'!G129+$F$1*1-'Апрель 2017'!D128</f>
        <v>-1158.100000000004</v>
      </c>
      <c r="I129" s="53">
        <f>'СВОД 2017'!H129+$F$1*1-'Май 2017'!D128</f>
        <v>941.899999999996</v>
      </c>
      <c r="J129" s="53">
        <f>'СВОД 2017'!I129+$F$1*1-'Июнь 2017'!D128</f>
        <v>3041.899999999996</v>
      </c>
      <c r="K129" s="53">
        <f>'СВОД 2017'!J129+$F$1*1-'Июль 2017'!D128</f>
        <v>5141.899999999996</v>
      </c>
      <c r="L129" s="53">
        <f>'СВОД 2017'!K129+$F$1*1-'Август 2017'!D128</f>
        <v>7241.899999999996</v>
      </c>
      <c r="M129" s="53">
        <f>'СВОД 2017'!L129+$G$1*1-'Сентябрь 2017'!D128</f>
        <v>9541.899999999996</v>
      </c>
      <c r="N129" s="53">
        <f>'СВОД 2017'!M129+$G$1*1-'Октябрь 2017'!D128</f>
        <v>11841.899999999996</v>
      </c>
      <c r="O129" s="53">
        <f>'СВОД 2017'!N129+$G$1*1-'Ноябрь 2017'!D128</f>
        <v>14141.899999999996</v>
      </c>
      <c r="P129" s="53">
        <f>'СВОД 2017'!O129+$G$1*1-'Декабрь 2017'!D128</f>
        <v>0</v>
      </c>
      <c r="Q129" s="14">
        <f t="shared" si="6"/>
        <v>26000</v>
      </c>
      <c r="R129" s="14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4">
        <f t="shared" si="4"/>
        <v>0</v>
      </c>
      <c r="T129" s="37">
        <f t="shared" si="5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53">
        <f>'СВОД 2016'!P130</f>
        <v>-5400.0000000000009</v>
      </c>
      <c r="E130" s="53">
        <f>'СВОД 2017'!D130+$F$1*1-'Январь 2017'!D129</f>
        <v>-3300.0000000000009</v>
      </c>
      <c r="F130" s="53">
        <f>'СВОД 2017'!E130+$F$1*1-'Февраль 2017'!D129</f>
        <v>-1200.0000000000009</v>
      </c>
      <c r="G130" s="53">
        <f>'СВОД 2017'!F130+$F$1*1-'Март 2017'!D129</f>
        <v>899.99999999999909</v>
      </c>
      <c r="H130" s="53">
        <f>'СВОД 2017'!G130+$F$1*1-'Апрель 2017'!D129</f>
        <v>2999.9999999999991</v>
      </c>
      <c r="I130" s="53">
        <f>'СВОД 2017'!H130+$F$1*1-'Май 2017'!D129</f>
        <v>-300.00000000000091</v>
      </c>
      <c r="J130" s="53">
        <f>'СВОД 2017'!I130+$F$1*1-'Июнь 2017'!D129</f>
        <v>1799.9999999999991</v>
      </c>
      <c r="K130" s="53">
        <f>'СВОД 2017'!J130+$F$1*1-'Июль 2017'!D129</f>
        <v>3899.9999999999991</v>
      </c>
      <c r="L130" s="53">
        <f>'СВОД 2017'!K130+$F$1*1-'Август 2017'!D129</f>
        <v>599.99999999999909</v>
      </c>
      <c r="M130" s="53">
        <f>'СВОД 2017'!L130+$G$1*1-'Сентябрь 2017'!D129</f>
        <v>-6900.0000000000009</v>
      </c>
      <c r="N130" s="53">
        <f>'СВОД 2017'!M130+$G$1*1-'Октябрь 2017'!D129</f>
        <v>-4600.0000000000009</v>
      </c>
      <c r="O130" s="53">
        <f>'СВОД 2017'!N130+$G$1*1-'Ноябрь 2017'!D129</f>
        <v>-2300.0000000000009</v>
      </c>
      <c r="P130" s="53">
        <f>'СВОД 2017'!O130+$G$1*1-'Декабрь 2017'!D129</f>
        <v>-9.0949470177292824E-13</v>
      </c>
      <c r="Q130" s="14">
        <f t="shared" si="6"/>
        <v>26000</v>
      </c>
      <c r="R130" s="14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4">
        <f t="shared" si="4"/>
        <v>0</v>
      </c>
      <c r="T130" s="37">
        <f t="shared" si="5"/>
        <v>9.0949470177292824E-13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2016'!P131</f>
        <v>1.8189894035458565E-12</v>
      </c>
      <c r="E131" s="53">
        <f>'СВОД 2017'!D131+$F$1*1-'Январь 2017'!D130</f>
        <v>2100.0000000000018</v>
      </c>
      <c r="F131" s="53">
        <f>'СВОД 2017'!E131+$F$1*1-'Февраль 2017'!D130</f>
        <v>2000.0000000000018</v>
      </c>
      <c r="G131" s="53">
        <f>'СВОД 2017'!F131+$F$1*1-'Март 2017'!D130</f>
        <v>1900.0000000000018</v>
      </c>
      <c r="H131" s="53">
        <f>'СВОД 2017'!G131+$F$1*1-'Апрель 2017'!D130</f>
        <v>1800.0000000000018</v>
      </c>
      <c r="I131" s="53">
        <f>'СВОД 2017'!H131+$F$1*1-'Май 2017'!D130</f>
        <v>1700.0000000000018</v>
      </c>
      <c r="J131" s="53">
        <f>'СВОД 2017'!I131+$F$1*1-'Июнь 2017'!D130</f>
        <v>1700.0000000000018</v>
      </c>
      <c r="K131" s="53">
        <f>'СВОД 2017'!J131+$F$1*1-'Июль 2017'!D130</f>
        <v>1600.0000000000018</v>
      </c>
      <c r="L131" s="53">
        <f>'СВОД 2017'!K131+$F$1*1-'Август 2017'!D130</f>
        <v>1700.0000000000018</v>
      </c>
      <c r="M131" s="53">
        <f>'СВОД 2017'!L131+$G$1*1-'Сентябрь 2017'!D130</f>
        <v>1800.0000000000018</v>
      </c>
      <c r="N131" s="53">
        <f>'СВОД 2017'!M131+$G$1*1-'Октябрь 2017'!D130</f>
        <v>1800.0000000000018</v>
      </c>
      <c r="O131" s="53">
        <f>'СВОД 2017'!N131+$G$1*1-'Ноябрь 2017'!D130</f>
        <v>4100.0000000000018</v>
      </c>
      <c r="P131" s="53">
        <f>'СВОД 2017'!O131+$G$1*1-'Декабрь 2017'!D130</f>
        <v>1800.0000000000018</v>
      </c>
      <c r="Q131" s="14">
        <f t="shared" si="6"/>
        <v>26000</v>
      </c>
      <c r="R131" s="14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4">
        <f t="shared" ref="S131:S194" si="7">Q131+D131-R131</f>
        <v>1800</v>
      </c>
      <c r="T131" s="37">
        <f t="shared" si="5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53">
        <f>'СВОД 2016'!P132</f>
        <v>-2727.4100000000035</v>
      </c>
      <c r="E132" s="53">
        <f>'СВОД 2017'!D132+$F$1*1-'Январь 2017'!D131</f>
        <v>-4827.4100000000035</v>
      </c>
      <c r="F132" s="53">
        <f>'СВОД 2017'!E132+$F$1*1-'Февраль 2017'!D131</f>
        <v>-6927.4100000000035</v>
      </c>
      <c r="G132" s="53">
        <f>'СВОД 2017'!F132+$F$1*1-'Март 2017'!D131</f>
        <v>-4827.4100000000035</v>
      </c>
      <c r="H132" s="53">
        <f>'СВОД 2017'!G132+$F$1*1-'Апрель 2017'!D131</f>
        <v>-2727.4100000000035</v>
      </c>
      <c r="I132" s="53">
        <f>'СВОД 2017'!H132+$F$1*1-'Май 2017'!D131</f>
        <v>-4827.4100000000035</v>
      </c>
      <c r="J132" s="53">
        <f>'СВОД 2017'!I132+$F$1*1-'Июнь 2017'!D131</f>
        <v>-6927.4100000000035</v>
      </c>
      <c r="K132" s="53">
        <f>'СВОД 2017'!J132+$F$1*1-'Июль 2017'!D131</f>
        <v>-4827.4100000000035</v>
      </c>
      <c r="L132" s="53">
        <f>'СВОД 2017'!K132+$F$1*1-'Август 2017'!D131</f>
        <v>-5027.4100000000035</v>
      </c>
      <c r="M132" s="53">
        <f>'СВОД 2017'!L132+$G$1*1-'Сентябрь 2017'!D131</f>
        <v>-2727.4100000000035</v>
      </c>
      <c r="N132" s="53">
        <f>'СВОД 2017'!M132+$G$1*1-'Октябрь 2017'!D131</f>
        <v>-2727.4100000000035</v>
      </c>
      <c r="O132" s="53">
        <f>'СВОД 2017'!N132+$G$1*1-'Ноябрь 2017'!D131</f>
        <v>-2727.4100000000035</v>
      </c>
      <c r="P132" s="53">
        <f>'СВОД 2017'!O132+$G$1*1-'Декабрь 2017'!D131</f>
        <v>-5027.4100000000035</v>
      </c>
      <c r="Q132" s="14">
        <f t="shared" si="6"/>
        <v>26000</v>
      </c>
      <c r="R132" s="14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4">
        <f t="shared" si="7"/>
        <v>-5027.4100000000035</v>
      </c>
      <c r="T132" s="37">
        <f t="shared" si="5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53">
        <f>'СВОД 2016'!P133</f>
        <v>0</v>
      </c>
      <c r="E133" s="53">
        <f>'СВОД 2017'!D133+$F$1*1-'Январь 2017'!D132</f>
        <v>0</v>
      </c>
      <c r="F133" s="53">
        <f>'СВОД 2017'!E133+$F$1*1-'Февраль 2017'!D132</f>
        <v>0</v>
      </c>
      <c r="G133" s="53">
        <f>'СВОД 2017'!F133+$F$1*1-'Март 2017'!D132</f>
        <v>0</v>
      </c>
      <c r="H133" s="53">
        <f>'СВОД 2017'!G133+$F$1*1-'Апрель 2017'!D132</f>
        <v>0</v>
      </c>
      <c r="I133" s="53">
        <f>'СВОД 2017'!H133+$F$1*1-'Май 2017'!D132</f>
        <v>0</v>
      </c>
      <c r="J133" s="53">
        <f>'СВОД 2017'!I133+$F$1*1-'Июнь 2017'!D132</f>
        <v>0</v>
      </c>
      <c r="K133" s="53">
        <f>'СВОД 2017'!J133+$F$1*1-'Июль 2017'!D132</f>
        <v>0</v>
      </c>
      <c r="L133" s="53">
        <f>'СВОД 2017'!K133+$F$1*1-'Август 2017'!D132</f>
        <v>0</v>
      </c>
      <c r="M133" s="53">
        <f>'СВОД 2017'!L133+$G$1*1-'Сентябрь 2017'!D132</f>
        <v>-2300</v>
      </c>
      <c r="N133" s="53">
        <f>'СВОД 2017'!M133+$G$1*1-'Октябрь 2017'!D132</f>
        <v>-2300</v>
      </c>
      <c r="O133" s="53">
        <f>'СВОД 2017'!N133+$G$1*1-'Ноябрь 2017'!D132</f>
        <v>-2300</v>
      </c>
      <c r="P133" s="53">
        <f>'СВОД 2017'!O133+$G$1*1-'Декабрь 2017'!D132</f>
        <v>0</v>
      </c>
      <c r="Q133" s="14">
        <f t="shared" si="6"/>
        <v>26000</v>
      </c>
      <c r="R133" s="14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4">
        <f t="shared" si="7"/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53">
        <f>'СВОД 2016'!P134</f>
        <v>200</v>
      </c>
      <c r="E134" s="53">
        <f>'СВОД 2017'!D134+$F$1*1-'Январь 2017'!D133</f>
        <v>2300</v>
      </c>
      <c r="F134" s="53">
        <f>'СВОД 2017'!E134+$F$1*1-'Февраль 2017'!D133</f>
        <v>0</v>
      </c>
      <c r="G134" s="53">
        <f>'СВОД 2017'!F134+$F$1*1-'Март 2017'!D133</f>
        <v>0</v>
      </c>
      <c r="H134" s="53">
        <f>'СВОД 2017'!G134+$F$1*1-'Апрель 2017'!D133</f>
        <v>-2100</v>
      </c>
      <c r="I134" s="53">
        <f>'СВОД 2017'!H134+$F$1*1-'Май 2017'!D133</f>
        <v>-2100</v>
      </c>
      <c r="J134" s="53">
        <f>'СВОД 2017'!I134+$F$1*1-'Июнь 2017'!D133</f>
        <v>-2100</v>
      </c>
      <c r="K134" s="53">
        <f>'СВОД 2017'!J134+$F$1*1-'Июль 2017'!D133</f>
        <v>-2100</v>
      </c>
      <c r="L134" s="53">
        <f>'СВОД 2017'!K134+$F$1*1-'Август 2017'!D133</f>
        <v>0</v>
      </c>
      <c r="M134" s="53">
        <f>'СВОД 2017'!L134+$G$1*1-'Сентябрь 2017'!D133</f>
        <v>0</v>
      </c>
      <c r="N134" s="53">
        <f>'СВОД 2017'!M134+$G$1*1-'Октябрь 2017'!D133</f>
        <v>-2300</v>
      </c>
      <c r="O134" s="53">
        <f>'СВОД 2017'!N134+$G$1*1-'Ноябрь 2017'!D133</f>
        <v>0</v>
      </c>
      <c r="P134" s="53">
        <f>'СВОД 2017'!O134+$G$1*1-'Декабрь 2017'!D133</f>
        <v>-2300</v>
      </c>
      <c r="Q134" s="14">
        <f t="shared" si="6"/>
        <v>26000</v>
      </c>
      <c r="R134" s="14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4">
        <f t="shared" si="7"/>
        <v>-2300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53">
        <f>'СВОД 2016'!P135</f>
        <v>-4899.9999999999991</v>
      </c>
      <c r="E135" s="53">
        <f>'СВОД 2017'!D135+$F$1*1-'Январь 2017'!D134</f>
        <v>-2799.9999999999991</v>
      </c>
      <c r="F135" s="53">
        <f>'СВОД 2017'!E135+$F$1*1-'Февраль 2017'!D134</f>
        <v>-699.99999999999909</v>
      </c>
      <c r="G135" s="53">
        <f>'СВОД 2017'!F135+$F$1*1-'Март 2017'!D134</f>
        <v>-4899.9999999999991</v>
      </c>
      <c r="H135" s="53">
        <f>'СВОД 2017'!G135+$F$1*1-'Апрель 2017'!D134</f>
        <v>-2799.9999999999991</v>
      </c>
      <c r="I135" s="53">
        <f>'СВОД 2017'!H135+$F$1*1-'Май 2017'!D134</f>
        <v>-699.99999999999909</v>
      </c>
      <c r="J135" s="53">
        <f>'СВОД 2017'!I135+$F$1*1-'Июнь 2017'!D134</f>
        <v>1400.0000000000009</v>
      </c>
      <c r="K135" s="53">
        <f>'СВОД 2017'!J135+$F$1*1-'Июль 2017'!D134</f>
        <v>-2799.9999999999991</v>
      </c>
      <c r="L135" s="53">
        <f>'СВОД 2017'!K135+$F$1*1-'Август 2017'!D134</f>
        <v>-699.99999999999909</v>
      </c>
      <c r="M135" s="53">
        <f>'СВОД 2017'!L135+$G$1*1-'Сентябрь 2017'!D134</f>
        <v>1600.0000000000009</v>
      </c>
      <c r="N135" s="53">
        <f>'СВОД 2017'!M135+$G$1*1-'Октябрь 2017'!D134</f>
        <v>-2999.9999999999991</v>
      </c>
      <c r="O135" s="53">
        <f>'СВОД 2017'!N135+$G$1*1-'Ноябрь 2017'!D134</f>
        <v>-699.99999999999909</v>
      </c>
      <c r="P135" s="53">
        <f>'СВОД 2017'!O135+$G$1*1-'Декабрь 2017'!D134</f>
        <v>-699.99999999999909</v>
      </c>
      <c r="Q135" s="14">
        <f t="shared" si="6"/>
        <v>26000</v>
      </c>
      <c r="R135" s="14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4">
        <f t="shared" si="7"/>
        <v>-700</v>
      </c>
      <c r="T135" s="37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9"/>
      <c r="D136" s="53">
        <f>'СВОД 2016'!P136</f>
        <v>-5040.0000000000009</v>
      </c>
      <c r="E136" s="53">
        <f>'СВОД 2017'!D136+$F$1*1-'Январь 2017'!D135</f>
        <v>-5040.0000000000009</v>
      </c>
      <c r="F136" s="53">
        <f>'СВОД 2017'!E136+$F$1*1-'Февраль 2017'!D135</f>
        <v>-5040.0000000000009</v>
      </c>
      <c r="G136" s="53">
        <f>'СВОД 2017'!F136+$F$1*1-'Март 2017'!D135</f>
        <v>-5040.0000000000009</v>
      </c>
      <c r="H136" s="53">
        <f>'СВОД 2017'!G136+$F$1*1-'Апрель 2017'!D135</f>
        <v>-2940.0000000000009</v>
      </c>
      <c r="I136" s="53">
        <f>'СВОД 2017'!H136+$F$1*1-'Май 2017'!D135</f>
        <v>-5040.0000000000009</v>
      </c>
      <c r="J136" s="53">
        <f>'СВОД 2017'!I136+$F$1*1-'Июнь 2017'!D135</f>
        <v>-2940.0000000000009</v>
      </c>
      <c r="K136" s="53">
        <f>'СВОД 2017'!J136+$F$1*1-'Июль 2017'!D135</f>
        <v>-2940.0000000000009</v>
      </c>
      <c r="L136" s="53">
        <f>'СВОД 2017'!K136+$F$1*1-'Август 2017'!D135</f>
        <v>-3080.0000000000009</v>
      </c>
      <c r="M136" s="53">
        <f>'СВОД 2017'!L136+$G$1*1-'Сентябрь 2017'!D135</f>
        <v>-3080.0000000000009</v>
      </c>
      <c r="N136" s="53">
        <f>'СВОД 2017'!M136+$G$1*1-'Октябрь 2017'!D135</f>
        <v>-780.00000000000091</v>
      </c>
      <c r="O136" s="53">
        <f>'СВОД 2017'!N136+$G$1*1-'Ноябрь 2017'!D135</f>
        <v>-3080.0000000000009</v>
      </c>
      <c r="P136" s="53">
        <f>'СВОД 2017'!O136+$G$1*1-'Декабрь 2017'!D135</f>
        <v>-7380.0000000000009</v>
      </c>
      <c r="Q136" s="14">
        <f t="shared" si="6"/>
        <v>26000</v>
      </c>
      <c r="R136" s="14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4">
        <f t="shared" si="7"/>
        <v>-7380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53">
        <f>'СВОД 2016'!P137</f>
        <v>-7400.0000000000018</v>
      </c>
      <c r="E137" s="53">
        <f>'СВОД 2017'!D137+$F$1*1-'Январь 2017'!D136</f>
        <v>-5300.0000000000018</v>
      </c>
      <c r="F137" s="53">
        <f>'СВОД 2017'!E137+$F$1*1-'Февраль 2017'!D136</f>
        <v>-3200.0000000000018</v>
      </c>
      <c r="G137" s="53">
        <f>'СВОД 2017'!F137+$F$1*1-'Март 2017'!D136</f>
        <v>-1100.0000000000018</v>
      </c>
      <c r="H137" s="53">
        <f>'СВОД 2017'!G137+$F$1*1-'Апрель 2017'!D136</f>
        <v>999.99999999999818</v>
      </c>
      <c r="I137" s="53">
        <f>'СВОД 2017'!H137+$F$1*1-'Май 2017'!D136</f>
        <v>-11900.000000000002</v>
      </c>
      <c r="J137" s="53">
        <f>'СВОД 2017'!I137+$F$1*1-'Июнь 2017'!D136</f>
        <v>-9800.0000000000018</v>
      </c>
      <c r="K137" s="53">
        <f>'СВОД 2017'!J137+$F$1*1-'Июль 2017'!D136</f>
        <v>-7700.0000000000018</v>
      </c>
      <c r="L137" s="53">
        <f>'СВОД 2017'!K137+$F$1*1-'Август 2017'!D136</f>
        <v>-5600.0000000000018</v>
      </c>
      <c r="M137" s="53">
        <f>'СВОД 2017'!L137+$G$1*1-'Сентябрь 2017'!D136</f>
        <v>-3300.0000000000018</v>
      </c>
      <c r="N137" s="53">
        <f>'СВОД 2017'!M137+$G$1*1-'Октябрь 2017'!D136</f>
        <v>-1000.0000000000018</v>
      </c>
      <c r="O137" s="53">
        <f>'СВОД 2017'!N137+$G$1*1-'Ноябрь 2017'!D136</f>
        <v>-6700.0000000000018</v>
      </c>
      <c r="P137" s="53">
        <f>'СВОД 2017'!O137+$G$1*1-'Декабрь 2017'!D136</f>
        <v>-4400.0000000000018</v>
      </c>
      <c r="Q137" s="14">
        <f t="shared" si="6"/>
        <v>26000</v>
      </c>
      <c r="R137" s="14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4">
        <f t="shared" si="7"/>
        <v>-4400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53">
        <f>'СВОД 2016'!P138</f>
        <v>-23658.620000000006</v>
      </c>
      <c r="E138" s="53">
        <f>'СВОД 2017'!D138+$F$1*1-'Январь 2017'!D137</f>
        <v>-21558.620000000006</v>
      </c>
      <c r="F138" s="53">
        <f>'СВОД 2017'!E138+$F$1*1-'Февраль 2017'!D137</f>
        <v>-19458.620000000006</v>
      </c>
      <c r="G138" s="53">
        <f>'СВОД 2017'!F138+$F$1*1-'Март 2017'!D137</f>
        <v>-17358.620000000006</v>
      </c>
      <c r="H138" s="53">
        <f>'СВОД 2017'!G138+$F$1*1-'Апрель 2017'!D137</f>
        <v>-15258.620000000006</v>
      </c>
      <c r="I138" s="53">
        <f>'СВОД 2017'!H138+$F$1*1-'Май 2017'!D137</f>
        <v>-13158.620000000006</v>
      </c>
      <c r="J138" s="53">
        <f>'СВОД 2017'!I138+$F$1*1-'Июнь 2017'!D137</f>
        <v>-11058.620000000006</v>
      </c>
      <c r="K138" s="53">
        <f>'СВОД 2017'!J138+$F$1*1-'Июль 2017'!D137</f>
        <v>-8958.6200000000063</v>
      </c>
      <c r="L138" s="53">
        <f>'СВОД 2017'!K138+$F$1*1-'Август 2017'!D137</f>
        <v>-6858.6200000000063</v>
      </c>
      <c r="M138" s="53">
        <f>'СВОД 2017'!L138+$G$1*1-'Сентябрь 2017'!D137</f>
        <v>-4558.6200000000063</v>
      </c>
      <c r="N138" s="53">
        <f>'СВОД 2017'!M138+$G$1*1-'Октябрь 2017'!D137</f>
        <v>-2258.6200000000063</v>
      </c>
      <c r="O138" s="53">
        <f>'СВОД 2017'!N138+$G$1*1-'Ноябрь 2017'!D137</f>
        <v>-2108.6200000000063</v>
      </c>
      <c r="P138" s="53">
        <f>'СВОД 2017'!O138+$G$1*1-'Декабрь 2017'!D137</f>
        <v>191.37999999999374</v>
      </c>
      <c r="Q138" s="14">
        <f t="shared" si="6"/>
        <v>26000</v>
      </c>
      <c r="R138" s="14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4">
        <f t="shared" si="7"/>
        <v>191.37999999999374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53">
        <f>'СВОД 2016'!P139</f>
        <v>-2510.6799999999971</v>
      </c>
      <c r="E139" s="53">
        <f>'СВОД 2017'!D139+$F$1*1-'Январь 2017'!D138</f>
        <v>-2200.9099999999971</v>
      </c>
      <c r="F139" s="53">
        <f>'СВОД 2017'!E139+$F$1*1-'Февраль 2017'!D138</f>
        <v>-2200.9099999999971</v>
      </c>
      <c r="G139" s="53">
        <f>'СВОД 2017'!F139+$F$1*1-'Март 2017'!D138</f>
        <v>-2200.9099999999971</v>
      </c>
      <c r="H139" s="53">
        <f>'СВОД 2017'!G139+$F$1*1-'Апрель 2017'!D138</f>
        <v>-2200.9099999999971</v>
      </c>
      <c r="I139" s="53">
        <f>'СВОД 2017'!H139+$F$1*1-'Май 2017'!D138</f>
        <v>-2200.9099999999971</v>
      </c>
      <c r="J139" s="53">
        <f>'СВОД 2017'!I139+$F$1*1-'Июнь 2017'!D138</f>
        <v>-2200.9099999999971</v>
      </c>
      <c r="K139" s="53">
        <f>'СВОД 2017'!J139+$F$1*1-'Июль 2017'!D138</f>
        <v>-2200.9099999999971</v>
      </c>
      <c r="L139" s="53">
        <f>'СВОД 2017'!K139+$F$1*1-'Август 2017'!D138</f>
        <v>-2200.9099999999971</v>
      </c>
      <c r="M139" s="53">
        <f>'СВОД 2017'!L139+$G$1*1-'Сентябрь 2017'!D138</f>
        <v>-2200.9099999999971</v>
      </c>
      <c r="N139" s="53">
        <f>'СВОД 2017'!M139+$G$1*1-'Октябрь 2017'!D138</f>
        <v>-2200.9099999999971</v>
      </c>
      <c r="O139" s="53">
        <f>'СВОД 2017'!N139+$G$1*1-'Ноябрь 2017'!D138</f>
        <v>-2200.9099999999971</v>
      </c>
      <c r="P139" s="53">
        <f>'СВОД 2017'!O139+$G$1*1-'Декабрь 2017'!D138</f>
        <v>-2300.9099999999971</v>
      </c>
      <c r="Q139" s="14">
        <f t="shared" si="6"/>
        <v>26000</v>
      </c>
      <c r="R139" s="14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4">
        <f t="shared" si="7"/>
        <v>-2300.9099999999962</v>
      </c>
      <c r="T139" s="37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9"/>
      <c r="D140" s="53">
        <f>'СВОД 2016'!P140</f>
        <v>-4199.9999999999982</v>
      </c>
      <c r="E140" s="53">
        <f>'СВОД 2017'!D140+$F$1*1-'Январь 2017'!D139</f>
        <v>-6299.9999999999982</v>
      </c>
      <c r="F140" s="53">
        <f>'СВОД 2017'!E140+$F$1*1-'Февраль 2017'!D139</f>
        <v>-4199.9999999999982</v>
      </c>
      <c r="G140" s="53">
        <f>'СВОД 2017'!F140+$F$1*1-'Март 2017'!D139</f>
        <v>-6579.9999999999982</v>
      </c>
      <c r="H140" s="53">
        <f>'СВОД 2017'!G140+$F$1*1-'Апрель 2017'!D139</f>
        <v>-4479.9999999999982</v>
      </c>
      <c r="I140" s="53">
        <f>'СВОД 2017'!H140+$F$1*1-'Май 2017'!D139</f>
        <v>-6859.9999999999982</v>
      </c>
      <c r="J140" s="53">
        <f>'СВОД 2017'!I140+$F$1*1-'Июнь 2017'!D139</f>
        <v>-4759.9999999999982</v>
      </c>
      <c r="K140" s="53">
        <f>'СВОД 2017'!J140+$F$1*1-'Июль 2017'!D139</f>
        <v>-10499.999999999998</v>
      </c>
      <c r="L140" s="53">
        <f>'СВОД 2017'!K140+$F$1*1-'Август 2017'!D139</f>
        <v>-8399.9999999999982</v>
      </c>
      <c r="M140" s="53">
        <f>'СВОД 2017'!L140+$G$1*1-'Сентябрь 2017'!D139</f>
        <v>-6899.9999999999982</v>
      </c>
      <c r="N140" s="53">
        <f>'СВОД 2017'!M140+$G$1*1-'Октябрь 2017'!D139</f>
        <v>-4599.9999999999982</v>
      </c>
      <c r="O140" s="53">
        <f>'СВОД 2017'!N140+$G$1*1-'Ноябрь 2017'!D139</f>
        <v>-4599.9999999999982</v>
      </c>
      <c r="P140" s="53">
        <f>'СВОД 2017'!O140+$G$1*1-'Декабрь 2017'!D139</f>
        <v>-2299.9999999999982</v>
      </c>
      <c r="Q140" s="14">
        <f t="shared" si="6"/>
        <v>26000</v>
      </c>
      <c r="R140" s="14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4">
        <f t="shared" si="7"/>
        <v>-2300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2016'!P141</f>
        <v>1371.6800000000003</v>
      </c>
      <c r="E141" s="53">
        <f>'СВОД 2017'!D141+$F$1*1-'Январь 2017'!D140</f>
        <v>3471.6800000000003</v>
      </c>
      <c r="F141" s="53">
        <f>'СВОД 2017'!E141+$F$1*1-'Февраль 2017'!D140</f>
        <v>-728.31999999999971</v>
      </c>
      <c r="G141" s="53">
        <f>'СВОД 2017'!F141+$F$1*1-'Март 2017'!D140</f>
        <v>1371.6800000000003</v>
      </c>
      <c r="H141" s="53">
        <f>'СВОД 2017'!G141+$F$1*1-'Апрель 2017'!D140</f>
        <v>-2828.3199999999997</v>
      </c>
      <c r="I141" s="53">
        <f>'СВОД 2017'!H141+$F$1*1-'Май 2017'!D140</f>
        <v>-728.31999999999971</v>
      </c>
      <c r="J141" s="53">
        <f>'СВОД 2017'!I141+$F$1*1-'Июнь 2017'!D140</f>
        <v>1371.6800000000003</v>
      </c>
      <c r="K141" s="53">
        <f>'СВОД 2017'!J141+$F$1*1-'Июль 2017'!D140</f>
        <v>-2828.3199999999997</v>
      </c>
      <c r="L141" s="53">
        <f>'СВОД 2017'!K141+$F$1*1-'Август 2017'!D140</f>
        <v>-728.31999999999971</v>
      </c>
      <c r="M141" s="53">
        <f>'СВОД 2017'!L141+$G$1*1-'Сентябрь 2017'!D140</f>
        <v>1571.6800000000003</v>
      </c>
      <c r="N141" s="53">
        <f>'СВОД 2017'!M141+$G$1*1-'Октябрь 2017'!D140</f>
        <v>3871.6800000000003</v>
      </c>
      <c r="O141" s="53">
        <f>'СВОД 2017'!N141+$G$1*1-'Ноябрь 2017'!D140</f>
        <v>-1348.3199999999997</v>
      </c>
      <c r="P141" s="53">
        <f>'СВОД 2017'!O141+$G$1*1-'Декабрь 2017'!D140</f>
        <v>951.68000000000029</v>
      </c>
      <c r="Q141" s="14">
        <f t="shared" ref="Q141:Q204" si="9">2100*8+2300*4</f>
        <v>26000</v>
      </c>
      <c r="R141" s="14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4">
        <f t="shared" si="7"/>
        <v>951.68000000000029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53">
        <f>'СВОД 2016'!P142</f>
        <v>9.0949470177292824E-13</v>
      </c>
      <c r="E142" s="53">
        <f>'СВОД 2017'!D142+$F$1*1-'Январь 2017'!D141</f>
        <v>-4199.9999999999991</v>
      </c>
      <c r="F142" s="53">
        <f>'СВОД 2017'!E142+$F$1*1-'Февраль 2017'!D141</f>
        <v>-2099.9999999999991</v>
      </c>
      <c r="G142" s="53">
        <f>'СВОД 2017'!F142+$F$1*1-'Март 2017'!D141</f>
        <v>9.0949470177292824E-13</v>
      </c>
      <c r="H142" s="53">
        <f>'СВОД 2017'!G142+$F$1*1-'Апрель 2017'!D141</f>
        <v>2100.0000000000009</v>
      </c>
      <c r="I142" s="53">
        <f>'СВОД 2017'!H142+$F$1*1-'Май 2017'!D141</f>
        <v>-2099.9999999999991</v>
      </c>
      <c r="J142" s="53">
        <f>'СВОД 2017'!I142+$F$1*1-'Июнь 2017'!D141</f>
        <v>9.0949470177292824E-13</v>
      </c>
      <c r="K142" s="53">
        <f>'СВОД 2017'!J142+$F$1*1-'Июль 2017'!D141</f>
        <v>2100.0000000000009</v>
      </c>
      <c r="L142" s="53">
        <f>'СВОД 2017'!K142+$F$1*1-'Август 2017'!D141</f>
        <v>-2299.9999999999991</v>
      </c>
      <c r="M142" s="53">
        <f>'СВОД 2017'!L142+$G$1*1-'Сентябрь 2017'!D141</f>
        <v>9.0949470177292824E-13</v>
      </c>
      <c r="N142" s="53">
        <f>'СВОД 2017'!M142+$G$1*1-'Октябрь 2017'!D141</f>
        <v>2300.0000000000009</v>
      </c>
      <c r="O142" s="53">
        <f>'СВОД 2017'!N142+$G$1*1-'Ноябрь 2017'!D141</f>
        <v>-2299.9999999999991</v>
      </c>
      <c r="P142" s="53">
        <f>'СВОД 2017'!O142+$G$1*1-'Декабрь 2017'!D141</f>
        <v>9.0949470177292824E-13</v>
      </c>
      <c r="Q142" s="14">
        <f t="shared" si="9"/>
        <v>26000</v>
      </c>
      <c r="R142" s="14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53">
        <f>'СВОД 2016'!P143</f>
        <v>8365.5199999999986</v>
      </c>
      <c r="E143" s="53">
        <f>'СВОД 2017'!D143+$F$1*1-'Январь 2017'!D142</f>
        <v>10465.519999999999</v>
      </c>
      <c r="F143" s="53">
        <f>'СВОД 2017'!E143+$F$1*1-'Февраль 2017'!D142</f>
        <v>12565.519999999999</v>
      </c>
      <c r="G143" s="53">
        <f>'СВОД 2017'!F143+$F$1*1-'Март 2017'!D142</f>
        <v>-2100.0000000000018</v>
      </c>
      <c r="H143" s="53">
        <f>'СВОД 2017'!G143+$F$1*1-'Апрель 2017'!D142</f>
        <v>-1.8189894035458565E-12</v>
      </c>
      <c r="I143" s="53">
        <f>'СВОД 2017'!H143+$F$1*1-'Май 2017'!D142</f>
        <v>2099.9999999999982</v>
      </c>
      <c r="J143" s="53">
        <f>'СВОД 2017'!I143+$F$1*1-'Июнь 2017'!D142</f>
        <v>2099.9999999999982</v>
      </c>
      <c r="K143" s="53">
        <f>'СВОД 2017'!J143+$F$1*1-'Июль 2017'!D142</f>
        <v>2099.9999999999982</v>
      </c>
      <c r="L143" s="53">
        <f>'СВОД 2017'!K143+$F$1*1-'Август 2017'!D142</f>
        <v>0</v>
      </c>
      <c r="M143" s="53">
        <f>'СВОД 2017'!L143+$G$1*1-'Сентябрь 2017'!D142</f>
        <v>0</v>
      </c>
      <c r="N143" s="53">
        <f>'СВОД 2017'!M143+$G$1*1-'Октябрь 2017'!D142</f>
        <v>2300</v>
      </c>
      <c r="O143" s="53">
        <f>'СВОД 2017'!N143+$G$1*1-'Ноябрь 2017'!D142</f>
        <v>4600</v>
      </c>
      <c r="P143" s="53">
        <f>'СВОД 2017'!O143+$G$1*1-'Декабрь 2017'!D142</f>
        <v>4600</v>
      </c>
      <c r="Q143" s="14">
        <f t="shared" si="9"/>
        <v>26000</v>
      </c>
      <c r="R143" s="14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4">
        <f t="shared" si="7"/>
        <v>4599.9999999999964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2016'!P144</f>
        <v>0.23000000000001819</v>
      </c>
      <c r="E144" s="53">
        <f>'СВОД 2017'!D144+$F$1*1-'Январь 2017'!D143</f>
        <v>0.23000000000001819</v>
      </c>
      <c r="F144" s="53">
        <f>'СВОД 2017'!E144+$F$1*1-'Февраль 2017'!D143</f>
        <v>0.23000000000001819</v>
      </c>
      <c r="G144" s="53">
        <f>'СВОД 2017'!F144+$F$1*1-'Март 2017'!D143</f>
        <v>2100.23</v>
      </c>
      <c r="H144" s="53">
        <f>'СВОД 2017'!G144+$F$1*1-'Апрель 2017'!D143</f>
        <v>0.22999999999956344</v>
      </c>
      <c r="I144" s="53">
        <f>'СВОД 2017'!H144+$F$1*1-'Май 2017'!D143</f>
        <v>0.22999999999956344</v>
      </c>
      <c r="J144" s="53">
        <f>'СВОД 2017'!I144+$F$1*1-'Июнь 2017'!D143</f>
        <v>0.22999999999956344</v>
      </c>
      <c r="K144" s="53">
        <f>'СВОД 2017'!J144+$F$1*1-'Июль 2017'!D143</f>
        <v>0.22999999999956344</v>
      </c>
      <c r="L144" s="53">
        <f>'СВОД 2017'!K144+$F$1*1-'Август 2017'!D143</f>
        <v>0.22999999999956344</v>
      </c>
      <c r="M144" s="53">
        <f>'СВОД 2017'!L144+$G$1*1-'Сентябрь 2017'!D143</f>
        <v>0.22999999999956344</v>
      </c>
      <c r="N144" s="53">
        <f>'СВОД 2017'!M144+$G$1*1-'Октябрь 2017'!D143</f>
        <v>0.22999999999956344</v>
      </c>
      <c r="O144" s="53">
        <f>'СВОД 2017'!N144+$G$1*1-'Ноябрь 2017'!D143</f>
        <v>0.22999999999956344</v>
      </c>
      <c r="P144" s="53">
        <f>'СВОД 2017'!O144+$G$1*1-'Декабрь 2017'!D143</f>
        <v>0.22999999999956344</v>
      </c>
      <c r="Q144" s="14">
        <f t="shared" si="9"/>
        <v>26000</v>
      </c>
      <c r="R144" s="14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4">
        <f t="shared" si="7"/>
        <v>0.22999999999956344</v>
      </c>
      <c r="T144" s="37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9"/>
      <c r="D145" s="53">
        <f>'СВОД 2016'!P145</f>
        <v>0</v>
      </c>
      <c r="E145" s="53">
        <f>'СВОД 2017'!D145+$F$1*1-'Январь 2017'!D144</f>
        <v>0</v>
      </c>
      <c r="F145" s="53">
        <f>'СВОД 2017'!E145+$F$1*1-'Февраль 2017'!D144</f>
        <v>2100</v>
      </c>
      <c r="G145" s="53">
        <f>'СВОД 2017'!F145+$F$1*1-'Март 2017'!D144</f>
        <v>4200</v>
      </c>
      <c r="H145" s="53">
        <f>'СВОД 2017'!G145+$F$1*1-'Апрель 2017'!D144</f>
        <v>6300</v>
      </c>
      <c r="I145" s="53">
        <f>'СВОД 2017'!H145+$F$1*1-'Май 2017'!D144</f>
        <v>4200</v>
      </c>
      <c r="J145" s="53">
        <f>'СВОД 2017'!I145+$F$1*1-'Июнь 2017'!D144</f>
        <v>0</v>
      </c>
      <c r="K145" s="53">
        <f>'СВОД 2017'!J145+$F$1*1-'Июль 2017'!D144</f>
        <v>0</v>
      </c>
      <c r="L145" s="53">
        <f>'СВОД 2017'!K145+$F$1*1-'Август 2017'!D144</f>
        <v>0</v>
      </c>
      <c r="M145" s="53">
        <f>'СВОД 2017'!L145+$G$1*1-'Сентябрь 2017'!D144</f>
        <v>200</v>
      </c>
      <c r="N145" s="53">
        <f>'СВОД 2017'!M145+$G$1*1-'Октябрь 2017'!D144</f>
        <v>0</v>
      </c>
      <c r="O145" s="53">
        <f>'СВОД 2017'!N145+$G$1*1-'Ноябрь 2017'!D144</f>
        <v>0</v>
      </c>
      <c r="P145" s="53">
        <f>'СВОД 2017'!O145+$G$1*1-'Декабрь 2017'!D144</f>
        <v>0</v>
      </c>
      <c r="Q145" s="14">
        <f t="shared" si="9"/>
        <v>26000</v>
      </c>
      <c r="R145" s="14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2016'!P146</f>
        <v>2099.5200000000004</v>
      </c>
      <c r="E146" s="53">
        <f>'СВОД 2017'!D146+$F$1*1-'Январь 2017'!D145</f>
        <v>-0.47999999999956344</v>
      </c>
      <c r="F146" s="53">
        <f>'СВОД 2017'!E146+$F$1*1-'Февраль 2017'!D145</f>
        <v>-0.47999999999956344</v>
      </c>
      <c r="G146" s="53">
        <f>'СВОД 2017'!F146+$F$1*1-'Март 2017'!D145</f>
        <v>-0.47999999999956344</v>
      </c>
      <c r="H146" s="53">
        <f>'СВОД 2017'!G146+$F$1*1-'Апрель 2017'!D145</f>
        <v>-0.47999999999956344</v>
      </c>
      <c r="I146" s="53">
        <f>'СВОД 2017'!H146+$F$1*1-'Май 2017'!D145</f>
        <v>-0.47999999999956344</v>
      </c>
      <c r="J146" s="53">
        <f>'СВОД 2017'!I146+$F$1*1-'Июнь 2017'!D145</f>
        <v>2099.5200000000004</v>
      </c>
      <c r="K146" s="53">
        <f>'СВОД 2017'!J146+$F$1*1-'Июль 2017'!D145</f>
        <v>-0.47999999999956344</v>
      </c>
      <c r="L146" s="53">
        <f>'СВОД 2017'!K146+$F$1*1-'Август 2017'!D145</f>
        <v>299.52000000000044</v>
      </c>
      <c r="M146" s="53">
        <f>'СВОД 2017'!L146+$G$1*1-'Сентябрь 2017'!D145</f>
        <v>2599.5200000000004</v>
      </c>
      <c r="N146" s="53">
        <f>'СВОД 2017'!M146+$G$1*1-'Октябрь 2017'!D145</f>
        <v>2899.5200000000004</v>
      </c>
      <c r="O146" s="60">
        <f>'СВОД 2017'!N146+$G$1*1-'Ноябрь 2017'!D145</f>
        <v>5199.5200000000004</v>
      </c>
      <c r="P146" s="60">
        <f>'СВОД 2017'!O146+$G$1*1-'Декабрь 2017'!D145</f>
        <v>3199.5200000000004</v>
      </c>
      <c r="Q146" s="14">
        <f t="shared" si="9"/>
        <v>26000</v>
      </c>
      <c r="R146" s="14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4">
        <f t="shared" si="7"/>
        <v>3199.5200000000004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2016'!P147</f>
        <v>-2099.0700000000015</v>
      </c>
      <c r="E147" s="53">
        <f>'СВОД 2017'!D147+$F$1*1-'Январь 2017'!D146</f>
        <v>0.92999999999847205</v>
      </c>
      <c r="F147" s="53">
        <f>'СВОД 2017'!E147+$F$1*1-'Февраль 2017'!D146</f>
        <v>0.92999999999847205</v>
      </c>
      <c r="G147" s="53">
        <f>'СВОД 2017'!F147+$F$1*1-'Март 2017'!D146</f>
        <v>0.92999999999847205</v>
      </c>
      <c r="H147" s="53">
        <f>'СВОД 2017'!G147+$F$1*1-'Апрель 2017'!D146</f>
        <v>0.92999999999847205</v>
      </c>
      <c r="I147" s="53">
        <f>'СВОД 2017'!H147+$F$1*1-'Май 2017'!D146</f>
        <v>0.92999999999847205</v>
      </c>
      <c r="J147" s="53">
        <f>'СВОД 2017'!I147+$F$1*1-'Июнь 2017'!D146</f>
        <v>0.92999999999847205</v>
      </c>
      <c r="K147" s="53">
        <f>'СВОД 2017'!J147+$F$1*1-'Июль 2017'!D146</f>
        <v>2100.9299999999985</v>
      </c>
      <c r="L147" s="53">
        <f>'СВОД 2017'!K147+$F$1*1-'Август 2017'!D146</f>
        <v>0.92999999999847205</v>
      </c>
      <c r="M147" s="53">
        <f>'СВОД 2017'!L147+$G$1*1-'Сентябрь 2017'!D146</f>
        <v>200.92999999999847</v>
      </c>
      <c r="N147" s="53">
        <f>'СВОД 2017'!M147+$G$1*1-'Октябрь 2017'!D146</f>
        <v>400.92999999999847</v>
      </c>
      <c r="O147" s="53">
        <f>'СВОД 2017'!N147+$G$1*1-'Ноябрь 2017'!D146</f>
        <v>400.92999999999847</v>
      </c>
      <c r="P147" s="53">
        <f>'СВОД 2017'!O147+$G$1*1-'Декабрь 2017'!D146</f>
        <v>400.92999999999847</v>
      </c>
      <c r="Q147" s="14">
        <f t="shared" si="9"/>
        <v>26000</v>
      </c>
      <c r="R147" s="14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4">
        <f t="shared" si="7"/>
        <v>400.93000000000029</v>
      </c>
      <c r="T147" s="37">
        <f t="shared" si="8"/>
        <v>1.8189894035458565E-12</v>
      </c>
    </row>
    <row r="148" spans="1:20" ht="15.95" customHeight="1" x14ac:dyDescent="0.25">
      <c r="A148" s="20" t="s">
        <v>163</v>
      </c>
      <c r="B148" s="2">
        <v>118</v>
      </c>
      <c r="C148" s="9"/>
      <c r="D148" s="53">
        <f>'СВОД 2016'!P148</f>
        <v>-25200</v>
      </c>
      <c r="E148" s="53">
        <f>'СВОД 2017'!D148+$F$1*1-'Январь 2017'!D147</f>
        <v>-23100</v>
      </c>
      <c r="F148" s="53">
        <f>'СВОД 2017'!E148+$F$1*1-'Февраль 2017'!D147</f>
        <v>-21000</v>
      </c>
      <c r="G148" s="53">
        <f>'СВОД 2017'!F148+$F$1*1-'Март 2017'!D147</f>
        <v>-18900</v>
      </c>
      <c r="H148" s="53">
        <f>'СВОД 2017'!G148+$F$1*1-'Апрель 2017'!D147</f>
        <v>-16800</v>
      </c>
      <c r="I148" s="53">
        <f>'СВОД 2017'!H148+$F$1*1-'Май 2017'!D147</f>
        <v>-14700</v>
      </c>
      <c r="J148" s="53">
        <f>'СВОД 2017'!I148+$F$1*1-'Июнь 2017'!D147</f>
        <v>-12600</v>
      </c>
      <c r="K148" s="53">
        <f>'СВОД 2017'!J148+$F$1*1-'Июль 2017'!D147</f>
        <v>-10500</v>
      </c>
      <c r="L148" s="53">
        <f>'СВОД 2017'!K148+$F$1*1-'Август 2017'!D147</f>
        <v>-8400</v>
      </c>
      <c r="M148" s="53">
        <f>'СВОД 2017'!L148+$G$1*1-'Сентябрь 2017'!D147</f>
        <v>-6100</v>
      </c>
      <c r="N148" s="53">
        <f>'СВОД 2017'!M148+$G$1*1-'Октябрь 2017'!D147</f>
        <v>-3800</v>
      </c>
      <c r="O148" s="53">
        <f>'СВОД 2017'!N148+$G$1*1-'Ноябрь 2017'!D147</f>
        <v>-1500</v>
      </c>
      <c r="P148" s="53">
        <f>'СВОД 2017'!O148+$G$1*1-'Декабрь 2017'!D147</f>
        <v>-12700</v>
      </c>
      <c r="Q148" s="14">
        <f t="shared" si="9"/>
        <v>26000</v>
      </c>
      <c r="R148" s="14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4">
        <f t="shared" si="7"/>
        <v>-12700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60">
        <f>'СВОД 2016'!P149</f>
        <v>-961.4900000000016</v>
      </c>
      <c r="E149" s="53">
        <f>'СВОД 2017'!D149+$F$1*1-'Январь 2017'!D148</f>
        <v>1138.5099999999984</v>
      </c>
      <c r="F149" s="53">
        <f>'СВОД 2017'!E149+$F$1*1-'Февраль 2017'!D148</f>
        <v>3238.5099999999984</v>
      </c>
      <c r="G149" s="53">
        <f>'СВОД 2017'!F149+$F$1*1-'Март 2017'!D148</f>
        <v>1338.5099999999984</v>
      </c>
      <c r="H149" s="53">
        <f>'СВОД 2017'!G149+$F$1*1-'Апрель 2017'!D148</f>
        <v>3438.5099999999984</v>
      </c>
      <c r="I149" s="60">
        <f>'СВОД 2017'!H149+$F$1*1-'Май 2017'!D148</f>
        <v>-461.4900000000016</v>
      </c>
      <c r="J149" s="53">
        <f>'СВОД 2017'!I149+$F$1*1-'Июнь 2017'!D148</f>
        <v>1638.5099999999984</v>
      </c>
      <c r="K149" s="60">
        <f>'СВОД 2017'!J149+$F$1*1-'Июль 2017'!D148</f>
        <v>3738.5099999999984</v>
      </c>
      <c r="L149" s="60">
        <f>'СВОД 2017'!K149+$F$1*1-'Август 2017'!D148</f>
        <v>5838.5099999999984</v>
      </c>
      <c r="M149" s="60">
        <f>'СВОД 2017'!L149+$G$1*1-'Сентябрь 2017'!D148</f>
        <v>8138.5099999999984</v>
      </c>
      <c r="N149" s="60">
        <f>'СВОД 2017'!M149+$G$1*1-'Октябрь 2017'!D148</f>
        <v>10438.509999999998</v>
      </c>
      <c r="O149" s="60">
        <f>'СВОД 2017'!N149+$G$1*1-'Ноябрь 2017'!D148</f>
        <v>12738.509999999998</v>
      </c>
      <c r="P149" s="60">
        <f>'СВОД 2017'!O149+$G$1*1-'Декабрь 2017'!D148</f>
        <v>-4961.4900000000016</v>
      </c>
      <c r="Q149" s="14">
        <f t="shared" si="9"/>
        <v>26000</v>
      </c>
      <c r="R149" s="14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4">
        <f t="shared" si="7"/>
        <v>-4961.4900000000016</v>
      </c>
      <c r="T149" s="37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2016'!P150</f>
        <v>5493.2199999999984</v>
      </c>
      <c r="E150" s="53">
        <f>'СВОД 2017'!D150+$F$1*1-'Январь 2017'!D149</f>
        <v>7593.2199999999984</v>
      </c>
      <c r="F150" s="53">
        <f>'СВОД 2017'!E150+$F$1*1-'Февраль 2017'!D149</f>
        <v>4322.5299999999979</v>
      </c>
      <c r="G150" s="53">
        <f>'СВОД 2017'!F150+$F$1*1-'Март 2017'!D149</f>
        <v>6422.5299999999979</v>
      </c>
      <c r="H150" s="53">
        <f>'СВОД 2017'!G150+$F$1*1-'Апрель 2017'!D149</f>
        <v>3152.5299999999988</v>
      </c>
      <c r="I150" s="53">
        <f>'СВОД 2017'!H150+$F$1*1-'Май 2017'!D149</f>
        <v>5252.5299999999988</v>
      </c>
      <c r="J150" s="53">
        <f>'СВОД 2017'!I150+$F$1*1-'Июнь 2017'!D149</f>
        <v>-47.470000000001164</v>
      </c>
      <c r="K150" s="53">
        <f>'СВОД 2017'!J150+$F$1*1-'Июль 2017'!D149</f>
        <v>2052.5299999999988</v>
      </c>
      <c r="L150" s="53">
        <f>'СВОД 2017'!K150+$F$1*1-'Август 2017'!D149</f>
        <v>-1247.4700000000012</v>
      </c>
      <c r="M150" s="53">
        <f>'СВОД 2017'!L150+$G$1*1-'Сентябрь 2017'!D149</f>
        <v>1052.5299999999988</v>
      </c>
      <c r="N150" s="53">
        <f>'СВОД 2017'!M150+$G$1*1-'Октябрь 2017'!D149</f>
        <v>-1247.4700000000012</v>
      </c>
      <c r="O150" s="53">
        <f>'СВОД 2017'!N150+$G$1*1-'Ноябрь 2017'!D149</f>
        <v>1052.5299999999988</v>
      </c>
      <c r="P150" s="53">
        <f>'СВОД 2017'!O150+$G$1*1-'Декабрь 2017'!D149</f>
        <v>3352.5299999999988</v>
      </c>
      <c r="Q150" s="14">
        <f t="shared" si="9"/>
        <v>26000</v>
      </c>
      <c r="R150" s="14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4">
        <f t="shared" si="7"/>
        <v>3352.5299999999988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53">
        <f>'СВОД 2016'!P151</f>
        <v>0</v>
      </c>
      <c r="E151" s="53">
        <f>'СВОД 2017'!D151+$F$1*1-'Январь 2017'!D150</f>
        <v>2100</v>
      </c>
      <c r="F151" s="53">
        <f>'СВОД 2017'!E151+$F$1*1-'Февраль 2017'!D150</f>
        <v>0</v>
      </c>
      <c r="G151" s="53">
        <f>'СВОД 2017'!F151+$F$1*1-'Март 2017'!D150</f>
        <v>0</v>
      </c>
      <c r="H151" s="53">
        <f>'СВОД 2017'!G151+$F$1*1-'Апрель 2017'!D150</f>
        <v>0</v>
      </c>
      <c r="I151" s="53">
        <f>'СВОД 2017'!H151+$F$1*1-'Май 2017'!D150</f>
        <v>0</v>
      </c>
      <c r="J151" s="53">
        <f>'СВОД 2017'!I151+$F$1*1-'Июнь 2017'!D150</f>
        <v>0</v>
      </c>
      <c r="K151" s="53">
        <f>'СВОД 2017'!J151+$F$1*1-'Июль 2017'!D150</f>
        <v>2100</v>
      </c>
      <c r="L151" s="53">
        <f>'СВОД 2017'!K151+$F$1*1-'Август 2017'!D150</f>
        <v>-280</v>
      </c>
      <c r="M151" s="53">
        <f>'СВОД 2017'!L151+$G$1*1-'Сентябрь 2017'!D150</f>
        <v>0</v>
      </c>
      <c r="N151" s="53">
        <f>'СВОД 2017'!M151+$G$1*1-'Октябрь 2017'!D150</f>
        <v>0</v>
      </c>
      <c r="O151" s="53">
        <f>'СВОД 2017'!N151+$G$1*1-'Ноябрь 2017'!D150</f>
        <v>0</v>
      </c>
      <c r="P151" s="53">
        <f>'СВОД 2017'!O151+$G$1*1-'Декабрь 2017'!D150</f>
        <v>-780</v>
      </c>
      <c r="Q151" s="14">
        <f t="shared" si="9"/>
        <v>26000</v>
      </c>
      <c r="R151" s="14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4">
        <f t="shared" si="7"/>
        <v>-780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53">
        <f>'СВОД 2016'!P152</f>
        <v>-139.87000000000626</v>
      </c>
      <c r="E152" s="53">
        <f>'СВОД 2017'!D152+$F$1*1-'Январь 2017'!D151</f>
        <v>1960.1299999999937</v>
      </c>
      <c r="F152" s="53">
        <f>'СВОД 2017'!E152+$F$1*1-'Февраль 2017'!D151</f>
        <v>-2239.8700000000063</v>
      </c>
      <c r="G152" s="53">
        <f>'СВОД 2017'!F152+$F$1*1-'Март 2017'!D151</f>
        <v>-139.87000000000626</v>
      </c>
      <c r="H152" s="53">
        <f>'СВОД 2017'!G152+$F$1*1-'Апрель 2017'!D151</f>
        <v>-4339.8700000000063</v>
      </c>
      <c r="I152" s="53">
        <f>'СВОД 2017'!H152+$F$1*1-'Май 2017'!D151</f>
        <v>-2239.8700000000063</v>
      </c>
      <c r="J152" s="53">
        <f>'СВОД 2017'!I152+$F$1*1-'Июнь 2017'!D151</f>
        <v>-6439.8700000000063</v>
      </c>
      <c r="K152" s="53">
        <f>'СВОД 2017'!J152+$F$1*1-'Июль 2017'!D151</f>
        <v>-4339.8700000000063</v>
      </c>
      <c r="L152" s="53">
        <f>'СВОД 2017'!K152+$F$1*1-'Август 2017'!D151</f>
        <v>-2239.8700000000063</v>
      </c>
      <c r="M152" s="53">
        <f>'СВОД 2017'!L152+$G$1*1-'Сентябрь 2017'!D151</f>
        <v>60.129999999993743</v>
      </c>
      <c r="N152" s="53">
        <f>'СВОД 2017'!M152+$G$1*1-'Октябрь 2017'!D151</f>
        <v>-4739.8700000000063</v>
      </c>
      <c r="O152" s="53">
        <f>'СВОД 2017'!N152+$G$1*1-'Ноябрь 2017'!D151</f>
        <v>-2439.8700000000063</v>
      </c>
      <c r="P152" s="53">
        <f>'СВОД 2017'!O152+$G$1*1-'Декабрь 2017'!D151</f>
        <v>-139.87000000000626</v>
      </c>
      <c r="Q152" s="14">
        <f t="shared" si="9"/>
        <v>26000</v>
      </c>
      <c r="R152" s="14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4">
        <f t="shared" si="7"/>
        <v>-139.87000000000626</v>
      </c>
      <c r="T152" s="37">
        <f t="shared" si="8"/>
        <v>0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2016'!P153</f>
        <v>6299.9999999999945</v>
      </c>
      <c r="E153" s="53">
        <f>'СВОД 2017'!D153+$F$1*1-'Январь 2017'!D152</f>
        <v>8399.9999999999945</v>
      </c>
      <c r="F153" s="60">
        <f>'СВОД 2017'!E153+$F$1*1-'Февраль 2017'!D152</f>
        <v>-2100.0000000000055</v>
      </c>
      <c r="G153" s="60">
        <f>'СВОД 2017'!F153+$F$1*1-'Март 2017'!D152</f>
        <v>-5.4569682106375694E-12</v>
      </c>
      <c r="H153" s="60">
        <f>'СВОД 2017'!G153+$F$1*1-'Апрель 2017'!D152</f>
        <v>-3900.0000000000055</v>
      </c>
      <c r="I153" s="60">
        <f>'СВОД 2017'!H153+$F$1*1-'Май 2017'!D152</f>
        <v>-1800.0000000000055</v>
      </c>
      <c r="J153" s="53">
        <f>'СВОД 2017'!I153+$F$1*1-'Июнь 2017'!D152</f>
        <v>299.99999999999454</v>
      </c>
      <c r="K153" s="53">
        <f>'СВОД 2017'!J153+$F$1*1-'Июль 2017'!D152</f>
        <v>2399.9999999999945</v>
      </c>
      <c r="L153" s="53">
        <f>'СВОД 2017'!K153+$F$1*1-'Август 2017'!D152</f>
        <v>4499.9999999999945</v>
      </c>
      <c r="M153" s="53">
        <f>'СВОД 2017'!L153+$G$1*1-'Сентябрь 2017'!D152</f>
        <v>6799.9999999999945</v>
      </c>
      <c r="N153" s="53">
        <f>'СВОД 2017'!M153+$G$1*1-'Октябрь 2017'!D152</f>
        <v>9099.9999999999945</v>
      </c>
      <c r="O153" s="53">
        <f>'СВОД 2017'!N153+$G$1*1-'Ноябрь 2017'!D152</f>
        <v>11399.999999999995</v>
      </c>
      <c r="P153" s="53">
        <f>'СВОД 2017'!O153+$G$1*1-'Декабрь 2017'!D152</f>
        <v>-6700.0000000000055</v>
      </c>
      <c r="Q153" s="14">
        <f t="shared" si="9"/>
        <v>26000</v>
      </c>
      <c r="R153" s="14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4">
        <f t="shared" si="7"/>
        <v>-6700.0000000000073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53">
        <f>'СВОД 2016'!P154</f>
        <v>1610.7600000000002</v>
      </c>
      <c r="E154" s="53">
        <f>'СВОД 2017'!D154+$F$1*1-'Январь 2017'!D153</f>
        <v>910.76000000000022</v>
      </c>
      <c r="F154" s="53">
        <f>'СВОД 2017'!E154+$F$1*1-'Февраль 2017'!D153</f>
        <v>3010.76</v>
      </c>
      <c r="G154" s="53">
        <f>'СВОД 2017'!F154+$F$1*1-'Март 2017'!D153</f>
        <v>1110.7600000000002</v>
      </c>
      <c r="H154" s="53">
        <f>'СВОД 2017'!G154+$F$1*1-'Апрель 2017'!D153</f>
        <v>3210.76</v>
      </c>
      <c r="I154" s="53">
        <f>'СВОД 2017'!H154+$F$1*1-'Май 2017'!D153</f>
        <v>310.76000000000022</v>
      </c>
      <c r="J154" s="53">
        <f>'СВОД 2017'!I154+$F$1*1-'Июнь 2017'!D153</f>
        <v>2410.7600000000002</v>
      </c>
      <c r="K154" s="53">
        <f>'СВОД 2017'!J154+$F$1*1-'Июль 2017'!D153</f>
        <v>2510.7600000000002</v>
      </c>
      <c r="L154" s="53">
        <f>'СВОД 2017'!K154+$F$1*1-'Август 2017'!D153</f>
        <v>2100.7600000000002</v>
      </c>
      <c r="M154" s="53">
        <f>'СВОД 2017'!L154+$G$1*1-'Сентябрь 2017'!D153</f>
        <v>1900.7600000000002</v>
      </c>
      <c r="N154" s="53">
        <f>'СВОД 2017'!M154+$G$1*1-'Октябрь 2017'!D153</f>
        <v>2200.7600000000002</v>
      </c>
      <c r="O154" s="53">
        <f>'СВОД 2017'!N154+$G$1*1-'Ноябрь 2017'!D153</f>
        <v>2000.7600000000002</v>
      </c>
      <c r="P154" s="53">
        <f>'СВОД 2017'!O154+$G$1*1-'Декабрь 2017'!D153</f>
        <v>-199.23999999999978</v>
      </c>
      <c r="Q154" s="14">
        <f t="shared" si="9"/>
        <v>26000</v>
      </c>
      <c r="R154" s="14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4">
        <f t="shared" si="7"/>
        <v>-199.23999999999796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53">
        <f>'СВОД 2016'!P155</f>
        <v>0</v>
      </c>
      <c r="E155" s="53">
        <f>'СВОД 2017'!D155+$F$1*1-'Январь 2017'!D154</f>
        <v>2100</v>
      </c>
      <c r="F155" s="53">
        <f>'СВОД 2017'!E155+$F$1*1-'Февраль 2017'!D154</f>
        <v>0</v>
      </c>
      <c r="G155" s="53">
        <f>'СВОД 2017'!F155+$F$1*1-'Март 2017'!D154</f>
        <v>2100</v>
      </c>
      <c r="H155" s="53">
        <f>'СВОД 2017'!G155+$F$1*1-'Апрель 2017'!D154</f>
        <v>0</v>
      </c>
      <c r="I155" s="53">
        <f>'СВОД 2017'!H155+$F$1*1-'Май 2017'!D154</f>
        <v>2100</v>
      </c>
      <c r="J155" s="53">
        <f>'СВОД 2017'!I155+$F$1*1-'Июнь 2017'!D154</f>
        <v>0</v>
      </c>
      <c r="K155" s="53">
        <f>'СВОД 2017'!J155+$F$1*1-'Июль 2017'!D154</f>
        <v>-2100</v>
      </c>
      <c r="L155" s="53">
        <f>'СВОД 2017'!K155+$F$1*1-'Август 2017'!D154</f>
        <v>0</v>
      </c>
      <c r="M155" s="53">
        <f>'СВОД 2017'!L155+$G$1*1-'Сентябрь 2017'!D154</f>
        <v>-2300</v>
      </c>
      <c r="N155" s="53">
        <f>'СВОД 2017'!M155+$G$1*1-'Октябрь 2017'!D154</f>
        <v>0</v>
      </c>
      <c r="O155" s="53">
        <f>'СВОД 2017'!N155+$G$1*1-'Ноябрь 2017'!D154</f>
        <v>-2300</v>
      </c>
      <c r="P155" s="53">
        <f>'СВОД 2017'!O155+$G$1*1-'Декабрь 2017'!D154</f>
        <v>0</v>
      </c>
      <c r="Q155" s="14">
        <f t="shared" si="9"/>
        <v>26000</v>
      </c>
      <c r="R155" s="14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53">
        <f>'СВОД 2016'!P156</f>
        <v>-1100</v>
      </c>
      <c r="E156" s="53">
        <f>'СВОД 2017'!D156+$F$1*1-'Январь 2017'!D155</f>
        <v>1000</v>
      </c>
      <c r="F156" s="53">
        <f>'СВОД 2017'!E156+$F$1*1-'Февраль 2017'!D155</f>
        <v>1000</v>
      </c>
      <c r="G156" s="53">
        <f>'СВОД 2017'!F156+$F$1*1-'Март 2017'!D155</f>
        <v>1000</v>
      </c>
      <c r="H156" s="53">
        <f>'СВОД 2017'!G156+$F$1*1-'Апрель 2017'!D155</f>
        <v>3100</v>
      </c>
      <c r="I156" s="53">
        <f>'СВОД 2017'!H156+$F$1*1-'Май 2017'!D155</f>
        <v>0</v>
      </c>
      <c r="J156" s="53">
        <f>'СВОД 2017'!I156+$F$1*1-'Июнь 2017'!D155</f>
        <v>0</v>
      </c>
      <c r="K156" s="53">
        <f>'СВОД 2017'!J156+$F$1*1-'Июль 2017'!D155</f>
        <v>0</v>
      </c>
      <c r="L156" s="53">
        <f>'СВОД 2017'!K156+$F$1*1-'Август 2017'!D155</f>
        <v>0</v>
      </c>
      <c r="M156" s="53">
        <f>'СВОД 2017'!L156+$G$1*1-'Сентябрь 2017'!D155</f>
        <v>200</v>
      </c>
      <c r="N156" s="53">
        <f>'СВОД 2017'!M156+$G$1*1-'Октябрь 2017'!D155</f>
        <v>200</v>
      </c>
      <c r="O156" s="53">
        <f>'СВОД 2017'!N156+$G$1*1-'Ноябрь 2017'!D155</f>
        <v>0</v>
      </c>
      <c r="P156" s="53">
        <f>'СВОД 2017'!O156+$G$1*1-'Декабрь 2017'!D155</f>
        <v>0</v>
      </c>
      <c r="Q156" s="14">
        <f t="shared" si="9"/>
        <v>26000</v>
      </c>
      <c r="R156" s="14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4">
        <f t="shared" si="7"/>
        <v>0</v>
      </c>
      <c r="T156" s="37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9"/>
      <c r="D157" s="53">
        <f>'СВОД 2016'!P157</f>
        <v>-1714.9400000000023</v>
      </c>
      <c r="E157" s="53">
        <f>'СВОД 2017'!D157+$F$1*1-'Январь 2017'!D156</f>
        <v>-14.940000000002328</v>
      </c>
      <c r="F157" s="53">
        <f>'СВОД 2017'!E157+$F$1*1-'Февраль 2017'!D156</f>
        <v>0</v>
      </c>
      <c r="G157" s="53">
        <f>'СВОД 2017'!F157+$F$1*1-'Март 2017'!D156</f>
        <v>0</v>
      </c>
      <c r="H157" s="53">
        <f>'СВОД 2017'!G157+$F$1*1-'Апрель 2017'!D156</f>
        <v>0</v>
      </c>
      <c r="I157" s="53">
        <f>'СВОД 2017'!H157+$F$1*1-'Май 2017'!D156</f>
        <v>-2100</v>
      </c>
      <c r="J157" s="53">
        <f>'СВОД 2017'!I157+$F$1*1-'Июнь 2017'!D156</f>
        <v>0</v>
      </c>
      <c r="K157" s="53">
        <f>'СВОД 2017'!J157+$F$1*1-'Июль 2017'!D156</f>
        <v>-2100</v>
      </c>
      <c r="L157" s="53">
        <f>'СВОД 2017'!K157+$F$1*1-'Август 2017'!D156</f>
        <v>0</v>
      </c>
      <c r="M157" s="53">
        <f>'СВОД 2017'!L157+$G$1*1-'Сентябрь 2017'!D156</f>
        <v>0</v>
      </c>
      <c r="N157" s="53">
        <f>'СВОД 2017'!M157+$G$1*1-'Октябрь 2017'!D156</f>
        <v>2300</v>
      </c>
      <c r="O157" s="53">
        <f>'СВОД 2017'!N157+$G$1*1-'Ноябрь 2017'!D156</f>
        <v>2300</v>
      </c>
      <c r="P157" s="53">
        <f>'СВОД 2017'!O157+$G$1*1-'Декабрь 2017'!D156</f>
        <v>200</v>
      </c>
      <c r="Q157" s="14">
        <f t="shared" si="9"/>
        <v>26000</v>
      </c>
      <c r="R157" s="14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4">
        <f t="shared" si="7"/>
        <v>200</v>
      </c>
      <c r="T157" s="37">
        <f t="shared" si="8"/>
        <v>0</v>
      </c>
    </row>
    <row r="158" spans="1:20" ht="15.95" customHeight="1" x14ac:dyDescent="0.25">
      <c r="A158" s="20" t="s">
        <v>173</v>
      </c>
      <c r="B158" s="2">
        <v>127</v>
      </c>
      <c r="C158" s="9"/>
      <c r="D158" s="53">
        <f>'СВОД 2016'!P158</f>
        <v>23341.379999999997</v>
      </c>
      <c r="E158" s="53">
        <f>'СВОД 2017'!D158+$F$1*1-'Январь 2017'!D157</f>
        <v>25441.379999999997</v>
      </c>
      <c r="F158" s="53">
        <f>'СВОД 2017'!E158+$F$1*1-'Февраль 2017'!D157</f>
        <v>27541.379999999997</v>
      </c>
      <c r="G158" s="53">
        <f>'СВОД 2017'!F158+$F$1*1-'Март 2017'!D157</f>
        <v>29641.379999999997</v>
      </c>
      <c r="H158" s="53">
        <f>'СВОД 2017'!G158+$F$1*1-'Апрель 2017'!D157</f>
        <v>31741.379999999997</v>
      </c>
      <c r="I158" s="53">
        <f>'СВОД 2017'!H158+$F$1*1-'Май 2017'!D157</f>
        <v>33841.379999999997</v>
      </c>
      <c r="J158" s="53">
        <f>'СВОД 2017'!I158+$F$1*1-'Июнь 2017'!D157</f>
        <v>2100</v>
      </c>
      <c r="K158" s="53">
        <f>'СВОД 2017'!J158+$F$1*1-'Июль 2017'!D157</f>
        <v>1219.3499999999999</v>
      </c>
      <c r="L158" s="60">
        <f>'СВОД 2017'!K158+$F$1*1-'Август 2017'!D157</f>
        <v>3319.35</v>
      </c>
      <c r="M158" s="60">
        <f>'СВОД 2017'!L158+$G$1*1-'Сентябрь 2017'!D157</f>
        <v>5619.35</v>
      </c>
      <c r="N158" s="60">
        <f>'СВОД 2017'!M158+$G$1*1-'Октябрь 2017'!D157</f>
        <v>7919.35</v>
      </c>
      <c r="O158" s="60">
        <f>'СВОД 2017'!N158+$G$1*1-'Ноябрь 2017'!D157</f>
        <v>10219.35</v>
      </c>
      <c r="P158" s="60">
        <f>'СВОД 2017'!O158+$G$1*1-'Декабрь 2017'!D157</f>
        <v>12519.35</v>
      </c>
      <c r="Q158" s="14">
        <f t="shared" si="9"/>
        <v>26000</v>
      </c>
      <c r="R158" s="14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4">
        <f t="shared" si="7"/>
        <v>12519.349999999999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2016'!P159</f>
        <v>17565.519999999993</v>
      </c>
      <c r="E159" s="53">
        <f>'СВОД 2017'!D159+$F$1*1-'Январь 2017'!D158</f>
        <v>19665.519999999993</v>
      </c>
      <c r="F159" s="53">
        <f>'СВОД 2017'!E159+$F$1*1-'Февраль 2017'!D158</f>
        <v>21765.519999999993</v>
      </c>
      <c r="G159" s="53">
        <f>'СВОД 2017'!F159+$F$1*1-'Март 2017'!D158</f>
        <v>23865.519999999993</v>
      </c>
      <c r="H159" s="53">
        <f>'СВОД 2017'!G159+$F$1*1-'Апрель 2017'!D158</f>
        <v>25965.519999999993</v>
      </c>
      <c r="I159" s="53">
        <f>'СВОД 2017'!H159+$F$1*1-'Май 2017'!D158</f>
        <v>28065.519999999993</v>
      </c>
      <c r="J159" s="53">
        <f>'СВОД 2017'!I159+$F$1*1-'Июнь 2017'!D158</f>
        <v>165.51999999999316</v>
      </c>
      <c r="K159" s="53">
        <f>'СВОД 2017'!J159+$F$1*1-'Июль 2017'!D158</f>
        <v>2265.5199999999932</v>
      </c>
      <c r="L159" s="53">
        <f>'СВОД 2017'!K159+$F$1*1-'Август 2017'!D158</f>
        <v>4365.5199999999932</v>
      </c>
      <c r="M159" s="53">
        <f>'СВОД 2017'!L159+$G$1*1-'Сентябрь 2017'!D158</f>
        <v>6665.5199999999932</v>
      </c>
      <c r="N159" s="53">
        <f>'СВОД 2017'!M159+$G$1*1-'Октябрь 2017'!D158</f>
        <v>8965.5199999999932</v>
      </c>
      <c r="O159" s="53">
        <f>'СВОД 2017'!N159+$G$1*1-'Ноябрь 2017'!D158</f>
        <v>11265.519999999993</v>
      </c>
      <c r="P159" s="60">
        <f>'СВОД 2017'!O159+$G$1*1-'Декабрь 2017'!D158</f>
        <v>-0.4800000000068394</v>
      </c>
      <c r="Q159" s="14">
        <f t="shared" si="9"/>
        <v>26000</v>
      </c>
      <c r="R159" s="14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4">
        <f t="shared" si="7"/>
        <v>-0.48000000001047738</v>
      </c>
      <c r="T159" s="37">
        <f t="shared" si="8"/>
        <v>-3.637978807091713E-12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2016'!P160</f>
        <v>-8400.4900000000016</v>
      </c>
      <c r="E160" s="53">
        <f>'СВОД 2017'!D160+$F$1*1-'Январь 2017'!D159</f>
        <v>-6300.4900000000016</v>
      </c>
      <c r="F160" s="53">
        <f>'СВОД 2017'!E160+$F$1*1-'Февраль 2017'!D159</f>
        <v>-4200.4900000000016</v>
      </c>
      <c r="G160" s="53">
        <f>'СВОД 2017'!F160+$F$1*1-'Март 2017'!D159</f>
        <v>-2100.4900000000016</v>
      </c>
      <c r="H160" s="53">
        <f>'СВОД 2017'!G160+$F$1*1-'Апрель 2017'!D159</f>
        <v>-0.49000000000160071</v>
      </c>
      <c r="I160" s="53">
        <f>'СВОД 2017'!H160+$F$1*1-'Май 2017'!D159</f>
        <v>2099.5099999999984</v>
      </c>
      <c r="J160" s="53">
        <f>'СВОД 2017'!I160+$F$1*1-'Июнь 2017'!D159</f>
        <v>4199.5099999999984</v>
      </c>
      <c r="K160" s="53">
        <f>'СВОД 2017'!J160+$F$1*1-'Июль 2017'!D159</f>
        <v>6299.5099999999984</v>
      </c>
      <c r="L160" s="53">
        <f>'СВОД 2017'!K160+$F$1*1-'Август 2017'!D159</f>
        <v>-6600.4900000000016</v>
      </c>
      <c r="M160" s="53">
        <f>'СВОД 2017'!L160+$G$1*1-'Сентябрь 2017'!D159</f>
        <v>-4300.4900000000016</v>
      </c>
      <c r="N160" s="53">
        <f>'СВОД 2017'!M160+$G$1*1-'Октябрь 2017'!D159</f>
        <v>-2000.4900000000016</v>
      </c>
      <c r="O160" s="53">
        <f>'СВОД 2017'!N160+$G$1*1-'Ноябрь 2017'!D159</f>
        <v>299.5099999999984</v>
      </c>
      <c r="P160" s="53">
        <f>'СВОД 2017'!O160+$G$1*1-'Декабрь 2017'!D159</f>
        <v>2599.5099999999984</v>
      </c>
      <c r="Q160" s="14">
        <f t="shared" si="9"/>
        <v>26000</v>
      </c>
      <c r="R160" s="14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4">
        <f t="shared" si="7"/>
        <v>2599.5099999999984</v>
      </c>
      <c r="T160" s="37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9"/>
      <c r="D161" s="53">
        <f>'СВОД 2016'!P161</f>
        <v>-8381.7900000000027</v>
      </c>
      <c r="E161" s="53">
        <f>'СВОД 2017'!D161+$F$1*1-'Январь 2017'!D160</f>
        <v>-6281.7900000000027</v>
      </c>
      <c r="F161" s="53">
        <f>'СВОД 2017'!E161+$F$1*1-'Февраль 2017'!D160</f>
        <v>-4181.7900000000027</v>
      </c>
      <c r="G161" s="53">
        <f>'СВОД 2017'!F161+$F$1*1-'Март 2017'!D160</f>
        <v>-2081.7900000000027</v>
      </c>
      <c r="H161" s="53">
        <f>'СВОД 2017'!G161+$F$1*1-'Апрель 2017'!D160</f>
        <v>18.209999999997308</v>
      </c>
      <c r="I161" s="53">
        <f>'СВОД 2017'!H161+$F$1*1-'Май 2017'!D160</f>
        <v>-17881.79</v>
      </c>
      <c r="J161" s="53">
        <f>'СВОД 2017'!I161+$F$1*1-'Июнь 2017'!D160</f>
        <v>-15781.79</v>
      </c>
      <c r="K161" s="53">
        <f>'СВОД 2017'!J161+$F$1*1-'Июль 2017'!D160</f>
        <v>-13681.79</v>
      </c>
      <c r="L161" s="53">
        <f>'СВОД 2017'!K161+$F$1*1-'Август 2017'!D160</f>
        <v>-11581.79</v>
      </c>
      <c r="M161" s="53">
        <f>'СВОД 2017'!L161+$G$1*1-'Сентябрь 2017'!D160</f>
        <v>-9281.7900000000009</v>
      </c>
      <c r="N161" s="53">
        <f>'СВОД 2017'!M161+$G$1*1-'Октябрь 2017'!D160</f>
        <v>-6981.7900000000009</v>
      </c>
      <c r="O161" s="53">
        <f>'СВОД 2017'!N161+$G$1*1-'Ноябрь 2017'!D160</f>
        <v>-4681.7900000000009</v>
      </c>
      <c r="P161" s="53">
        <f>'СВОД 2017'!O161+$G$1*1-'Декабрь 2017'!D160</f>
        <v>-2381.7900000000009</v>
      </c>
      <c r="Q161" s="14">
        <f t="shared" si="9"/>
        <v>26000</v>
      </c>
      <c r="R161" s="14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4">
        <f t="shared" si="7"/>
        <v>-2381.7900000000009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53">
        <f>'СВОД 2016'!P162</f>
        <v>-2100</v>
      </c>
      <c r="E162" s="53">
        <f>'СВОД 2017'!D162+$F$1*1-'Январь 2017'!D161</f>
        <v>0</v>
      </c>
      <c r="F162" s="53">
        <f>'СВОД 2017'!E162+$F$1*1-'Февраль 2017'!D161</f>
        <v>0</v>
      </c>
      <c r="G162" s="53">
        <f>'СВОД 2017'!F162+$F$1*1-'Март 2017'!D161</f>
        <v>0</v>
      </c>
      <c r="H162" s="53">
        <f>'СВОД 2017'!G162+$F$1*1-'Апрель 2017'!D161</f>
        <v>2100</v>
      </c>
      <c r="I162" s="53">
        <f>'СВОД 2017'!H162+$F$1*1-'Май 2017'!D161</f>
        <v>0</v>
      </c>
      <c r="J162" s="53">
        <f>'СВОД 2017'!I162+$F$1*1-'Июнь 2017'!D161</f>
        <v>2100</v>
      </c>
      <c r="K162" s="53">
        <f>'СВОД 2017'!J162+$F$1*1-'Июль 2017'!D161</f>
        <v>-2100</v>
      </c>
      <c r="L162" s="53">
        <f>'СВОД 2017'!K162+$F$1*1-'Август 2017'!D161</f>
        <v>0</v>
      </c>
      <c r="M162" s="53">
        <f>'СВОД 2017'!L162+$G$1*1-'Сентябрь 2017'!D161</f>
        <v>2300</v>
      </c>
      <c r="N162" s="53">
        <f>'СВОД 2017'!M162+$G$1*1-'Октябрь 2017'!D161</f>
        <v>0</v>
      </c>
      <c r="O162" s="53">
        <f>'СВОД 2017'!N162+$G$1*1-'Ноябрь 2017'!D161</f>
        <v>-6900</v>
      </c>
      <c r="P162" s="53">
        <f>'СВОД 2017'!O162+$G$1*1-'Декабрь 2017'!D161</f>
        <v>-4600</v>
      </c>
      <c r="Q162" s="14">
        <f t="shared" si="9"/>
        <v>26000</v>
      </c>
      <c r="R162" s="14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4">
        <f t="shared" si="7"/>
        <v>-4600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2016'!P163</f>
        <v>1.8189894035458565E-12</v>
      </c>
      <c r="E163" s="53">
        <f>'СВОД 2017'!D163+$F$1*1-'Январь 2017'!D162</f>
        <v>2100.0000000000018</v>
      </c>
      <c r="F163" s="53">
        <f>'СВОД 2017'!E163+$F$1*1-'Февраль 2017'!D162</f>
        <v>2100.0000000000018</v>
      </c>
      <c r="G163" s="53">
        <f>'СВОД 2017'!F163+$F$1*1-'Март 2017'!D162</f>
        <v>2100.0000000000018</v>
      </c>
      <c r="H163" s="53">
        <f>'СВОД 2017'!G163+$F$1*1-'Апрель 2017'!D162</f>
        <v>2100.0000000000018</v>
      </c>
      <c r="I163" s="53">
        <f>'СВОД 2017'!H163+$F$1*1-'Май 2017'!D162</f>
        <v>2100.0000000000018</v>
      </c>
      <c r="J163" s="53">
        <f>'СВОД 2017'!I163+$F$1*1-'Июнь 2017'!D162</f>
        <v>2100.0000000000018</v>
      </c>
      <c r="K163" s="53">
        <f>'СВОД 2017'!J163+$F$1*1-'Июль 2017'!D162</f>
        <v>-139.99999999999818</v>
      </c>
      <c r="L163" s="53">
        <f>'СВОД 2017'!K163+$F$1*1-'Август 2017'!D162</f>
        <v>1960.0000000000018</v>
      </c>
      <c r="M163" s="53">
        <f>'СВОД 2017'!L163+$G$1*1-'Сентябрь 2017'!D162</f>
        <v>2020.0000000000018</v>
      </c>
      <c r="N163" s="53">
        <f>'СВОД 2017'!M163+$G$1*1-'Октябрь 2017'!D162</f>
        <v>1880.0000000000018</v>
      </c>
      <c r="O163" s="53">
        <f>'СВОД 2017'!N163+$G$1*1-'Ноябрь 2017'!D162</f>
        <v>1740.0000000000018</v>
      </c>
      <c r="P163" s="53">
        <f>'СВОД 2017'!O163+$G$1*1-'Декабрь 2017'!D162</f>
        <v>1600.0000000000018</v>
      </c>
      <c r="Q163" s="14">
        <f t="shared" si="9"/>
        <v>26000</v>
      </c>
      <c r="R163" s="14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4">
        <f t="shared" si="7"/>
        <v>1600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2016'!P164</f>
        <v>-1790.23</v>
      </c>
      <c r="E164" s="53">
        <f>'СВОД 2017'!D164+$F$1*1-'Январь 2017'!D163</f>
        <v>309.77</v>
      </c>
      <c r="F164" s="53">
        <f>'СВОД 2017'!E164+$F$1*1-'Февраль 2017'!D163</f>
        <v>2409.77</v>
      </c>
      <c r="G164" s="53">
        <f>'СВОД 2017'!F164+$F$1*1-'Март 2017'!D163</f>
        <v>2100.0000000000005</v>
      </c>
      <c r="H164" s="53">
        <f>'СВОД 2017'!G164+$F$1*1-'Апрель 2017'!D163</f>
        <v>2100</v>
      </c>
      <c r="I164" s="60">
        <f>'СВОД 2017'!H164+$F$1*1-'Май 2017'!D163</f>
        <v>0</v>
      </c>
      <c r="J164" s="53">
        <f>'СВОД 2017'!I164+$F$1*1-'Июнь 2017'!D163</f>
        <v>0</v>
      </c>
      <c r="K164" s="53">
        <f>'СВОД 2017'!J164+$F$1*1-'Июль 2017'!D163</f>
        <v>2100</v>
      </c>
      <c r="L164" s="53">
        <f>'СВОД 2017'!K164+$F$1*1-'Август 2017'!D163</f>
        <v>4200</v>
      </c>
      <c r="M164" s="53">
        <f>'СВОД 2017'!L164+$G$1*1-'Сентябрь 2017'!D163</f>
        <v>6500</v>
      </c>
      <c r="N164" s="53">
        <f>'СВОД 2017'!M164+$G$1*1-'Октябрь 2017'!D163</f>
        <v>2300</v>
      </c>
      <c r="O164" s="53">
        <f>'СВОД 2017'!N164+$G$1*1-'Ноябрь 2017'!D163</f>
        <v>4600</v>
      </c>
      <c r="P164" s="53">
        <f>'СВОД 2017'!O164+$G$1*1-'Декабрь 2017'!D163</f>
        <v>0</v>
      </c>
      <c r="Q164" s="14">
        <f t="shared" si="9"/>
        <v>26000</v>
      </c>
      <c r="R164" s="14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4">
        <f t="shared" si="7"/>
        <v>0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53">
        <f>'СВОД 2016'!P165</f>
        <v>-6300</v>
      </c>
      <c r="E165" s="53">
        <f>'СВОД 2017'!D165+$F$1*1-'Январь 2017'!D164</f>
        <v>-4200</v>
      </c>
      <c r="F165" s="53">
        <f>'СВОД 2017'!E165+$F$1*1-'Февраль 2017'!D164</f>
        <v>-2100</v>
      </c>
      <c r="G165" s="53">
        <f>'СВОД 2017'!F165+$F$1*1-'Март 2017'!D164</f>
        <v>-8400</v>
      </c>
      <c r="H165" s="53">
        <f>'СВОД 2017'!G165+$F$1*1-'Апрель 2017'!D164</f>
        <v>-6300</v>
      </c>
      <c r="I165" s="53">
        <f>'СВОД 2017'!H165+$F$1*1-'Май 2017'!D164</f>
        <v>-4200</v>
      </c>
      <c r="J165" s="53">
        <f>'СВОД 2017'!I165+$F$1*1-'Июнь 2017'!D164</f>
        <v>-2100</v>
      </c>
      <c r="K165" s="53">
        <f>'СВОД 2017'!J165+$F$1*1-'Июль 2017'!D164</f>
        <v>0</v>
      </c>
      <c r="L165" s="53">
        <f>'СВОД 2017'!K165+$F$1*1-'Август 2017'!D164</f>
        <v>-9200</v>
      </c>
      <c r="M165" s="53">
        <f>'СВОД 2017'!L165+$G$1*1-'Сентябрь 2017'!D164</f>
        <v>-6900</v>
      </c>
      <c r="N165" s="53">
        <f>'СВОД 2017'!M165+$G$1*1-'Октябрь 2017'!D164</f>
        <v>-4600</v>
      </c>
      <c r="O165" s="53">
        <f>'СВОД 2017'!N165+$G$1*1-'Ноябрь 2017'!D164</f>
        <v>-2300</v>
      </c>
      <c r="P165" s="53">
        <f>'СВОД 2017'!O165+$G$1*1-'Декабрь 2017'!D164</f>
        <v>0</v>
      </c>
      <c r="Q165" s="14">
        <f t="shared" si="9"/>
        <v>26000</v>
      </c>
      <c r="R165" s="14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4">
        <f t="shared" si="7"/>
        <v>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2016'!P166</f>
        <v>8400.0000000000018</v>
      </c>
      <c r="E166" s="53">
        <f>'СВОД 2017'!D166+$F$1*1-'Январь 2017'!D165</f>
        <v>0</v>
      </c>
      <c r="F166" s="53">
        <f>'СВОД 2017'!E166+$F$1*1-'Февраль 2017'!D165</f>
        <v>0</v>
      </c>
      <c r="G166" s="53">
        <f>'СВОД 2017'!F166+$F$1*1-'Март 2017'!D165</f>
        <v>2100</v>
      </c>
      <c r="H166" s="53">
        <f>'СВОД 2017'!G166+$F$1*1-'Апрель 2017'!D165</f>
        <v>-2100</v>
      </c>
      <c r="I166" s="53">
        <f>'СВОД 2017'!H166+$F$1*1-'Май 2017'!D165</f>
        <v>0</v>
      </c>
      <c r="J166" s="53">
        <f>'СВОД 2017'!I166+$F$1*1-'Июнь 2017'!D165</f>
        <v>2100</v>
      </c>
      <c r="K166" s="53">
        <f>'СВОД 2017'!J166+$F$1*1-'Июль 2017'!D165</f>
        <v>4200</v>
      </c>
      <c r="L166" s="53">
        <f>'СВОД 2017'!K166+$F$1*1-'Август 2017'!D165</f>
        <v>0</v>
      </c>
      <c r="M166" s="53">
        <f>'СВОД 2017'!L166+$G$1*1-'Сентябрь 2017'!D165</f>
        <v>2300</v>
      </c>
      <c r="N166" s="53">
        <f>'СВОД 2017'!M166+$G$1*1-'Октябрь 2017'!D165</f>
        <v>4600</v>
      </c>
      <c r="O166" s="53">
        <f>'СВОД 2017'!N166+$G$1*1-'Ноябрь 2017'!D165</f>
        <v>6900</v>
      </c>
      <c r="P166" s="60">
        <f>'СВОД 2017'!O166+$G$1*1-'Декабрь 2017'!D165</f>
        <v>0</v>
      </c>
      <c r="Q166" s="14">
        <f t="shared" si="9"/>
        <v>26000</v>
      </c>
      <c r="R166" s="14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4">
        <f t="shared" si="7"/>
        <v>0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2016'!P167</f>
        <v>-1370.4000000000015</v>
      </c>
      <c r="E167" s="53">
        <f>'СВОД 2017'!D167+$F$1*1-'Январь 2017'!D166</f>
        <v>729.59999999999854</v>
      </c>
      <c r="F167" s="53">
        <f>'СВОД 2017'!E167+$F$1*1-'Февраль 2017'!D166</f>
        <v>2829.5999999999985</v>
      </c>
      <c r="G167" s="53">
        <f>'СВОД 2017'!F167+$F$1*1-'Март 2017'!D166</f>
        <v>-70.400000000001455</v>
      </c>
      <c r="H167" s="53">
        <f>'СВОД 2017'!G167+$F$1*1-'Апрель 2017'!D166</f>
        <v>2029.5999999999985</v>
      </c>
      <c r="I167" s="53">
        <f>'СВОД 2017'!H167+$F$1*1-'Май 2017'!D166</f>
        <v>-14870.400000000001</v>
      </c>
      <c r="J167" s="53">
        <f>'СВОД 2017'!I167+$F$1*1-'Июнь 2017'!D166</f>
        <v>-12770.400000000001</v>
      </c>
      <c r="K167" s="53">
        <f>'СВОД 2017'!J167+$F$1*1-'Июль 2017'!D166</f>
        <v>-10670.400000000001</v>
      </c>
      <c r="L167" s="53">
        <f>'СВОД 2017'!K167+$F$1*1-'Август 2017'!D166</f>
        <v>-8570.4000000000015</v>
      </c>
      <c r="M167" s="53">
        <f>'СВОД 2017'!L167+$G$1*1-'Сентябрь 2017'!D166</f>
        <v>-6270.4000000000015</v>
      </c>
      <c r="N167" s="53">
        <f>'СВОД 2017'!M167+$G$1*1-'Октябрь 2017'!D166</f>
        <v>-3970.4000000000015</v>
      </c>
      <c r="O167" s="53">
        <f>'СВОД 2017'!N167+$G$1*1-'Ноябрь 2017'!D166</f>
        <v>-1670.4000000000015</v>
      </c>
      <c r="P167" s="53">
        <f>'СВОД 2017'!O167+$G$1*1-'Декабрь 2017'!D166</f>
        <v>-7970.4000000000015</v>
      </c>
      <c r="Q167" s="14">
        <f t="shared" si="9"/>
        <v>26000</v>
      </c>
      <c r="R167" s="14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4">
        <f t="shared" si="7"/>
        <v>-7970.4000000000015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53">
        <f>'СВОД 2016'!P168</f>
        <v>-0.69000000000050932</v>
      </c>
      <c r="E168" s="53">
        <f>'СВОД 2017'!D168+$F$1*1-'Январь 2017'!D167</f>
        <v>0</v>
      </c>
      <c r="F168" s="53">
        <f>'СВОД 2017'!E168+$F$1*1-'Февраль 2017'!D167</f>
        <v>2100</v>
      </c>
      <c r="G168" s="53">
        <f>'СВОД 2017'!F168+$F$1*1-'Март 2017'!D167</f>
        <v>2100</v>
      </c>
      <c r="H168" s="53">
        <f>'СВОД 2017'!G168+$F$1*1-'Апрель 2017'!D167</f>
        <v>0</v>
      </c>
      <c r="I168" s="53">
        <f>'СВОД 2017'!H168+$F$1*1-'Май 2017'!D167</f>
        <v>-2100</v>
      </c>
      <c r="J168" s="53">
        <f>'СВОД 2017'!I168+$F$1*1-'Июнь 2017'!D167</f>
        <v>-2100</v>
      </c>
      <c r="K168" s="53">
        <f>'СВОД 2017'!J168+$F$1*1-'Июль 2017'!D167</f>
        <v>0</v>
      </c>
      <c r="L168" s="53">
        <f>'СВОД 2017'!K168+$F$1*1-'Август 2017'!D167</f>
        <v>0</v>
      </c>
      <c r="M168" s="53">
        <f>'СВОД 2017'!L168+$G$1*1-'Сентябрь 2017'!D167</f>
        <v>0</v>
      </c>
      <c r="N168" s="53">
        <f>'СВОД 2017'!M168+$G$1*1-'Октябрь 2017'!D167</f>
        <v>0</v>
      </c>
      <c r="O168" s="53">
        <f>'СВОД 2017'!N168+$G$1*1-'Ноябрь 2017'!D167</f>
        <v>0</v>
      </c>
      <c r="P168" s="53">
        <f>'СВОД 2017'!O168+$G$1*1-'Декабрь 2017'!D167</f>
        <v>-2300</v>
      </c>
      <c r="Q168" s="14">
        <f t="shared" si="9"/>
        <v>26000</v>
      </c>
      <c r="R168" s="14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4">
        <f t="shared" si="7"/>
        <v>-2300</v>
      </c>
      <c r="T168" s="37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9"/>
      <c r="D169" s="53">
        <f>'СВОД 2016'!P169</f>
        <v>1790.23</v>
      </c>
      <c r="E169" s="53">
        <f>'СВОД 2017'!D169+$F$1*1-'Январь 2017'!D168</f>
        <v>1790.23</v>
      </c>
      <c r="F169" s="53">
        <f>'СВОД 2017'!E169+$F$1*1-'Февраль 2017'!D168</f>
        <v>0</v>
      </c>
      <c r="G169" s="53">
        <f>'СВОД 2017'!F169+$F$1*1-'Март 2017'!D168</f>
        <v>0</v>
      </c>
      <c r="H169" s="53">
        <f>'СВОД 2017'!G169+$F$1*1-'Апрель 2017'!D168</f>
        <v>0</v>
      </c>
      <c r="I169" s="53">
        <f>'СВОД 2017'!H169+$F$1*1-'Май 2017'!D168</f>
        <v>2100</v>
      </c>
      <c r="J169" s="53">
        <f>'СВОД 2017'!I169+$F$1*1-'Июнь 2017'!D168</f>
        <v>0</v>
      </c>
      <c r="K169" s="53">
        <f>'СВОД 2017'!J169+$F$1*1-'Июль 2017'!D168</f>
        <v>0</v>
      </c>
      <c r="L169" s="53">
        <f>'СВОД 2017'!K169+$F$1*1-'Август 2017'!D168</f>
        <v>0</v>
      </c>
      <c r="M169" s="53">
        <f>'СВОД 2017'!L169+$G$1*1-'Сентябрь 2017'!D168</f>
        <v>0</v>
      </c>
      <c r="N169" s="53">
        <f>'СВОД 2017'!M169+$G$1*1-'Октябрь 2017'!D168</f>
        <v>0</v>
      </c>
      <c r="O169" s="53">
        <f>'СВОД 2017'!N169+$G$1*1-'Ноябрь 2017'!D168</f>
        <v>0</v>
      </c>
      <c r="P169" s="53">
        <f>'СВОД 2017'!O169+$G$1*1-'Декабрь 2017'!D168</f>
        <v>0</v>
      </c>
      <c r="Q169" s="14">
        <f t="shared" si="9"/>
        <v>26000</v>
      </c>
      <c r="R169" s="14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4">
        <f t="shared" si="7"/>
        <v>0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53">
        <f>'СВОД 2016'!P170</f>
        <v>-3.637978807091713E-12</v>
      </c>
      <c r="E170" s="53">
        <f>'СВОД 2017'!D170+$F$1*1-'Январь 2017'!D169</f>
        <v>-23100.000000000004</v>
      </c>
      <c r="F170" s="53">
        <f>'СВОД 2017'!E170+$F$1*1-'Февраль 2017'!D169</f>
        <v>-21000.000000000004</v>
      </c>
      <c r="G170" s="53">
        <f>'СВОД 2017'!F170+$F$1*1-'Март 2017'!D169</f>
        <v>-18900.000000000004</v>
      </c>
      <c r="H170" s="53">
        <f>'СВОД 2017'!G170+$F$1*1-'Апрель 2017'!D169</f>
        <v>-16800.000000000004</v>
      </c>
      <c r="I170" s="53">
        <f>'СВОД 2017'!H170+$F$1*1-'Май 2017'!D169</f>
        <v>-14700.000000000004</v>
      </c>
      <c r="J170" s="53">
        <f>'СВОД 2017'!I170+$F$1*1-'Июнь 2017'!D169</f>
        <v>-12600.000000000004</v>
      </c>
      <c r="K170" s="53">
        <f>'СВОД 2017'!J170+$F$1*1-'Июль 2017'!D169</f>
        <v>-10500.000000000004</v>
      </c>
      <c r="L170" s="53">
        <f>'СВОД 2017'!K170+$F$1*1-'Август 2017'!D169</f>
        <v>-8400.0000000000036</v>
      </c>
      <c r="M170" s="53">
        <f>'СВОД 2017'!L170+$G$1*1-'Сентябрь 2017'!D169</f>
        <v>-6900.0000000000036</v>
      </c>
      <c r="N170" s="53">
        <f>'СВОД 2017'!M170+$G$1*1-'Октябрь 2017'!D169</f>
        <v>-4600.0000000000036</v>
      </c>
      <c r="O170" s="53">
        <f>'СВОД 2017'!N170+$G$1*1-'Ноябрь 2017'!D169</f>
        <v>-2300.0000000000036</v>
      </c>
      <c r="P170" s="53">
        <f>'СВОД 2017'!O170+$G$1*1-'Декабрь 2017'!D169</f>
        <v>-3.637978807091713E-12</v>
      </c>
      <c r="Q170" s="14">
        <f t="shared" si="9"/>
        <v>26000</v>
      </c>
      <c r="R170" s="14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53">
        <f>'СВОД 2016'!P171</f>
        <v>-1760.9200000000023</v>
      </c>
      <c r="E171" s="53">
        <f>'СВОД 2017'!D171+$F$1*1-'Январь 2017'!D170</f>
        <v>-1760.9200000000023</v>
      </c>
      <c r="F171" s="53">
        <f>'СВОД 2017'!E171+$F$1*1-'Февраль 2017'!D170</f>
        <v>339.07999999999765</v>
      </c>
      <c r="G171" s="53">
        <f>'СВОД 2017'!F171+$F$1*1-'Март 2017'!D170</f>
        <v>339.07999999999765</v>
      </c>
      <c r="H171" s="53">
        <f>'СВОД 2017'!G171+$F$1*1-'Апрель 2017'!D170</f>
        <v>339.07999999999765</v>
      </c>
      <c r="I171" s="53">
        <f>'СВОД 2017'!H171+$F$1*1-'Май 2017'!D170</f>
        <v>339.07999999999765</v>
      </c>
      <c r="J171" s="53">
        <f>'СВОД 2017'!I171+$F$1*1-'Июнь 2017'!D170</f>
        <v>339.07999999999765</v>
      </c>
      <c r="K171" s="53">
        <f>'СВОД 2017'!J171+$F$1*1-'Июль 2017'!D170</f>
        <v>339.07999999999765</v>
      </c>
      <c r="L171" s="53">
        <f>'СВОД 2017'!K171+$F$1*1-'Август 2017'!D170</f>
        <v>2439.0799999999977</v>
      </c>
      <c r="M171" s="53">
        <f>'СВОД 2017'!L171+$G$1*1-'Сентябрь 2017'!D170</f>
        <v>4739.0799999999981</v>
      </c>
      <c r="N171" s="53">
        <f>'СВОД 2017'!M171+$G$1*1-'Октябрь 2017'!D170</f>
        <v>7039.0799999999981</v>
      </c>
      <c r="O171" s="53">
        <f>'СВОД 2017'!N171+$G$1*1-'Ноябрь 2017'!D170</f>
        <v>4739.0799999999981</v>
      </c>
      <c r="P171" s="53">
        <f>'СВОД 2017'!O171+$G$1*1-'Декабрь 2017'!D170</f>
        <v>4539.0799999999981</v>
      </c>
      <c r="Q171" s="14">
        <f t="shared" si="9"/>
        <v>26000</v>
      </c>
      <c r="R171" s="14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4">
        <f t="shared" si="7"/>
        <v>4539.0799999999981</v>
      </c>
      <c r="T171" s="37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9"/>
      <c r="D172" s="53">
        <f>'СВОД 2016'!P172</f>
        <v>0</v>
      </c>
      <c r="E172" s="53">
        <f>'СВОД 2017'!D172+$F$1*1-'Январь 2017'!D171</f>
        <v>0</v>
      </c>
      <c r="F172" s="53">
        <f>'СВОД 2017'!E172+$F$1*1-'Февраль 2017'!D171</f>
        <v>0</v>
      </c>
      <c r="G172" s="53">
        <f>'СВОД 2017'!F172+$F$1*1-'Март 2017'!D171</f>
        <v>0</v>
      </c>
      <c r="H172" s="53">
        <f>'СВОД 2017'!G172+$F$1*1-'Апрель 2017'!D171</f>
        <v>0</v>
      </c>
      <c r="I172" s="53">
        <f>'СВОД 2017'!H172+$F$1*1-'Май 2017'!D171</f>
        <v>-2100</v>
      </c>
      <c r="J172" s="53">
        <f>'СВОД 2017'!I172+$F$1*1-'Июнь 2017'!D171</f>
        <v>-2100</v>
      </c>
      <c r="K172" s="53">
        <f>'СВОД 2017'!J172+$F$1*1-'Июль 2017'!D171</f>
        <v>-2100</v>
      </c>
      <c r="L172" s="53">
        <f>'СВОД 2017'!K172+$F$1*1-'Август 2017'!D171</f>
        <v>-2100</v>
      </c>
      <c r="M172" s="53">
        <f>'СВОД 2017'!L172+$G$1*1-'Сентябрь 2017'!D171</f>
        <v>-2100</v>
      </c>
      <c r="N172" s="53">
        <f>'СВОД 2017'!M172+$G$1*1-'Октябрь 2017'!D171</f>
        <v>-2100</v>
      </c>
      <c r="O172" s="53">
        <f>'СВОД 2017'!N172+$G$1*1-'Ноябрь 2017'!D171</f>
        <v>-2100</v>
      </c>
      <c r="P172" s="53">
        <f>'СВОД 2017'!O172+$G$1*1-'Декабрь 2017'!D171</f>
        <v>200</v>
      </c>
      <c r="Q172" s="14">
        <f t="shared" si="9"/>
        <v>26000</v>
      </c>
      <c r="R172" s="14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4">
        <f t="shared" si="7"/>
        <v>200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53">
        <f>'СВОД 2016'!P173</f>
        <v>-6.7799999999988358</v>
      </c>
      <c r="E173" s="53">
        <f>'СВОД 2017'!D173+$F$1*1-'Январь 2017'!D172</f>
        <v>-6.7799999999988358</v>
      </c>
      <c r="F173" s="53">
        <f>'СВОД 2017'!E173+$F$1*1-'Февраль 2017'!D172</f>
        <v>2093.2200000000012</v>
      </c>
      <c r="G173" s="53">
        <f>'СВОД 2017'!F173+$F$1*1-'Март 2017'!D172</f>
        <v>-6.7799999999988358</v>
      </c>
      <c r="H173" s="53">
        <f>'СВОД 2017'!G173+$F$1*1-'Апрель 2017'!D172</f>
        <v>-6.7799999999988358</v>
      </c>
      <c r="I173" s="53">
        <f>'СВОД 2017'!H173+$F$1*1-'Май 2017'!D172</f>
        <v>-6.7799999999988358</v>
      </c>
      <c r="J173" s="53">
        <f>'СВОД 2017'!I173+$F$1*1-'Июнь 2017'!D172</f>
        <v>2093.2200000000012</v>
      </c>
      <c r="K173" s="53">
        <f>'СВОД 2017'!J173+$F$1*1-'Июль 2017'!D172</f>
        <v>2093.2200000000012</v>
      </c>
      <c r="L173" s="53">
        <f>'СВОД 2017'!K173+$F$1*1-'Август 2017'!D172</f>
        <v>393.22000000000116</v>
      </c>
      <c r="M173" s="53">
        <f>'СВОД 2017'!L173+$G$1*1-'Сентябрь 2017'!D172</f>
        <v>-406.77999999999884</v>
      </c>
      <c r="N173" s="53">
        <f>'СВОД 2017'!M173+$G$1*1-'Октябрь 2017'!D172</f>
        <v>-14406.779999999999</v>
      </c>
      <c r="O173" s="53">
        <f>'СВОД 2017'!N173+$G$1*1-'Ноябрь 2017'!D172</f>
        <v>-12106.779999999999</v>
      </c>
      <c r="P173" s="53">
        <f>'СВОД 2017'!O173+$G$1*1-'Декабрь 2017'!D172</f>
        <v>-9806.7799999999988</v>
      </c>
      <c r="Q173" s="14">
        <f t="shared" si="9"/>
        <v>26000</v>
      </c>
      <c r="R173" s="14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4">
        <f t="shared" si="7"/>
        <v>-9806.7799999999988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53">
        <f>'СВОД 2016'!P174</f>
        <v>-4691.7800000000025</v>
      </c>
      <c r="E174" s="53">
        <f>'СВОД 2017'!D174+$F$1*1-'Январь 2017'!D173</f>
        <v>-2591.7800000000025</v>
      </c>
      <c r="F174" s="53">
        <f>'СВОД 2017'!E174+$F$1*1-'Февраль 2017'!D173</f>
        <v>-491.78000000000247</v>
      </c>
      <c r="G174" s="53">
        <f>'СВОД 2017'!F174+$F$1*1-'Март 2017'!D173</f>
        <v>1608.2199999999975</v>
      </c>
      <c r="H174" s="53">
        <f>'СВОД 2017'!G174+$F$1*1-'Апрель 2017'!D173</f>
        <v>3708.2199999999975</v>
      </c>
      <c r="I174" s="60">
        <f>'СВОД 2017'!H174+$F$1*1-'Май 2017'!D173</f>
        <v>-9191.7800000000025</v>
      </c>
      <c r="J174" s="53">
        <f>'СВОД 2017'!I174+$F$1*1-'Июнь 2017'!D173</f>
        <v>-7091.7800000000025</v>
      </c>
      <c r="K174" s="60">
        <f>'СВОД 2017'!J174+$F$1*1-'Июль 2017'!D173</f>
        <v>-4991.7800000000025</v>
      </c>
      <c r="L174" s="60">
        <f>'СВОД 2017'!K174+$F$1*1-'Август 2017'!D173</f>
        <v>-2891.7800000000025</v>
      </c>
      <c r="M174" s="60">
        <f>'СВОД 2017'!L174+$G$1*1-'Сентябрь 2017'!D173</f>
        <v>-591.78000000000247</v>
      </c>
      <c r="N174" s="60">
        <f>'СВОД 2017'!M174+$G$1*1-'Октябрь 2017'!D173</f>
        <v>-12291.780000000002</v>
      </c>
      <c r="O174" s="60">
        <f>'СВОД 2017'!N174+$G$1*1-'Ноябрь 2017'!D173</f>
        <v>-9991.7800000000025</v>
      </c>
      <c r="P174" s="60">
        <f>'СВОД 2017'!O174+$G$1*1-'Декабрь 2017'!D173</f>
        <v>-7691.7800000000025</v>
      </c>
      <c r="Q174" s="14">
        <f t="shared" si="9"/>
        <v>26000</v>
      </c>
      <c r="R174" s="14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4">
        <f t="shared" si="7"/>
        <v>-7691.7800000000025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2016'!P175</f>
        <v>-4132.1700000000028</v>
      </c>
      <c r="E175" s="53">
        <f>'СВОД 2017'!D175+$F$1*1-'Январь 2017'!D174</f>
        <v>-4282.1700000000028</v>
      </c>
      <c r="F175" s="53">
        <f>'СВОД 2017'!E175+$F$1*1-'Февраль 2017'!D174</f>
        <v>-4432.1700000000028</v>
      </c>
      <c r="G175" s="53">
        <f>'СВОД 2017'!F175+$F$1*1-'Март 2017'!D174</f>
        <v>-4582.1700000000028</v>
      </c>
      <c r="H175" s="53">
        <f>'СВОД 2017'!G175+$F$1*1-'Апрель 2017'!D174</f>
        <v>-4782.1700000000028</v>
      </c>
      <c r="I175" s="53">
        <f>'СВОД 2017'!H175+$F$1*1-'Май 2017'!D174</f>
        <v>-2682.1700000000028</v>
      </c>
      <c r="J175" s="53">
        <f>'СВОД 2017'!I175+$F$1*1-'Июнь 2017'!D174</f>
        <v>-6082.1700000000028</v>
      </c>
      <c r="K175" s="53">
        <f>'СВОД 2017'!J175+$F$1*1-'Июль 2017'!D174</f>
        <v>-3982.1700000000028</v>
      </c>
      <c r="L175" s="53">
        <f>'СВОД 2017'!K175+$F$1*1-'Август 2017'!D174</f>
        <v>-7382.1700000000028</v>
      </c>
      <c r="M175" s="53">
        <f>'СВОД 2017'!L175+$G$1*1-'Сентябрь 2017'!D174</f>
        <v>-8082.1700000000028</v>
      </c>
      <c r="N175" s="53">
        <f>'СВОД 2017'!M175+$G$1*1-'Октябрь 2017'!D174</f>
        <v>-8282.1700000000019</v>
      </c>
      <c r="O175" s="53">
        <f>'СВОД 2017'!N175+$G$1*1-'Ноябрь 2017'!D174</f>
        <v>-7982.1700000000019</v>
      </c>
      <c r="P175" s="53">
        <f>'СВОД 2017'!O175+$G$1*1-'Декабрь 2017'!D174</f>
        <v>-5682.1700000000019</v>
      </c>
      <c r="Q175" s="14">
        <f t="shared" si="9"/>
        <v>26000</v>
      </c>
      <c r="R175" s="14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4">
        <f t="shared" si="7"/>
        <v>-5682.1700000000019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2016'!P176</f>
        <v>0</v>
      </c>
      <c r="E176" s="53">
        <f>'СВОД 2017'!D176+$F$1*1-'Январь 2017'!D175</f>
        <v>2100</v>
      </c>
      <c r="F176" s="53">
        <f>'СВОД 2017'!E176+$F$1*1-'Февраль 2017'!D175</f>
        <v>-2100</v>
      </c>
      <c r="G176" s="53">
        <f>'СВОД 2017'!F176+$F$1*1-'Март 2017'!D175</f>
        <v>0</v>
      </c>
      <c r="H176" s="53">
        <f>'СВОД 2017'!G176+$F$1*1-'Апрель 2017'!D175</f>
        <v>-2100</v>
      </c>
      <c r="I176" s="53">
        <f>'СВОД 2017'!H176+$F$1*1-'Май 2017'!D175</f>
        <v>0</v>
      </c>
      <c r="J176" s="53">
        <f>'СВОД 2017'!I176+$F$1*1-'Июнь 2017'!D175</f>
        <v>-2100</v>
      </c>
      <c r="K176" s="53">
        <f>'СВОД 2017'!J176+$F$1*1-'Июль 2017'!D175</f>
        <v>0</v>
      </c>
      <c r="L176" s="53">
        <f>'СВОД 2017'!K176+$F$1*1-'Август 2017'!D175</f>
        <v>-4600</v>
      </c>
      <c r="M176" s="53">
        <f>'СВОД 2017'!L176+$G$1*1-'Сентябрь 2017'!D175</f>
        <v>-2300</v>
      </c>
      <c r="N176" s="53">
        <f>'СВОД 2017'!M176+$G$1*1-'Октябрь 2017'!D175</f>
        <v>0</v>
      </c>
      <c r="O176" s="53">
        <f>'СВОД 2017'!N176+$G$1*1-'Ноябрь 2017'!D175</f>
        <v>-2300</v>
      </c>
      <c r="P176" s="53">
        <f>'СВОД 2017'!O176+$G$1*1-'Декабрь 2017'!D175</f>
        <v>0</v>
      </c>
      <c r="Q176" s="14">
        <f t="shared" si="9"/>
        <v>26000</v>
      </c>
      <c r="R176" s="14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53">
        <f>'СВОД 2016'!P177</f>
        <v>0</v>
      </c>
      <c r="E177" s="53">
        <f>'СВОД 2017'!D177+$F$1*1-'Январь 2017'!D176</f>
        <v>2100</v>
      </c>
      <c r="F177" s="53">
        <f>'СВОД 2017'!E177+$F$1*1-'Февраль 2017'!D176</f>
        <v>-2100</v>
      </c>
      <c r="G177" s="53">
        <f>'СВОД 2017'!F177+$F$1*1-'Март 2017'!D176</f>
        <v>0</v>
      </c>
      <c r="H177" s="53">
        <f>'СВОД 2017'!G177+$F$1*1-'Апрель 2017'!D176</f>
        <v>2100</v>
      </c>
      <c r="I177" s="53">
        <f>'СВОД 2017'!H177+$F$1*1-'Май 2017'!D176</f>
        <v>-2100</v>
      </c>
      <c r="J177" s="53">
        <f>'СВОД 2017'!I177+$F$1*1-'Июнь 2017'!D176</f>
        <v>0</v>
      </c>
      <c r="K177" s="53">
        <f>'СВОД 2017'!J177+$F$1*1-'Июль 2017'!D176</f>
        <v>2100</v>
      </c>
      <c r="L177" s="53">
        <f>'СВОД 2017'!K177+$F$1*1-'Август 2017'!D176</f>
        <v>-2100</v>
      </c>
      <c r="M177" s="53">
        <f>'СВОД 2017'!L177+$G$1*1-'Сентябрь 2017'!D176</f>
        <v>200</v>
      </c>
      <c r="N177" s="53">
        <f>'СВОД 2017'!M177+$G$1*1-'Октябрь 2017'!D176</f>
        <v>-4400</v>
      </c>
      <c r="O177" s="53">
        <f>'СВОД 2017'!N177+$G$1*1-'Ноябрь 2017'!D176</f>
        <v>-2100</v>
      </c>
      <c r="P177" s="53">
        <f>'СВОД 2017'!O177+$G$1*1-'Декабрь 2017'!D176</f>
        <v>-6700</v>
      </c>
      <c r="Q177" s="14">
        <f t="shared" si="9"/>
        <v>26000</v>
      </c>
      <c r="R177" s="14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4">
        <f t="shared" si="7"/>
        <v>-6700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53">
        <f>'СВОД 2016'!P178</f>
        <v>2100</v>
      </c>
      <c r="E178" s="53">
        <f>'СВОД 2017'!D178+$F$1*1-'Январь 2017'!D177</f>
        <v>0</v>
      </c>
      <c r="F178" s="53">
        <f>'СВОД 2017'!E178+$F$1*1-'Февраль 2017'!D177</f>
        <v>0</v>
      </c>
      <c r="G178" s="53">
        <f>'СВОД 2017'!F178+$F$1*1-'Март 2017'!D177</f>
        <v>2100</v>
      </c>
      <c r="H178" s="53">
        <f>'СВОД 2017'!G178+$F$1*1-'Апрель 2017'!D177</f>
        <v>0</v>
      </c>
      <c r="I178" s="53">
        <f>'СВОД 2017'!H178+$F$1*1-'Май 2017'!D177</f>
        <v>0</v>
      </c>
      <c r="J178" s="53">
        <f>'СВОД 2017'!I178+$F$1*1-'Июнь 2017'!D177</f>
        <v>0</v>
      </c>
      <c r="K178" s="53">
        <f>'СВОД 2017'!J178+$F$1*1-'Июль 2017'!D177</f>
        <v>0</v>
      </c>
      <c r="L178" s="53">
        <f>'СВОД 2017'!K178+$F$1*1-'Август 2017'!D177</f>
        <v>0</v>
      </c>
      <c r="M178" s="53">
        <f>'СВОД 2017'!L178+$G$1*1-'Сентябрь 2017'!D177</f>
        <v>0</v>
      </c>
      <c r="N178" s="53">
        <f>'СВОД 2017'!M178+$G$1*1-'Октябрь 2017'!D177</f>
        <v>-2300</v>
      </c>
      <c r="O178" s="53">
        <f>'СВОД 2017'!N178+$G$1*1-'Ноябрь 2017'!D177</f>
        <v>-2300</v>
      </c>
      <c r="P178" s="53">
        <f>'СВОД 2017'!O178+$G$1*1-'Декабрь 2017'!D177</f>
        <v>-2300</v>
      </c>
      <c r="Q178" s="14">
        <f t="shared" si="9"/>
        <v>26000</v>
      </c>
      <c r="R178" s="14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4">
        <f t="shared" si="7"/>
        <v>-2300</v>
      </c>
      <c r="T178" s="37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2016'!P179</f>
        <v>2091.3799999999983</v>
      </c>
      <c r="E179" s="53">
        <f>'СВОД 2017'!D179+$F$1*1-'Январь 2017'!D178</f>
        <v>2091.3799999999983</v>
      </c>
      <c r="F179" s="53">
        <f>'СВОД 2017'!E179+$F$1*1-'Февраль 2017'!D178</f>
        <v>4191.3799999999983</v>
      </c>
      <c r="G179" s="53">
        <f>'СВОД 2017'!F179+$F$1*1-'Март 2017'!D178</f>
        <v>2091.3799999999983</v>
      </c>
      <c r="H179" s="53">
        <f>'СВОД 2017'!G179+$F$1*1-'Апрель 2017'!D178</f>
        <v>2091.3799999999983</v>
      </c>
      <c r="I179" s="53">
        <f>'СВОД 2017'!H179+$F$1*1-'Май 2017'!D178</f>
        <v>2091.3799999999983</v>
      </c>
      <c r="J179" s="53">
        <f>'СВОД 2017'!I179+$F$1*1-'Июнь 2017'!D178</f>
        <v>2091.3799999999983</v>
      </c>
      <c r="K179" s="53">
        <f>'СВОД 2017'!J179+$F$1*1-'Июль 2017'!D178</f>
        <v>4191.3799999999983</v>
      </c>
      <c r="L179" s="53">
        <f>'СВОД 2017'!K179+$F$1*1-'Август 2017'!D178</f>
        <v>2091.3799999999983</v>
      </c>
      <c r="M179" s="53">
        <f>'СВОД 2017'!L179+$G$1*1-'Сентябрь 2017'!D178</f>
        <v>2291.3799999999983</v>
      </c>
      <c r="N179" s="53">
        <f>'СВОД 2017'!M179+$G$1*1-'Октябрь 2017'!D178</f>
        <v>2291.3799999999983</v>
      </c>
      <c r="O179" s="53">
        <f>'СВОД 2017'!N179+$G$1*1-'Ноябрь 2017'!D178</f>
        <v>2291.3799999999983</v>
      </c>
      <c r="P179" s="53">
        <f>'СВОД 2017'!O179+$G$1*1-'Декабрь 2017'!D178</f>
        <v>4591.3799999999983</v>
      </c>
      <c r="Q179" s="14">
        <f t="shared" si="9"/>
        <v>26000</v>
      </c>
      <c r="R179" s="14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4">
        <f t="shared" si="7"/>
        <v>4591.3799999999974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53">
        <f>'СВОД 2016'!P180</f>
        <v>-9193.1000000000058</v>
      </c>
      <c r="E180" s="53">
        <f>'СВОД 2017'!D180+$F$1*1-'Январь 2017'!D179</f>
        <v>-7093.1000000000058</v>
      </c>
      <c r="F180" s="53">
        <f>'СВОД 2017'!E180+$F$1*1-'Февраль 2017'!D179</f>
        <v>-4993.1000000000058</v>
      </c>
      <c r="G180" s="53">
        <f>'СВОД 2017'!F180+$F$1*1-'Март 2017'!D179</f>
        <v>-22893.100000000006</v>
      </c>
      <c r="H180" s="53">
        <f>'СВОД 2017'!G180+$F$1*1-'Апрель 2017'!D179</f>
        <v>-20793.100000000006</v>
      </c>
      <c r="I180" s="53">
        <f>'СВОД 2017'!H180+$F$1*1-'Май 2017'!D179</f>
        <v>-18693.100000000006</v>
      </c>
      <c r="J180" s="53">
        <f>'СВОД 2017'!I180+$F$1*1-'Июнь 2017'!D179</f>
        <v>-16593.100000000006</v>
      </c>
      <c r="K180" s="53">
        <f>'СВОД 2017'!J180+$F$1*1-'Июль 2017'!D179</f>
        <v>-14493.100000000006</v>
      </c>
      <c r="L180" s="53">
        <f>'СВОД 2017'!K180+$F$1*1-'Август 2017'!D179</f>
        <v>-12393.100000000006</v>
      </c>
      <c r="M180" s="53">
        <f>'СВОД 2017'!L180+$G$1*1-'Сентябрь 2017'!D179</f>
        <v>-10093.100000000006</v>
      </c>
      <c r="N180" s="53">
        <f>'СВОД 2017'!M180+$G$1*1-'Октябрь 2017'!D179</f>
        <v>-7793.1000000000058</v>
      </c>
      <c r="O180" s="53">
        <f>'СВОД 2017'!N180+$G$1*1-'Ноябрь 2017'!D179</f>
        <v>-5493.1000000000058</v>
      </c>
      <c r="P180" s="53">
        <f>'СВОД 2017'!O180+$G$1*1-'Декабрь 2017'!D179</f>
        <v>-3193.1000000000058</v>
      </c>
      <c r="Q180" s="14">
        <f t="shared" si="9"/>
        <v>26000</v>
      </c>
      <c r="R180" s="14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4">
        <f t="shared" si="7"/>
        <v>-3193.1000000000058</v>
      </c>
      <c r="T180" s="37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9"/>
      <c r="D181" s="53">
        <f>'СВОД 2016'!P181</f>
        <v>-4.0927261579781771E-12</v>
      </c>
      <c r="E181" s="53">
        <f>'СВОД 2017'!D181+$F$1*1-'Январь 2017'!D180</f>
        <v>-4.0927261579781771E-12</v>
      </c>
      <c r="F181" s="53">
        <f>'СВОД 2017'!E181+$F$1*1-'Февраль 2017'!D180</f>
        <v>-4.0927261579781771E-12</v>
      </c>
      <c r="G181" s="53">
        <f>'СВОД 2017'!F181+$F$1*1-'Март 2017'!D180</f>
        <v>-4.0927261579781771E-12</v>
      </c>
      <c r="H181" s="53">
        <f>'СВОД 2017'!G181+$F$1*1-'Апрель 2017'!D180</f>
        <v>-4.0927261579781771E-12</v>
      </c>
      <c r="I181" s="53">
        <f>'СВОД 2017'!H181+$F$1*1-'Май 2017'!D180</f>
        <v>-4.0927261579781771E-12</v>
      </c>
      <c r="J181" s="53">
        <f>'СВОД 2017'!I181+$F$1*1-'Июнь 2017'!D180</f>
        <v>-4.0927261579781771E-12</v>
      </c>
      <c r="K181" s="53">
        <f>'СВОД 2017'!J181+$F$1*1-'Июль 2017'!D180</f>
        <v>-4.0927261579781771E-12</v>
      </c>
      <c r="L181" s="53">
        <f>'СВОД 2017'!K181+$F$1*1-'Август 2017'!D180</f>
        <v>-4.0927261579781771E-12</v>
      </c>
      <c r="M181" s="53">
        <f>'СВОД 2017'!L181+$G$1*1-'Сентябрь 2017'!D180</f>
        <v>199.99999999999591</v>
      </c>
      <c r="N181" s="53">
        <f>'СВОД 2017'!M181+$G$1*1-'Октябрь 2017'!D180</f>
        <v>199.99999999999591</v>
      </c>
      <c r="O181" s="53">
        <f>'СВОД 2017'!N181+$G$1*1-'Ноябрь 2017'!D180</f>
        <v>199.99999999999591</v>
      </c>
      <c r="P181" s="53">
        <f>'СВОД 2017'!O181+$G$1*1-'Декабрь 2017'!D180</f>
        <v>199.99999999999591</v>
      </c>
      <c r="Q181" s="14">
        <f t="shared" si="9"/>
        <v>26000</v>
      </c>
      <c r="R181" s="14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4">
        <f t="shared" si="7"/>
        <v>199.99999999999636</v>
      </c>
      <c r="T181" s="37">
        <f t="shared" si="8"/>
        <v>4.5474735088646412E-13</v>
      </c>
    </row>
    <row r="182" spans="1:20" ht="15.95" customHeight="1" x14ac:dyDescent="0.25">
      <c r="A182" s="20" t="s">
        <v>197</v>
      </c>
      <c r="B182" s="2">
        <v>151</v>
      </c>
      <c r="C182" s="9"/>
      <c r="D182" s="60">
        <f>'СВОД 2016'!P182</f>
        <v>9032.7599999999984</v>
      </c>
      <c r="E182" s="60">
        <f>'СВОД 2017'!D182+$F$1*1-'Январь 2017'!D181</f>
        <v>8832.7599999999984</v>
      </c>
      <c r="F182" s="60">
        <f>'СВОД 2017'!E182+$F$1*1-'Февраль 2017'!D181</f>
        <v>10932.759999999998</v>
      </c>
      <c r="G182" s="60">
        <f>'СВОД 2017'!F182+$F$1*1-'Март 2017'!D181</f>
        <v>13032.759999999998</v>
      </c>
      <c r="H182" s="60">
        <f>'СВОД 2017'!G182+$F$1*1-'Апрель 2017'!D181</f>
        <v>15132.759999999998</v>
      </c>
      <c r="I182" s="60">
        <f>'СВОД 2017'!H182+$F$1*1-'Май 2017'!D181</f>
        <v>17232.759999999998</v>
      </c>
      <c r="J182" s="60">
        <f>'СВОД 2017'!I182+$F$1*1-'Июнь 2017'!D181</f>
        <v>19332.759999999998</v>
      </c>
      <c r="K182" s="60">
        <f>'СВОД 2017'!J182+$F$1*1-'Июль 2017'!D181</f>
        <v>21432.76</v>
      </c>
      <c r="L182" s="60">
        <f>'СВОД 2017'!K182+$F$1*1-'Август 2017'!D181</f>
        <v>23532.76</v>
      </c>
      <c r="M182" s="60">
        <f>'СВОД 2017'!L182+$G$1*1-'Сентябрь 2017'!D181</f>
        <v>25832.76</v>
      </c>
      <c r="N182" s="60">
        <f>'СВОД 2017'!M182+$G$1*1-'Октябрь 2017'!D181</f>
        <v>23132.76</v>
      </c>
      <c r="O182" s="60">
        <f>'СВОД 2017'!N182+$G$1*1-'Ноябрь 2017'!D181</f>
        <v>18132.759999999998</v>
      </c>
      <c r="P182" s="60">
        <f>'СВОД 2017'!O182+$G$1*1-'Декабрь 2017'!D181</f>
        <v>20432.759999999998</v>
      </c>
      <c r="Q182" s="14">
        <f t="shared" si="9"/>
        <v>26000</v>
      </c>
      <c r="R182" s="14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4">
        <f t="shared" si="7"/>
        <v>20432.759999999995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2016'!P183</f>
        <v>4073.7499999999945</v>
      </c>
      <c r="E183" s="53">
        <f>'СВОД 2017'!D183+$F$1*1-'Январь 2017'!D182</f>
        <v>6173.7499999999945</v>
      </c>
      <c r="F183" s="53">
        <f>'СВОД 2017'!E183+$F$1*1-'Февраль 2017'!D182</f>
        <v>8273.7499999999945</v>
      </c>
      <c r="G183" s="53">
        <f>'СВОД 2017'!F183+$F$1*1-'Март 2017'!D182</f>
        <v>10373.749999999995</v>
      </c>
      <c r="H183" s="53">
        <f>'СВОД 2017'!G183+$F$1*1-'Апрель 2017'!D182</f>
        <v>2473.7499999999945</v>
      </c>
      <c r="I183" s="53">
        <f>'СВОД 2017'!H183+$F$1*1-'Май 2017'!D182</f>
        <v>4573.7499999999945</v>
      </c>
      <c r="J183" s="53">
        <f>'СВОД 2017'!I183+$F$1*1-'Июнь 2017'!D182</f>
        <v>6673.7499999999945</v>
      </c>
      <c r="K183" s="53">
        <f>'СВОД 2017'!J183+$F$1*1-'Июль 2017'!D182</f>
        <v>8773.7499999999945</v>
      </c>
      <c r="L183" s="53">
        <f>'СВОД 2017'!K183+$F$1*1-'Август 2017'!D182</f>
        <v>10873.749999999995</v>
      </c>
      <c r="M183" s="53">
        <f>'СВОД 2017'!L183+$G$1*1-'Сентябрь 2017'!D182</f>
        <v>13173.749999999995</v>
      </c>
      <c r="N183" s="53">
        <f>'СВОД 2017'!M183+$G$1*1-'Октябрь 2017'!D182</f>
        <v>473.74999999999454</v>
      </c>
      <c r="O183" s="53">
        <f>'СВОД 2017'!N183+$G$1*1-'Ноябрь 2017'!D182</f>
        <v>2773.7499999999945</v>
      </c>
      <c r="P183" s="53">
        <f>'СВОД 2017'!O183+$G$1*1-'Декабрь 2017'!D182</f>
        <v>0</v>
      </c>
      <c r="Q183" s="14">
        <f t="shared" si="9"/>
        <v>26000</v>
      </c>
      <c r="R183" s="14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4">
        <f t="shared" si="7"/>
        <v>0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2016'!P184</f>
        <v>-309.77</v>
      </c>
      <c r="E184" s="53">
        <f>'СВОД 2017'!D184+$F$1*1-'Январь 2017'!D183</f>
        <v>-309.77</v>
      </c>
      <c r="F184" s="53">
        <f>'СВОД 2017'!E184+$F$1*1-'Февраль 2017'!D183</f>
        <v>-309.77</v>
      </c>
      <c r="G184" s="53">
        <f>'СВОД 2017'!F184+$F$1*1-'Март 2017'!D183</f>
        <v>-309.77</v>
      </c>
      <c r="H184" s="53">
        <f>'СВОД 2017'!G184+$F$1*1-'Апрель 2017'!D183</f>
        <v>-309.77</v>
      </c>
      <c r="I184" s="53">
        <f>'СВОД 2017'!H184+$F$1*1-'Май 2017'!D183</f>
        <v>-309.77</v>
      </c>
      <c r="J184" s="53">
        <f>'СВОД 2017'!I184+$F$1*1-'Июнь 2017'!D183</f>
        <v>-609.77</v>
      </c>
      <c r="K184" s="53">
        <f>'СВОД 2017'!J184+$F$1*1-'Июль 2017'!D183</f>
        <v>-309.77</v>
      </c>
      <c r="L184" s="53">
        <f>'СВОД 2017'!K184+$F$1*1-'Август 2017'!D183</f>
        <v>1790.23</v>
      </c>
      <c r="M184" s="53">
        <f>'СВОД 2017'!L184+$G$1*1-'Сентябрь 2017'!D183</f>
        <v>-309.77</v>
      </c>
      <c r="N184" s="53">
        <f>'СВОД 2017'!M184+$G$1*1-'Октябрь 2017'!D183</f>
        <v>-309.77</v>
      </c>
      <c r="O184" s="53">
        <f>'СВОД 2017'!N184+$G$1*1-'Ноябрь 2017'!D183</f>
        <v>-309.77</v>
      </c>
      <c r="P184" s="53">
        <f>'СВОД 2017'!O184+$G$1*1-'Декабрь 2017'!D183</f>
        <v>-309.77</v>
      </c>
      <c r="Q184" s="14">
        <f t="shared" si="9"/>
        <v>26000</v>
      </c>
      <c r="R184" s="14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4">
        <f t="shared" si="7"/>
        <v>-309.77000000000044</v>
      </c>
      <c r="T184" s="37">
        <f t="shared" si="8"/>
        <v>-4.5474735088646412E-13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60">
        <f>'СВОД 2016'!P185</f>
        <v>0</v>
      </c>
      <c r="E185" s="53">
        <f>'СВОД 2017'!D185+$F$1*1-'Январь 2017'!D184</f>
        <v>2100</v>
      </c>
      <c r="F185" s="53">
        <f>'СВОД 2017'!E185+$F$1*1-'Февраль 2017'!D184</f>
        <v>4200</v>
      </c>
      <c r="G185" s="53">
        <f>'СВОД 2017'!F185+$F$1*1-'Март 2017'!D184</f>
        <v>6300</v>
      </c>
      <c r="H185" s="60">
        <f>'СВОД 2017'!G185+$F$1*1-'Апрель 2017'!D184</f>
        <v>0</v>
      </c>
      <c r="I185" s="53">
        <f>'СВОД 2017'!H185+$F$1*1-'Май 2017'!D184</f>
        <v>2100</v>
      </c>
      <c r="J185" s="53">
        <f>'СВОД 2017'!I185+$F$1*1-'Июнь 2017'!D184</f>
        <v>4200</v>
      </c>
      <c r="K185" s="53">
        <f>'СВОД 2017'!J185+$F$1*1-'Июль 2017'!D184</f>
        <v>6300</v>
      </c>
      <c r="L185" s="53">
        <f>'СВОД 2017'!K185+$F$1*1-'Август 2017'!D184</f>
        <v>0</v>
      </c>
      <c r="M185" s="53">
        <f>'СВОД 2017'!L185+$G$1*1-'Сентябрь 2017'!D184</f>
        <v>2300</v>
      </c>
      <c r="N185" s="53">
        <f>'СВОД 2017'!M185+$G$1*1-'Октябрь 2017'!D184</f>
        <v>4600</v>
      </c>
      <c r="O185" s="60">
        <f>'СВОД 2017'!N185+$G$1*1-'Ноябрь 2017'!D184</f>
        <v>6900</v>
      </c>
      <c r="P185" s="60">
        <f>'СВОД 2017'!O185+$G$1*1-'Декабрь 2017'!D184</f>
        <v>9200</v>
      </c>
      <c r="Q185" s="14">
        <f t="shared" si="9"/>
        <v>26000</v>
      </c>
      <c r="R185" s="14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4">
        <f t="shared" si="7"/>
        <v>9200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53">
        <f>'СВОД 2016'!P186</f>
        <v>-47.409999999998945</v>
      </c>
      <c r="E186" s="53">
        <f>'СВОД 2017'!D186+$F$1*1-'Январь 2017'!D185</f>
        <v>-47.409999999998945</v>
      </c>
      <c r="F186" s="53">
        <f>'СВОД 2017'!E186+$F$1*1-'Февраль 2017'!D185</f>
        <v>-47.409999999998945</v>
      </c>
      <c r="G186" s="53">
        <f>'СВОД 2017'!F186+$F$1*1-'Март 2017'!D185</f>
        <v>0</v>
      </c>
      <c r="H186" s="53">
        <f>'СВОД 2017'!G186+$F$1*1-'Апрель 2017'!D185</f>
        <v>0</v>
      </c>
      <c r="I186" s="53">
        <f>'СВОД 2017'!H186+$F$1*1-'Май 2017'!D185</f>
        <v>2100</v>
      </c>
      <c r="J186" s="53">
        <f>'СВОД 2017'!I186+$F$1*1-'Июнь 2017'!D185</f>
        <v>0</v>
      </c>
      <c r="K186" s="53">
        <f>'СВОД 2017'!J186+$F$1*1-'Июль 2017'!D185</f>
        <v>0</v>
      </c>
      <c r="L186" s="53">
        <f>'СВОД 2017'!K186+$F$1*1-'Август 2017'!D185</f>
        <v>2100</v>
      </c>
      <c r="M186" s="53">
        <f>'СВОД 2017'!L186+$G$1*1-'Сентябрь 2017'!D185</f>
        <v>2300</v>
      </c>
      <c r="N186" s="53">
        <f>'СВОД 2017'!M186+$G$1*1-'Октябрь 2017'!D185</f>
        <v>0</v>
      </c>
      <c r="O186" s="53">
        <f>'СВОД 2017'!N186+$G$1*1-'Ноябрь 2017'!D185</f>
        <v>0</v>
      </c>
      <c r="P186" s="53">
        <f>'СВОД 2017'!O186+$G$1*1-'Декабрь 2017'!D185</f>
        <v>0</v>
      </c>
      <c r="Q186" s="14">
        <f t="shared" si="9"/>
        <v>26000</v>
      </c>
      <c r="R186" s="14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4">
        <f t="shared" si="7"/>
        <v>0</v>
      </c>
      <c r="T186" s="37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9"/>
      <c r="D187" s="53">
        <f>'СВОД 2016'!P187</f>
        <v>-199.99999999999909</v>
      </c>
      <c r="E187" s="53">
        <f>'СВОД 2017'!D187+$F$1*1-'Январь 2017'!D186</f>
        <v>-599.99999999999909</v>
      </c>
      <c r="F187" s="53">
        <f>'СВОД 2017'!E187+$F$1*1-'Февраль 2017'!D186</f>
        <v>-999.99999999999909</v>
      </c>
      <c r="G187" s="53">
        <f>'СВОД 2017'!F187+$F$1*1-'Март 2017'!D186</f>
        <v>-1399.9999999999991</v>
      </c>
      <c r="H187" s="53">
        <f>'СВОД 2017'!G187+$F$1*1-'Апрель 2017'!D186</f>
        <v>-1799.9999999999991</v>
      </c>
      <c r="I187" s="53">
        <f>'СВОД 2017'!H187+$F$1*1-'Май 2017'!D186</f>
        <v>-1999.9999999999991</v>
      </c>
      <c r="J187" s="53">
        <f>'СВОД 2017'!I187+$F$1*1-'Июнь 2017'!D186</f>
        <v>-1999.9999999999991</v>
      </c>
      <c r="K187" s="53">
        <f>'СВОД 2017'!J187+$F$1*1-'Июль 2017'!D186</f>
        <v>-1999.9999999999991</v>
      </c>
      <c r="L187" s="53">
        <f>'СВОД 2017'!K187+$F$1*1-'Август 2017'!D186</f>
        <v>-1999.9999999999991</v>
      </c>
      <c r="M187" s="53">
        <f>'СВОД 2017'!L187+$G$1*1-'Сентябрь 2017'!D186</f>
        <v>-1799.9999999999991</v>
      </c>
      <c r="N187" s="53">
        <f>'СВОД 2017'!M187+$G$1*1-'Октябрь 2017'!D186</f>
        <v>-1999.9999999999991</v>
      </c>
      <c r="O187" s="53">
        <f>'СВОД 2017'!N187+$G$1*1-'Ноябрь 2017'!D186</f>
        <v>-2199.9999999999991</v>
      </c>
      <c r="P187" s="53">
        <f>'СВОД 2017'!O187+$G$1*1-'Декабрь 2017'!D186</f>
        <v>-2399.9999999999991</v>
      </c>
      <c r="Q187" s="14">
        <f t="shared" si="9"/>
        <v>26000</v>
      </c>
      <c r="R187" s="14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4">
        <f t="shared" si="7"/>
        <v>-2400</v>
      </c>
      <c r="T187" s="37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2016'!P188</f>
        <v>0.46000000000094587</v>
      </c>
      <c r="E188" s="53">
        <f>'СВОД 2017'!D188+$F$1*1-'Январь 2017'!D187</f>
        <v>2100.4600000000009</v>
      </c>
      <c r="F188" s="53">
        <f>'СВОД 2017'!E188+$F$1*1-'Февраль 2017'!D187</f>
        <v>4200.4600000000009</v>
      </c>
      <c r="G188" s="53">
        <f>'СВОД 2017'!F188+$F$1*1-'Март 2017'!D187</f>
        <v>-4199.5399999999991</v>
      </c>
      <c r="H188" s="53">
        <f>'СВОД 2017'!G188+$F$1*1-'Апрель 2017'!D187</f>
        <v>-2099.5399999999991</v>
      </c>
      <c r="I188" s="53">
        <f>'СВОД 2017'!H188+$F$1*1-'Май 2017'!D187</f>
        <v>0.46000000000094587</v>
      </c>
      <c r="J188" s="53">
        <f>'СВОД 2017'!I188+$F$1*1-'Июнь 2017'!D187</f>
        <v>-4199.5399999999991</v>
      </c>
      <c r="K188" s="53">
        <f>'СВОД 2017'!J188+$F$1*1-'Июль 2017'!D187</f>
        <v>-2099.5399999999991</v>
      </c>
      <c r="L188" s="53">
        <f>'СВОД 2017'!K188+$F$1*1-'Август 2017'!D187</f>
        <v>0.46000000000094587</v>
      </c>
      <c r="M188" s="53">
        <f>'СВОД 2017'!L188+$G$1*1-'Сентябрь 2017'!D187</f>
        <v>2300.4600000000009</v>
      </c>
      <c r="N188" s="53">
        <f>'СВОД 2017'!M188+$G$1*1-'Октябрь 2017'!D187</f>
        <v>-3799.5399999999991</v>
      </c>
      <c r="O188" s="53">
        <f>'СВОД 2017'!N188+$G$1*1-'Ноябрь 2017'!D187</f>
        <v>-1499.5399999999991</v>
      </c>
      <c r="P188" s="60">
        <f>'СВОД 2017'!O188+$G$1*1-'Декабрь 2017'!D187</f>
        <v>800.46000000000095</v>
      </c>
      <c r="Q188" s="14">
        <f t="shared" si="9"/>
        <v>26000</v>
      </c>
      <c r="R188" s="14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4">
        <f t="shared" si="7"/>
        <v>800.45999999999913</v>
      </c>
      <c r="T188" s="37">
        <f t="shared" si="8"/>
        <v>-1.8189894035458565E-12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2016'!P189</f>
        <v>3371.5099999999984</v>
      </c>
      <c r="E189" s="53">
        <f>'СВОД 2017'!D189+$F$1*1-'Январь 2017'!D188</f>
        <v>5471.5099999999984</v>
      </c>
      <c r="F189" s="53">
        <f>'СВОД 2017'!E189+$F$1*1-'Февраль 2017'!D188</f>
        <v>5071.5099999999984</v>
      </c>
      <c r="G189" s="53">
        <f>'СВОД 2017'!F189+$F$1*1-'Март 2017'!D188</f>
        <v>3171.5099999999984</v>
      </c>
      <c r="H189" s="53">
        <f>'СВОД 2017'!G189+$F$1*1-'Апрель 2017'!D188</f>
        <v>271.5099999999984</v>
      </c>
      <c r="I189" s="53">
        <f>'СВОД 2017'!H189+$F$1*1-'Май 2017'!D188</f>
        <v>-28.490000000001601</v>
      </c>
      <c r="J189" s="53">
        <f>'СВОД 2017'!I189+$F$1*1-'Июнь 2017'!D188</f>
        <v>-28.490000000001601</v>
      </c>
      <c r="K189" s="53">
        <f>'СВОД 2017'!J189+$F$1*1-'Июль 2017'!D188</f>
        <v>2071.5099999999984</v>
      </c>
      <c r="L189" s="53">
        <f>'СВОД 2017'!K189+$F$1*1-'Август 2017'!D188</f>
        <v>2071.5099999999984</v>
      </c>
      <c r="M189" s="53">
        <f>'СВОД 2017'!L189+$G$1*1-'Сентябрь 2017'!D188</f>
        <v>4371.5099999999984</v>
      </c>
      <c r="N189" s="53">
        <f>'СВОД 2017'!M189+$G$1*1-'Октябрь 2017'!D188</f>
        <v>2371.5099999999984</v>
      </c>
      <c r="O189" s="53">
        <f>'СВОД 2017'!N189+$G$1*1-'Ноябрь 2017'!D188</f>
        <v>1671.5099999999984</v>
      </c>
      <c r="P189" s="53">
        <f>'СВОД 2017'!O189+$G$1*1-'Декабрь 2017'!D188</f>
        <v>-28.490000000001601</v>
      </c>
      <c r="Q189" s="14">
        <f t="shared" si="9"/>
        <v>26000</v>
      </c>
      <c r="R189" s="14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4">
        <f t="shared" si="7"/>
        <v>-28.490000000001601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53">
        <f>'СВОД 2016'!P190</f>
        <v>-2100</v>
      </c>
      <c r="E190" s="53">
        <f>'СВОД 2017'!D190+$F$1*1-'Январь 2017'!D189</f>
        <v>-2100</v>
      </c>
      <c r="F190" s="53">
        <f>'СВОД 2017'!E190+$F$1*1-'Февраль 2017'!D189</f>
        <v>-2100</v>
      </c>
      <c r="G190" s="53">
        <f>'СВОД 2017'!F190+$F$1*1-'Март 2017'!D189</f>
        <v>-2100</v>
      </c>
      <c r="H190" s="53">
        <f>'СВОД 2017'!G190+$F$1*1-'Апрель 2017'!D189</f>
        <v>-2100</v>
      </c>
      <c r="I190" s="53">
        <f>'СВОД 2017'!H190+$F$1*1-'Май 2017'!D189</f>
        <v>-2100</v>
      </c>
      <c r="J190" s="53">
        <f>'СВОД 2017'!I190+$F$1*1-'Июнь 2017'!D189</f>
        <v>-2100</v>
      </c>
      <c r="K190" s="53">
        <f>'СВОД 2017'!J190+$F$1*1-'Июль 2017'!D189</f>
        <v>-2100</v>
      </c>
      <c r="L190" s="53">
        <f>'СВОД 2017'!K190+$F$1*1-'Август 2017'!D189</f>
        <v>-2300</v>
      </c>
      <c r="M190" s="53">
        <f>'СВОД 2017'!L190+$G$1*1-'Сентябрь 2017'!D189</f>
        <v>-2300</v>
      </c>
      <c r="N190" s="53">
        <f>'СВОД 2017'!M190+$G$1*1-'Октябрь 2017'!D189</f>
        <v>-2300</v>
      </c>
      <c r="O190" s="53">
        <f>'СВОД 2017'!N190+$G$1*1-'Ноябрь 2017'!D189</f>
        <v>0</v>
      </c>
      <c r="P190" s="53">
        <f>'СВОД 2017'!O190+$G$1*1-'Декабрь 2017'!D189</f>
        <v>-4300</v>
      </c>
      <c r="Q190" s="14">
        <f t="shared" si="9"/>
        <v>26000</v>
      </c>
      <c r="R190" s="14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4">
        <f t="shared" si="7"/>
        <v>-4300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53">
        <f>'СВОД 2016'!P191</f>
        <v>6109.7699999999995</v>
      </c>
      <c r="E191" s="53">
        <f>'СВОД 2017'!D191+$F$1*1-'Январь 2017'!D190</f>
        <v>-190.22999999999956</v>
      </c>
      <c r="F191" s="53">
        <f>'СВОД 2017'!E191+$F$1*1-'Февраль 2017'!D190</f>
        <v>-2190.2299999999996</v>
      </c>
      <c r="G191" s="53">
        <f>'СВОД 2017'!F191+$F$1*1-'Март 2017'!D190</f>
        <v>-2190.2299999999996</v>
      </c>
      <c r="H191" s="53">
        <f>'СВОД 2017'!G191+$F$1*1-'Апрель 2017'!D190</f>
        <v>-4290.2299999999996</v>
      </c>
      <c r="I191" s="53">
        <f>'СВОД 2017'!H191+$F$1*1-'Май 2017'!D190</f>
        <v>-2190.2299999999996</v>
      </c>
      <c r="J191" s="53">
        <f>'СВОД 2017'!I191+$F$1*1-'Июнь 2017'!D190</f>
        <v>-90.229999999999563</v>
      </c>
      <c r="K191" s="53">
        <f>'СВОД 2017'!J191+$F$1*1-'Июль 2017'!D190</f>
        <v>2009.7700000000004</v>
      </c>
      <c r="L191" s="53">
        <f>'СВОД 2017'!K191+$F$1*1-'Август 2017'!D190</f>
        <v>4109.7700000000004</v>
      </c>
      <c r="M191" s="53">
        <f>'СВОД 2017'!L191+$G$1*1-'Сентябрь 2017'!D190</f>
        <v>6409.77</v>
      </c>
      <c r="N191" s="53">
        <f>'СВОД 2017'!M191+$G$1*1-'Октябрь 2017'!D190</f>
        <v>9.6700000000000728</v>
      </c>
      <c r="O191" s="53">
        <f>'СВОД 2017'!N191+$G$1*1-'Ноябрь 2017'!D190</f>
        <v>2309.67</v>
      </c>
      <c r="P191" s="53">
        <f>'СВОД 2017'!O191+$G$1*1-'Декабрь 2017'!D190</f>
        <v>409.67000000000007</v>
      </c>
      <c r="Q191" s="14">
        <f t="shared" si="9"/>
        <v>26000</v>
      </c>
      <c r="R191" s="14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4">
        <f t="shared" si="7"/>
        <v>409.67000000000189</v>
      </c>
      <c r="T191" s="37">
        <f t="shared" si="8"/>
        <v>1.8189894035458565E-12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2016'!P192</f>
        <v>0</v>
      </c>
      <c r="E192" s="53">
        <f>'СВОД 2017'!D192+$F$1*1-'Январь 2017'!D191</f>
        <v>2100</v>
      </c>
      <c r="F192" s="53">
        <f>'СВОД 2017'!E192+$F$1*1-'Февраль 2017'!D191</f>
        <v>4200</v>
      </c>
      <c r="G192" s="53">
        <f>'СВОД 2017'!F192+$F$1*1-'Март 2017'!D191</f>
        <v>6300</v>
      </c>
      <c r="H192" s="53">
        <f>'СВОД 2017'!G192+$F$1*1-'Апрель 2017'!D191</f>
        <v>2100</v>
      </c>
      <c r="I192" s="53">
        <f>'СВОД 2017'!H192+$F$1*1-'Май 2017'!D191</f>
        <v>4200</v>
      </c>
      <c r="J192" s="53">
        <f>'СВОД 2017'!I192+$F$1*1-'Июнь 2017'!D191</f>
        <v>6300</v>
      </c>
      <c r="K192" s="53">
        <f>'СВОД 2017'!J192+$F$1*1-'Июль 2017'!D191</f>
        <v>0</v>
      </c>
      <c r="L192" s="53">
        <f>'СВОД 2017'!K192+$F$1*1-'Август 2017'!D191</f>
        <v>0</v>
      </c>
      <c r="M192" s="53">
        <f>'СВОД 2017'!L192+$G$1*1-'Сентябрь 2017'!D191</f>
        <v>2300</v>
      </c>
      <c r="N192" s="53">
        <f>'СВОД 2017'!M192+$G$1*1-'Октябрь 2017'!D191</f>
        <v>4600</v>
      </c>
      <c r="O192" s="53">
        <f>'СВОД 2017'!N192+$G$1*1-'Ноябрь 2017'!D191</f>
        <v>2300</v>
      </c>
      <c r="P192" s="53">
        <f>'СВОД 2017'!O192+$G$1*1-'Декабрь 2017'!D191</f>
        <v>0</v>
      </c>
      <c r="Q192" s="14">
        <f t="shared" si="9"/>
        <v>26000</v>
      </c>
      <c r="R192" s="14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2016'!P193</f>
        <v>10149.999999999998</v>
      </c>
      <c r="E193" s="53">
        <f>'СВОД 2017'!D193+$F$1*1-'Январь 2017'!D192</f>
        <v>12249.999999999998</v>
      </c>
      <c r="F193" s="53">
        <f>'СВОД 2017'!E193+$F$1*1-'Февраль 2017'!D192</f>
        <v>14349.999999999998</v>
      </c>
      <c r="G193" s="53">
        <f>'СВОД 2017'!F193+$F$1*1-'Март 2017'!D192</f>
        <v>0</v>
      </c>
      <c r="H193" s="53">
        <f>'СВОД 2017'!G193+$F$1*1-'Апрель 2017'!D192</f>
        <v>2100</v>
      </c>
      <c r="I193" s="53">
        <f>'СВОД 2017'!H193+$F$1*1-'Май 2017'!D192</f>
        <v>4200</v>
      </c>
      <c r="J193" s="53">
        <f>'СВОД 2017'!I193+$F$1*1-'Июнь 2017'!D192</f>
        <v>0</v>
      </c>
      <c r="K193" s="53">
        <f>'СВОД 2017'!J193+$F$1*1-'Июль 2017'!D192</f>
        <v>2100</v>
      </c>
      <c r="L193" s="53">
        <f>'СВОД 2017'!K193+$F$1*1-'Август 2017'!D192</f>
        <v>2100</v>
      </c>
      <c r="M193" s="53">
        <f>'СВОД 2017'!L193+$G$1*1-'Сентябрь 2017'!D192</f>
        <v>4400</v>
      </c>
      <c r="N193" s="60">
        <f>'СВОД 2017'!M193+$G$1*1-'Октябрь 2017'!D192</f>
        <v>6700</v>
      </c>
      <c r="O193" s="60">
        <f>'СВОД 2017'!N193+$G$1*1-'Ноябрь 2017'!D192</f>
        <v>9000</v>
      </c>
      <c r="P193" s="60">
        <f>'СВОД 2017'!O193+$G$1*1-'Декабрь 2017'!D192</f>
        <v>9200</v>
      </c>
      <c r="Q193" s="14">
        <f t="shared" si="9"/>
        <v>26000</v>
      </c>
      <c r="R193" s="14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4">
        <f t="shared" si="7"/>
        <v>9200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2016'!P194</f>
        <v>77038.510000000053</v>
      </c>
      <c r="E194" s="60">
        <f>'СВОД 2017'!D194+$F$1*1-'Январь 2017'!D193</f>
        <v>79138.510000000053</v>
      </c>
      <c r="F194" s="60">
        <f>'СВОД 2017'!E194+$F$1*1-'Февраль 2017'!D193</f>
        <v>81238.510000000053</v>
      </c>
      <c r="G194" s="60">
        <f>'СВОД 2017'!F194+$F$1*1-'Март 2017'!D193</f>
        <v>83338.510000000053</v>
      </c>
      <c r="H194" s="60">
        <f>'СВОД 2017'!G194+$F$1*1-'Апрель 2017'!D193</f>
        <v>85438.510000000053</v>
      </c>
      <c r="I194" s="60">
        <f>'СВОД 2017'!H194+$F$1*1-'Май 2017'!D193</f>
        <v>87538.510000000053</v>
      </c>
      <c r="J194" s="60">
        <f>'СВОД 2017'!I194+$F$1*1-'Июнь 2017'!D193</f>
        <v>89638.510000000053</v>
      </c>
      <c r="K194" s="60">
        <f>'СВОД 2017'!J194+$F$1*1-'Июль 2017'!D193</f>
        <v>91738.510000000053</v>
      </c>
      <c r="L194" s="60">
        <f>'СВОД 2017'!K194+$F$1*1-'Август 2017'!D193</f>
        <v>93838.510000000053</v>
      </c>
      <c r="M194" s="60">
        <f>'СВОД 2017'!L194+$G$1*1-'Сентябрь 2017'!D193</f>
        <v>96138.510000000053</v>
      </c>
      <c r="N194" s="60">
        <f>'СВОД 2017'!M194+$G$1*1-'Октябрь 2017'!D193</f>
        <v>98438.510000000053</v>
      </c>
      <c r="O194" s="60">
        <f>'СВОД 2017'!N194+$G$1*1-'Ноябрь 2017'!D193</f>
        <v>100738.51000000005</v>
      </c>
      <c r="P194" s="60">
        <f>'СВОД 2017'!O194+$G$1*1-'Декабрь 2017'!D193</f>
        <v>103038.51000000005</v>
      </c>
      <c r="Q194" s="14">
        <f t="shared" si="9"/>
        <v>26000</v>
      </c>
      <c r="R194" s="14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4">
        <f t="shared" si="7"/>
        <v>103038.51000000005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2016'!P195</f>
        <v>5928.2799999999988</v>
      </c>
      <c r="E195" s="53">
        <f>'СВОД 2017'!D195+$F$1*1-'Январь 2017'!D194</f>
        <v>8028.2799999999988</v>
      </c>
      <c r="F195" s="53">
        <f>'СВОД 2017'!E195+$F$1*1-'Февраль 2017'!D194</f>
        <v>5928.2799999999988</v>
      </c>
      <c r="G195" s="53">
        <f>'СВОД 2017'!F195+$F$1*1-'Март 2017'!D194</f>
        <v>5928.2799999999988</v>
      </c>
      <c r="H195" s="53">
        <f>'СВОД 2017'!G195+$F$1*1-'Апрель 2017'!D194</f>
        <v>5928.2799999999988</v>
      </c>
      <c r="I195" s="53">
        <f>'СВОД 2017'!H195+$F$1*1-'Май 2017'!D194</f>
        <v>5928.2799999999988</v>
      </c>
      <c r="J195" s="53">
        <f>'СВОД 2017'!I195+$F$1*1-'Июнь 2017'!D194</f>
        <v>5928.2799999999988</v>
      </c>
      <c r="K195" s="53">
        <f>'СВОД 2017'!J195+$F$1*1-'Июль 2017'!D194</f>
        <v>3828.2799999999988</v>
      </c>
      <c r="L195" s="53">
        <f>'СВОД 2017'!K195+$F$1*1-'Август 2017'!D194</f>
        <v>2828.2799999999988</v>
      </c>
      <c r="M195" s="53">
        <f>'СВОД 2017'!L195+$G$1*1-'Сентябрь 2017'!D194</f>
        <v>2128.2799999999988</v>
      </c>
      <c r="N195" s="53">
        <f>'СВОД 2017'!M195+$G$1*1-'Октябрь 2017'!D194</f>
        <v>1428.2799999999988</v>
      </c>
      <c r="O195" s="53">
        <f>'СВОД 2017'!N195+$G$1*1-'Ноябрь 2017'!D194</f>
        <v>628.27999999999884</v>
      </c>
      <c r="P195" s="53">
        <f>'СВОД 2017'!O195+$G$1*1-'Декабрь 2017'!D194</f>
        <v>-71.720000000001164</v>
      </c>
      <c r="Q195" s="14">
        <f t="shared" si="9"/>
        <v>26000</v>
      </c>
      <c r="R195" s="14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4">
        <f t="shared" ref="S195:S214" si="10">Q195+D195-R195</f>
        <v>-71.720000000001164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53">
        <f>'СВОД 2016'!P196</f>
        <v>-2100</v>
      </c>
      <c r="E196" s="53">
        <f>'СВОД 2017'!D196+$F$1*1-'Январь 2017'!D195</f>
        <v>0</v>
      </c>
      <c r="F196" s="53">
        <f>'СВОД 2017'!E196+$F$1*1-'Февраль 2017'!D195</f>
        <v>0</v>
      </c>
      <c r="G196" s="53">
        <f>'СВОД 2017'!F196+$F$1*1-'Март 2017'!D195</f>
        <v>0</v>
      </c>
      <c r="H196" s="53">
        <f>'СВОД 2017'!G196+$F$1*1-'Апрель 2017'!D195</f>
        <v>0</v>
      </c>
      <c r="I196" s="53">
        <f>'СВОД 2017'!H196+$F$1*1-'Май 2017'!D195</f>
        <v>0</v>
      </c>
      <c r="J196" s="53">
        <f>'СВОД 2017'!I196+$F$1*1-'Июнь 2017'!D195</f>
        <v>0</v>
      </c>
      <c r="K196" s="53">
        <f>'СВОД 2017'!J196+$F$1*1-'Июль 2017'!D195</f>
        <v>0</v>
      </c>
      <c r="L196" s="53">
        <f>'СВОД 2017'!K196+$F$1*1-'Август 2017'!D195</f>
        <v>0</v>
      </c>
      <c r="M196" s="53">
        <f>'СВОД 2017'!L196+$G$1*1-'Сентябрь 2017'!D195</f>
        <v>0</v>
      </c>
      <c r="N196" s="53">
        <f>'СВОД 2017'!M196+$G$1*1-'Октябрь 2017'!D195</f>
        <v>0</v>
      </c>
      <c r="O196" s="53">
        <f>'СВОД 2017'!N196+$G$1*1-'Ноябрь 2017'!D195</f>
        <v>0</v>
      </c>
      <c r="P196" s="53">
        <f>'СВОД 2017'!O196+$G$1*1-'Декабрь 2017'!D195</f>
        <v>0</v>
      </c>
      <c r="Q196" s="14">
        <f t="shared" si="9"/>
        <v>26000</v>
      </c>
      <c r="R196" s="14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4">
        <f t="shared" si="10"/>
        <v>0</v>
      </c>
      <c r="T196" s="37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9"/>
      <c r="D197" s="53">
        <f>'СВОД 2016'!P197</f>
        <v>-593.10000000000582</v>
      </c>
      <c r="E197" s="53">
        <f>'СВОД 2017'!D197+$F$1*1-'Январь 2017'!D196</f>
        <v>1506.8999999999942</v>
      </c>
      <c r="F197" s="53">
        <f>'СВОД 2017'!E197+$F$1*1-'Февраль 2017'!D196</f>
        <v>-4093.1000000000058</v>
      </c>
      <c r="G197" s="53">
        <f>'СВОД 2017'!F197+$F$1*1-'Март 2017'!D196</f>
        <v>-1993.1000000000058</v>
      </c>
      <c r="H197" s="53">
        <f>'СВОД 2017'!G197+$F$1*1-'Апрель 2017'!D196</f>
        <v>106.89999999999418</v>
      </c>
      <c r="I197" s="53">
        <f>'СВОД 2017'!H197+$F$1*1-'Май 2017'!D196</f>
        <v>-5293.1000000000058</v>
      </c>
      <c r="J197" s="53">
        <f>'СВОД 2017'!I197+$F$1*1-'Июнь 2017'!D196</f>
        <v>-3193.1000000000058</v>
      </c>
      <c r="K197" s="53">
        <f>'СВОД 2017'!J197+$F$1*1-'Июль 2017'!D196</f>
        <v>-1093.1000000000058</v>
      </c>
      <c r="L197" s="53">
        <f>'СВОД 2017'!K197+$F$1*1-'Август 2017'!D196</f>
        <v>1006.8999999999942</v>
      </c>
      <c r="M197" s="53">
        <f>'СВОД 2017'!L197+$G$1*1-'Сентябрь 2017'!D196</f>
        <v>1206.8999999999942</v>
      </c>
      <c r="N197" s="53">
        <f>'СВОД 2017'!M197+$G$1*1-'Октябрь 2017'!D196</f>
        <v>3506.8999999999942</v>
      </c>
      <c r="O197" s="53">
        <f>'СВОД 2017'!N197+$G$1*1-'Ноябрь 2017'!D196</f>
        <v>2299.9999999999941</v>
      </c>
      <c r="P197" s="53">
        <f>'СВОД 2017'!O197+$G$1*1-'Декабрь 2017'!D196</f>
        <v>0</v>
      </c>
      <c r="Q197" s="14">
        <f t="shared" si="9"/>
        <v>26000</v>
      </c>
      <c r="R197" s="14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4">
        <f t="shared" si="10"/>
        <v>0</v>
      </c>
      <c r="T197" s="37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53">
        <f>'СВОД 2016'!P198</f>
        <v>17.899999999997817</v>
      </c>
      <c r="E198" s="53">
        <f>'СВОД 2017'!D198+$F$1*1-'Январь 2017'!D197</f>
        <v>2117.8999999999978</v>
      </c>
      <c r="F198" s="53">
        <f>'СВОД 2017'!E198+$F$1*1-'Февраль 2017'!D197</f>
        <v>4217.8999999999978</v>
      </c>
      <c r="G198" s="53">
        <f>'СВОД 2017'!F198+$F$1*1-'Март 2017'!D197</f>
        <v>-2682.1000000000022</v>
      </c>
      <c r="H198" s="53">
        <f>'СВОД 2017'!G198+$F$1*1-'Апрель 2017'!D197</f>
        <v>-582.10000000000218</v>
      </c>
      <c r="I198" s="53">
        <f>'СВОД 2017'!H198+$F$1*1-'Май 2017'!D197</f>
        <v>1517.8999999999978</v>
      </c>
      <c r="J198" s="53">
        <f>'СВОД 2017'!I198+$F$1*1-'Июнь 2017'!D197</f>
        <v>-12600.000000000002</v>
      </c>
      <c r="K198" s="53">
        <f>'СВОД 2017'!J198+$F$1*1-'Июль 2017'!D197</f>
        <v>-10500.000000000002</v>
      </c>
      <c r="L198" s="53">
        <f>'СВОД 2017'!K198+$F$1*1-'Август 2017'!D197</f>
        <v>-8400.0000000000018</v>
      </c>
      <c r="M198" s="53">
        <f>'СВОД 2017'!L198+$G$1*1-'Сентябрь 2017'!D197</f>
        <v>-6100.0000000000018</v>
      </c>
      <c r="N198" s="53">
        <f>'СВОД 2017'!M198+$G$1*1-'Октябрь 2017'!D197</f>
        <v>-3800.0000000000018</v>
      </c>
      <c r="O198" s="53">
        <f>'СВОД 2017'!N198+$G$1*1-'Ноябрь 2017'!D197</f>
        <v>-1500.0000000000018</v>
      </c>
      <c r="P198" s="53">
        <f>'СВОД 2017'!O198+$G$1*1-'Декабрь 2017'!D197</f>
        <v>99.999999999998181</v>
      </c>
      <c r="Q198" s="14">
        <f t="shared" si="9"/>
        <v>26000</v>
      </c>
      <c r="R198" s="14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4">
        <f t="shared" si="10"/>
        <v>99.999999999996362</v>
      </c>
      <c r="T198" s="37">
        <f t="shared" si="11"/>
        <v>-1.8189894035458565E-12</v>
      </c>
    </row>
    <row r="199" spans="1:20" ht="15.95" customHeight="1" x14ac:dyDescent="0.25">
      <c r="A199" s="20" t="s">
        <v>213</v>
      </c>
      <c r="B199" s="2">
        <v>167</v>
      </c>
      <c r="C199" s="9"/>
      <c r="D199" s="53">
        <f>'СВОД 2016'!P199</f>
        <v>-2175.1700000000055</v>
      </c>
      <c r="E199" s="53">
        <f>'СВОД 2017'!D199+$F$1*1-'Январь 2017'!D198</f>
        <v>-75.17000000000553</v>
      </c>
      <c r="F199" s="53">
        <f>'СВОД 2017'!E199+$F$1*1-'Февраль 2017'!D198</f>
        <v>2024.8299999999945</v>
      </c>
      <c r="G199" s="53">
        <f>'СВОД 2017'!F199+$F$1*1-'Март 2017'!D198</f>
        <v>4124.8299999999945</v>
      </c>
      <c r="H199" s="53">
        <f>'СВОД 2017'!G199+$F$1*1-'Апрель 2017'!D198</f>
        <v>6224.8299999999945</v>
      </c>
      <c r="I199" s="53">
        <f>'СВОД 2017'!H199+$F$1*1-'Май 2017'!D198</f>
        <v>-2675.1700000000055</v>
      </c>
      <c r="J199" s="53">
        <f>'СВОД 2017'!I199+$F$1*1-'Июнь 2017'!D198</f>
        <v>-575.17000000000553</v>
      </c>
      <c r="K199" s="53">
        <f>'СВОД 2017'!J199+$F$1*1-'Июль 2017'!D198</f>
        <v>1524.8299999999945</v>
      </c>
      <c r="L199" s="53">
        <f>'СВОД 2017'!K199+$F$1*1-'Август 2017'!D198</f>
        <v>-6375.1700000000055</v>
      </c>
      <c r="M199" s="53">
        <f>'СВОД 2017'!L199+$G$1*1-'Сентябрь 2017'!D198</f>
        <v>-4075.1700000000055</v>
      </c>
      <c r="N199" s="53">
        <f>'СВОД 2017'!M199+$G$1*1-'Октябрь 2017'!D198</f>
        <v>-3800.0000000000055</v>
      </c>
      <c r="O199" s="53">
        <f>'СВОД 2017'!N199+$G$1*1-'Ноябрь 2017'!D198</f>
        <v>-1500.0000000000055</v>
      </c>
      <c r="P199" s="53">
        <f>'СВОД 2017'!O199+$G$1*1-'Декабрь 2017'!D198</f>
        <v>799.99999999999454</v>
      </c>
      <c r="Q199" s="14">
        <f t="shared" si="9"/>
        <v>26000</v>
      </c>
      <c r="R199" s="14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4">
        <f t="shared" si="10"/>
        <v>799.99999999999272</v>
      </c>
      <c r="T199" s="37">
        <f t="shared" si="11"/>
        <v>-1.8189894035458565E-12</v>
      </c>
    </row>
    <row r="200" spans="1:20" ht="15.95" customHeight="1" x14ac:dyDescent="0.25">
      <c r="A200" s="20" t="s">
        <v>214</v>
      </c>
      <c r="B200" s="2">
        <v>168</v>
      </c>
      <c r="C200" s="9"/>
      <c r="D200" s="53">
        <f>'СВОД 2016'!P200</f>
        <v>0</v>
      </c>
      <c r="E200" s="53">
        <f>'СВОД 2017'!D200+$F$1*1-'Январь 2017'!D199</f>
        <v>2100</v>
      </c>
      <c r="F200" s="53">
        <f>'СВОД 2017'!E200+$F$1*1-'Февраль 2017'!D199</f>
        <v>0</v>
      </c>
      <c r="G200" s="53">
        <f>'СВОД 2017'!F200+$F$1*1-'Март 2017'!D199</f>
        <v>0</v>
      </c>
      <c r="H200" s="53">
        <f>'СВОД 2017'!G200+$F$1*1-'Апрель 2017'!D199</f>
        <v>0</v>
      </c>
      <c r="I200" s="53">
        <f>'СВОД 2017'!H200+$F$1*1-'Май 2017'!D199</f>
        <v>0</v>
      </c>
      <c r="J200" s="53">
        <f>'СВОД 2017'!I200+$F$1*1-'Июнь 2017'!D199</f>
        <v>2100</v>
      </c>
      <c r="K200" s="53">
        <f>'СВОД 2017'!J200+$F$1*1-'Июль 2017'!D199</f>
        <v>0</v>
      </c>
      <c r="L200" s="53">
        <f>'СВОД 2017'!K200+$F$1*1-'Август 2017'!D199</f>
        <v>0</v>
      </c>
      <c r="M200" s="53">
        <f>'СВОД 2017'!L200+$G$1*1-'Сентябрь 2017'!D199</f>
        <v>0</v>
      </c>
      <c r="N200" s="53">
        <f>'СВОД 2017'!M200+$G$1*1-'Октябрь 2017'!D199</f>
        <v>0</v>
      </c>
      <c r="O200" s="53">
        <f>'СВОД 2017'!N200+$G$1*1-'Ноябрь 2017'!D199</f>
        <v>0</v>
      </c>
      <c r="P200" s="53">
        <f>'СВОД 2017'!O200+$G$1*1-'Декабрь 2017'!D199</f>
        <v>2300</v>
      </c>
      <c r="Q200" s="14">
        <f t="shared" si="9"/>
        <v>26000</v>
      </c>
      <c r="R200" s="14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4">
        <f t="shared" si="10"/>
        <v>2300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53">
        <f>'СВОД 2016'!P201</f>
        <v>-58.6200000000008</v>
      </c>
      <c r="E201" s="53">
        <f>'СВОД 2017'!D201+$F$1*1-'Январь 2017'!D200</f>
        <v>-58.6200000000008</v>
      </c>
      <c r="F201" s="53">
        <f>'СВОД 2017'!E201+$F$1*1-'Февраль 2017'!D200</f>
        <v>-58.6200000000008</v>
      </c>
      <c r="G201" s="53">
        <f>'СВОД 2017'!F201+$F$1*1-'Март 2017'!D200</f>
        <v>-58.6200000000008</v>
      </c>
      <c r="H201" s="53">
        <f>'СВОД 2017'!G201+$F$1*1-'Апрель 2017'!D200</f>
        <v>-58.6200000000008</v>
      </c>
      <c r="I201" s="53">
        <f>'СВОД 2017'!H201+$F$1*1-'Май 2017'!D200</f>
        <v>-58.6200000000008</v>
      </c>
      <c r="J201" s="53">
        <f>'СВОД 2017'!I201+$F$1*1-'Июнь 2017'!D200</f>
        <v>2041.3799999999992</v>
      </c>
      <c r="K201" s="53">
        <f>'СВОД 2017'!J201+$F$1*1-'Июль 2017'!D200</f>
        <v>2041.3799999999992</v>
      </c>
      <c r="L201" s="53">
        <f>'СВОД 2017'!K201+$F$1*1-'Август 2017'!D200</f>
        <v>2041.3799999999992</v>
      </c>
      <c r="M201" s="53">
        <f>'СВОД 2017'!L201+$G$1*1-'Сентябрь 2017'!D200</f>
        <v>2241.3799999999992</v>
      </c>
      <c r="N201" s="53">
        <f>'СВОД 2017'!M201+$G$1*1-'Октябрь 2017'!D200</f>
        <v>2241.3799999999992</v>
      </c>
      <c r="O201" s="53">
        <f>'СВОД 2017'!N201+$G$1*1-'Ноябрь 2017'!D200</f>
        <v>2241.3799999999992</v>
      </c>
      <c r="P201" s="53">
        <f>'СВОД 2017'!O201+$G$1*1-'Декабрь 2017'!D200</f>
        <v>-58.6200000000008</v>
      </c>
      <c r="Q201" s="14">
        <f t="shared" si="9"/>
        <v>26000</v>
      </c>
      <c r="R201" s="14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4">
        <f t="shared" si="10"/>
        <v>-58.620000000002619</v>
      </c>
      <c r="T201" s="37">
        <f t="shared" si="11"/>
        <v>-1.8189894035458565E-12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2016'!P202</f>
        <v>1790.2299999999996</v>
      </c>
      <c r="E202" s="53">
        <f>'СВОД 2017'!D202+$F$1*1-'Январь 2017'!D201</f>
        <v>-21309.77</v>
      </c>
      <c r="F202" s="53">
        <f>'СВОД 2017'!E202+$F$1*1-'Февраль 2017'!D201</f>
        <v>-19209.77</v>
      </c>
      <c r="G202" s="53">
        <f>'СВОД 2017'!F202+$F$1*1-'Март 2017'!D201</f>
        <v>-17109.77</v>
      </c>
      <c r="H202" s="53">
        <f>'СВОД 2017'!G202+$F$1*1-'Апрель 2017'!D201</f>
        <v>-15009.77</v>
      </c>
      <c r="I202" s="53">
        <f>'СВОД 2017'!H202+$F$1*1-'Май 2017'!D201</f>
        <v>-12909.77</v>
      </c>
      <c r="J202" s="53">
        <f>'СВОД 2017'!I202+$F$1*1-'Июнь 2017'!D201</f>
        <v>-10809.77</v>
      </c>
      <c r="K202" s="53">
        <f>'СВОД 2017'!J202+$F$1*1-'Июль 2017'!D201</f>
        <v>-8709.77</v>
      </c>
      <c r="L202" s="53">
        <f>'СВОД 2017'!K202+$F$1*1-'Август 2017'!D201</f>
        <v>-6609.77</v>
      </c>
      <c r="M202" s="53">
        <f>'СВОД 2017'!L202+$G$1*1-'Сентябрь 2017'!D201</f>
        <v>-5109.7700000000004</v>
      </c>
      <c r="N202" s="53">
        <f>'СВОД 2017'!M202+$G$1*1-'Октябрь 2017'!D201</f>
        <v>-2809.7700000000004</v>
      </c>
      <c r="O202" s="53">
        <f>'СВОД 2017'!N202+$G$1*1-'Ноябрь 2017'!D201</f>
        <v>-509.77000000000044</v>
      </c>
      <c r="P202" s="53">
        <f>'СВОД 2017'!O202+$G$1*1-'Декабрь 2017'!D201</f>
        <v>-3209.7700000000004</v>
      </c>
      <c r="Q202" s="14">
        <f t="shared" si="9"/>
        <v>26000</v>
      </c>
      <c r="R202" s="14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4">
        <f t="shared" si="10"/>
        <v>-3209.7700000000004</v>
      </c>
      <c r="T202" s="37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9"/>
      <c r="D203" s="53">
        <f>'СВОД 2016'!P203</f>
        <v>0</v>
      </c>
      <c r="E203" s="53">
        <f>'СВОД 2017'!D203+$F$1*1-'Январь 2017'!D202</f>
        <v>0</v>
      </c>
      <c r="F203" s="53">
        <f>'СВОД 2017'!E203+$F$1*1-'Февраль 2017'!D202</f>
        <v>0</v>
      </c>
      <c r="G203" s="53">
        <f>'СВОД 2017'!F203+$F$1*1-'Март 2017'!D202</f>
        <v>0</v>
      </c>
      <c r="H203" s="53">
        <f>'СВОД 2017'!G203+$F$1*1-'Апрель 2017'!D202</f>
        <v>0</v>
      </c>
      <c r="I203" s="53">
        <f>'СВОД 2017'!H203+$F$1*1-'Май 2017'!D202</f>
        <v>0</v>
      </c>
      <c r="J203" s="53">
        <f>'СВОД 2017'!I203+$F$1*1-'Июнь 2017'!D202</f>
        <v>0</v>
      </c>
      <c r="K203" s="53">
        <f>'СВОД 2017'!J203+$F$1*1-'Июль 2017'!D202</f>
        <v>0</v>
      </c>
      <c r="L203" s="53">
        <f>'СВОД 2017'!K203+$F$1*1-'Август 2017'!D202</f>
        <v>0</v>
      </c>
      <c r="M203" s="53">
        <f>'СВОД 2017'!L203+$G$1*1-'Сентябрь 2017'!D202</f>
        <v>0</v>
      </c>
      <c r="N203" s="53">
        <f>'СВОД 2017'!M203+$G$1*1-'Октябрь 2017'!D202</f>
        <v>0</v>
      </c>
      <c r="O203" s="53">
        <f>'СВОД 2017'!N203+$G$1*1-'Ноябрь 2017'!D202</f>
        <v>0</v>
      </c>
      <c r="P203" s="53">
        <f>'СВОД 2017'!O203+$G$1*1-'Декабрь 2017'!D202</f>
        <v>0</v>
      </c>
      <c r="Q203" s="14">
        <f t="shared" si="9"/>
        <v>26000</v>
      </c>
      <c r="R203" s="14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53">
        <f>'СВОД 2016'!P204</f>
        <v>5490.2899999999991</v>
      </c>
      <c r="E204" s="53">
        <f>'СВОД 2017'!D204+$F$1*1-'Январь 2017'!D203</f>
        <v>0.28999999999905413</v>
      </c>
      <c r="F204" s="53">
        <f>'СВОД 2017'!E204+$F$1*1-'Февраль 2017'!D203</f>
        <v>559.28999999999905</v>
      </c>
      <c r="G204" s="53">
        <f>'СВОД 2017'!F204+$F$1*1-'Март 2017'!D203</f>
        <v>2659.2899999999991</v>
      </c>
      <c r="H204" s="53">
        <f>'СВОД 2017'!G204+$F$1*1-'Апрель 2017'!D203</f>
        <v>2659.2899999999991</v>
      </c>
      <c r="I204" s="53">
        <f>'СВОД 2017'!H204+$F$1*1-'Май 2017'!D203</f>
        <v>2659.2899999999991</v>
      </c>
      <c r="J204" s="53">
        <f>'СВОД 2017'!I204+$F$1*1-'Июнь 2017'!D203</f>
        <v>559.28999999999905</v>
      </c>
      <c r="K204" s="53">
        <f>'СВОД 2017'!J204+$F$1*1-'Июль 2017'!D203</f>
        <v>559.28999999999905</v>
      </c>
      <c r="L204" s="53">
        <f>'СВОД 2017'!K204+$F$1*1-'Август 2017'!D203</f>
        <v>559.28999999999905</v>
      </c>
      <c r="M204" s="53">
        <f>'СВОД 2017'!L204+$G$1*1-'Сентябрь 2017'!D203</f>
        <v>2859.2899999999991</v>
      </c>
      <c r="N204" s="53">
        <f>'СВОД 2017'!M204+$G$1*1-'Октябрь 2017'!D203</f>
        <v>-1740.7100000000009</v>
      </c>
      <c r="O204" s="53">
        <f>'СВОД 2017'!N204+$G$1*1-'Ноябрь 2017'!D203</f>
        <v>559.28999999999905</v>
      </c>
      <c r="P204" s="53">
        <f>'СВОД 2017'!O204+$G$1*1-'Декабрь 2017'!D203</f>
        <v>-40.710000000000946</v>
      </c>
      <c r="Q204" s="14">
        <f t="shared" si="9"/>
        <v>26000</v>
      </c>
      <c r="R204" s="14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4">
        <f t="shared" si="10"/>
        <v>-40.709999999999127</v>
      </c>
      <c r="T204" s="37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9"/>
      <c r="D205" s="53">
        <f>'СВОД 2016'!P205</f>
        <v>1858.6200000000026</v>
      </c>
      <c r="E205" s="53">
        <f>'СВОД 2017'!D205+$F$1*1-'Январь 2017'!D204</f>
        <v>2168.3900000000026</v>
      </c>
      <c r="F205" s="53">
        <f>'СВОД 2017'!E205+$F$1*1-'Февраль 2017'!D204</f>
        <v>4268.3900000000031</v>
      </c>
      <c r="G205" s="53">
        <f>'СВОД 2017'!F205+$F$1*1-'Март 2017'!D204</f>
        <v>4368.3900000000031</v>
      </c>
      <c r="H205" s="53">
        <f>'СВОД 2017'!G205+$F$1*1-'Апрель 2017'!D204</f>
        <v>4468.3900000000031</v>
      </c>
      <c r="I205" s="53">
        <f>'СВОД 2017'!H205+$F$1*1-'Май 2017'!D204</f>
        <v>4568.3900000000031</v>
      </c>
      <c r="J205" s="53">
        <f>'СВОД 2017'!I205+$F$1*1-'Июнь 2017'!D204</f>
        <v>2468.3900000000031</v>
      </c>
      <c r="K205" s="53">
        <f>'СВОД 2017'!J205+$F$1*1-'Июль 2017'!D204</f>
        <v>4568.3900000000031</v>
      </c>
      <c r="L205" s="53">
        <f>'СВОД 2017'!K205+$F$1*1-'Август 2017'!D204</f>
        <v>6668.3900000000031</v>
      </c>
      <c r="M205" s="53">
        <f>'СВОД 2017'!L205+$G$1*1-'Сентябрь 2017'!D204</f>
        <v>3968.3900000000031</v>
      </c>
      <c r="N205" s="53">
        <f>'СВОД 2017'!M205+$G$1*1-'Октябрь 2017'!D204</f>
        <v>3968.3900000000031</v>
      </c>
      <c r="O205" s="53">
        <f>'СВОД 2017'!N205+$G$1*1-'Ноябрь 2017'!D204</f>
        <v>6268.3900000000031</v>
      </c>
      <c r="P205" s="53">
        <f>'СВОД 2017'!O205+$G$1*1-'Декабрь 2017'!D204</f>
        <v>3968.3900000000031</v>
      </c>
      <c r="Q205" s="14">
        <f t="shared" ref="Q205:Q214" si="12">2100*8+2300*4</f>
        <v>26000</v>
      </c>
      <c r="R205" s="14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4">
        <f t="shared" si="10"/>
        <v>3968.3900000000031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2016'!P206</f>
        <v>955.73</v>
      </c>
      <c r="E206" s="53">
        <f>'СВОД 2017'!D206+$F$1*1-'Январь 2017'!D205</f>
        <v>955.73</v>
      </c>
      <c r="F206" s="53">
        <f>'СВОД 2017'!E206+$F$1*1-'Февраль 2017'!D205</f>
        <v>955.73</v>
      </c>
      <c r="G206" s="53">
        <f>'СВОД 2017'!F206+$F$1*1-'Март 2017'!D205</f>
        <v>3055.73</v>
      </c>
      <c r="H206" s="53">
        <f>'СВОД 2017'!G206+$F$1*1-'Апрель 2017'!D205</f>
        <v>5155.7299999999996</v>
      </c>
      <c r="I206" s="53">
        <f>'СВОД 2017'!H206+$F$1*1-'Май 2017'!D205</f>
        <v>955.72999999999956</v>
      </c>
      <c r="J206" s="53">
        <f>'СВОД 2017'!I206+$F$1*1-'Июнь 2017'!D205</f>
        <v>3055.7299999999996</v>
      </c>
      <c r="K206" s="53">
        <f>'СВОД 2017'!J206+$F$1*1-'Июль 2017'!D205</f>
        <v>5155.7299999999996</v>
      </c>
      <c r="L206" s="53">
        <f>'СВОД 2017'!K206+$F$1*1-'Август 2017'!D205</f>
        <v>-274.27000000000044</v>
      </c>
      <c r="M206" s="53">
        <f>'СВОД 2017'!L206+$G$1*1-'Сентябрь 2017'!D205</f>
        <v>-2174.2700000000004</v>
      </c>
      <c r="N206" s="53">
        <f>'СВОД 2017'!M206+$G$1*1-'Октябрь 2017'!D205</f>
        <v>-2174.2700000000004</v>
      </c>
      <c r="O206" s="53">
        <f>'СВОД 2017'!N206+$G$1*1-'Ноябрь 2017'!D205</f>
        <v>-2174.2700000000004</v>
      </c>
      <c r="P206" s="53">
        <f>'СВОД 2017'!O206+$G$1*1-'Декабрь 2017'!D205</f>
        <v>-2174.2700000000004</v>
      </c>
      <c r="Q206" s="14">
        <f t="shared" si="12"/>
        <v>26000</v>
      </c>
      <c r="R206" s="14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4">
        <f t="shared" si="10"/>
        <v>-2174.2700000000004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2016'!P207</f>
        <v>7.1299999999982901</v>
      </c>
      <c r="E207" s="53">
        <f>'СВОД 2017'!D207+$F$1*1-'Январь 2017'!D206</f>
        <v>7.1299999999982901</v>
      </c>
      <c r="F207" s="53">
        <f>'СВОД 2017'!E207+$F$1*1-'Февраль 2017'!D206</f>
        <v>7.1299999999982901</v>
      </c>
      <c r="G207" s="53">
        <f>'СВОД 2017'!F207+$F$1*1-'Март 2017'!D206</f>
        <v>7.1299999999982901</v>
      </c>
      <c r="H207" s="53">
        <f>'СВОД 2017'!G207+$F$1*1-'Апрель 2017'!D206</f>
        <v>7.1299999999982901</v>
      </c>
      <c r="I207" s="53">
        <f>'СВОД 2017'!H207+$F$1*1-'Май 2017'!D206</f>
        <v>7.1299999999982901</v>
      </c>
      <c r="J207" s="53">
        <f>'СВОД 2017'!I207+$F$1*1-'Июнь 2017'!D206</f>
        <v>7.1299999999982901</v>
      </c>
      <c r="K207" s="53">
        <f>'СВОД 2017'!J207+$F$1*1-'Июль 2017'!D206</f>
        <v>7.1299999999982901</v>
      </c>
      <c r="L207" s="53">
        <f>'СВОД 2017'!K207+$F$1*1-'Август 2017'!D206</f>
        <v>7.1299999999982901</v>
      </c>
      <c r="M207" s="53">
        <f>'СВОД 2017'!L207+$G$1*1-'Сентябрь 2017'!D206</f>
        <v>7.1299999999982901</v>
      </c>
      <c r="N207" s="53">
        <f>'СВОД 2017'!M207+$G$1*1-'Октябрь 2017'!D206</f>
        <v>7.1299999999982901</v>
      </c>
      <c r="O207" s="53">
        <f>'СВОД 2017'!N207+$G$1*1-'Ноябрь 2017'!D206</f>
        <v>7.1299999999982901</v>
      </c>
      <c r="P207" s="53">
        <f>'СВОД 2017'!O207+$G$1*1-'Декабрь 2017'!D206</f>
        <v>7.1299999999982901</v>
      </c>
      <c r="Q207" s="14">
        <f t="shared" si="12"/>
        <v>26000</v>
      </c>
      <c r="R207" s="14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53">
        <f>'СВОД 2016'!P208</f>
        <v>-4.0000000004511094E-2</v>
      </c>
      <c r="E208" s="53">
        <f>'СВОД 2017'!D208+$F$1*1-'Январь 2017'!D207</f>
        <v>2099.9599999999955</v>
      </c>
      <c r="F208" s="53">
        <f>'СВОД 2017'!E208+$F$1*1-'Февраль 2017'!D207</f>
        <v>-2100.0400000000045</v>
      </c>
      <c r="G208" s="53">
        <f>'СВОД 2017'!F208+$F$1*1-'Март 2017'!D207</f>
        <v>-4.0000000004511094E-2</v>
      </c>
      <c r="H208" s="53">
        <f>'СВОД 2017'!G208+$F$1*1-'Апрель 2017'!D207</f>
        <v>2099.9599999999955</v>
      </c>
      <c r="I208" s="53">
        <f>'СВОД 2017'!H208+$F$1*1-'Май 2017'!D207</f>
        <v>-2100.0400000000045</v>
      </c>
      <c r="J208" s="53">
        <f>'СВОД 2017'!I208+$F$1*1-'Июнь 2017'!D207</f>
        <v>-4.0000000004511094E-2</v>
      </c>
      <c r="K208" s="53">
        <f>'СВОД 2017'!J208+$F$1*1-'Июль 2017'!D207</f>
        <v>-4200.0400000000045</v>
      </c>
      <c r="L208" s="53">
        <f>'СВОД 2017'!K208+$F$1*1-'Август 2017'!D207</f>
        <v>-2100.0400000000045</v>
      </c>
      <c r="M208" s="53">
        <f>'СВОД 2017'!L208+$G$1*1-'Сентябрь 2017'!D207</f>
        <v>199.95999999999549</v>
      </c>
      <c r="N208" s="53">
        <f>'СВОД 2017'!M208+$G$1*1-'Октябрь 2017'!D207</f>
        <v>-4600.0400000000045</v>
      </c>
      <c r="O208" s="53">
        <f>'СВОД 2017'!N208+$G$1*1-'Ноябрь 2017'!D207</f>
        <v>-2300.0400000000045</v>
      </c>
      <c r="P208" s="53">
        <f>'СВОД 2017'!O208+$G$1*1-'Декабрь 2017'!D207</f>
        <v>-4.0000000004511094E-2</v>
      </c>
      <c r="Q208" s="14">
        <f t="shared" si="12"/>
        <v>26000</v>
      </c>
      <c r="R208" s="14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4">
        <f t="shared" si="10"/>
        <v>-4.0000000004511094E-2</v>
      </c>
      <c r="T208" s="37">
        <f t="shared" si="11"/>
        <v>0</v>
      </c>
    </row>
    <row r="209" spans="1:20" ht="15.95" customHeight="1" x14ac:dyDescent="0.25">
      <c r="A209" s="20" t="s">
        <v>223</v>
      </c>
      <c r="B209" s="2">
        <v>177</v>
      </c>
      <c r="C209" s="9"/>
      <c r="D209" s="53">
        <f>'СВОД 2016'!P209</f>
        <v>0</v>
      </c>
      <c r="E209" s="53">
        <f>'СВОД 2017'!D209+$F$1*1-'Январь 2017'!D208</f>
        <v>-4200</v>
      </c>
      <c r="F209" s="53">
        <f>'СВОД 2017'!E209+$F$1*1-'Февраль 2017'!D208</f>
        <v>-2100</v>
      </c>
      <c r="G209" s="53">
        <f>'СВОД 2017'!F209+$F$1*1-'Март 2017'!D208</f>
        <v>0</v>
      </c>
      <c r="H209" s="53">
        <f>'СВОД 2017'!G209+$F$1*1-'Апрель 2017'!D208</f>
        <v>-4200</v>
      </c>
      <c r="I209" s="53">
        <f>'СВОД 2017'!H209+$F$1*1-'Май 2017'!D208</f>
        <v>-2100</v>
      </c>
      <c r="J209" s="53">
        <f>'СВОД 2017'!I209+$F$1*1-'Июнь 2017'!D208</f>
        <v>0</v>
      </c>
      <c r="K209" s="53">
        <f>'СВОД 2017'!J209+$F$1*1-'Июль 2017'!D208</f>
        <v>-4200</v>
      </c>
      <c r="L209" s="53">
        <f>'СВОД 2017'!K209+$F$1*1-'Август 2017'!D208</f>
        <v>-2100</v>
      </c>
      <c r="M209" s="53">
        <f>'СВОД 2017'!L209+$G$1*1-'Сентябрь 2017'!D208</f>
        <v>200</v>
      </c>
      <c r="N209" s="53">
        <f>'СВОД 2017'!M209+$G$1*1-'Октябрь 2017'!D208</f>
        <v>-4600</v>
      </c>
      <c r="O209" s="53">
        <f>'СВОД 2017'!N209+$G$1*1-'Ноябрь 2017'!D208</f>
        <v>-2300</v>
      </c>
      <c r="P209" s="53">
        <f>'СВОД 2017'!O209+$G$1*1-'Декабрь 2017'!D208</f>
        <v>0</v>
      </c>
      <c r="Q209" s="14">
        <f t="shared" si="12"/>
        <v>26000</v>
      </c>
      <c r="R209" s="14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4">
        <f t="shared" si="10"/>
        <v>0</v>
      </c>
      <c r="T209" s="37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9"/>
      <c r="D210" s="53">
        <f>'СВОД 2016'!P210</f>
        <v>2084.609999999996</v>
      </c>
      <c r="E210" s="53">
        <f>'СВОД 2017'!D210+$F$1*1-'Январь 2017'!D209</f>
        <v>-15.390000000003965</v>
      </c>
      <c r="F210" s="53">
        <f>'СВОД 2017'!E210+$F$1*1-'Февраль 2017'!D209</f>
        <v>-15.390000000003965</v>
      </c>
      <c r="G210" s="53">
        <f>'СВОД 2017'!F210+$F$1*1-'Март 2017'!D209</f>
        <v>-2115.390000000004</v>
      </c>
      <c r="H210" s="53">
        <f>'СВОД 2017'!G210+$F$1*1-'Апрель 2017'!D209</f>
        <v>-2100.390000000004</v>
      </c>
      <c r="I210" s="53">
        <f>'СВОД 2017'!H210+$F$1*1-'Май 2017'!D209</f>
        <v>-2100.390000000004</v>
      </c>
      <c r="J210" s="53">
        <f>'СВОД 2017'!I210+$F$1*1-'Июнь 2017'!D209</f>
        <v>-0.3900000000039654</v>
      </c>
      <c r="K210" s="53">
        <f>'СВОД 2017'!J210+$F$1*1-'Июль 2017'!D209</f>
        <v>-0.3900000000039654</v>
      </c>
      <c r="L210" s="53">
        <f>'СВОД 2017'!K210+$F$1*1-'Август 2017'!D209</f>
        <v>-0.3900000000039654</v>
      </c>
      <c r="M210" s="53">
        <f>'СВОД 2017'!L210+$G$1*1-'Сентябрь 2017'!D209</f>
        <v>-0.3900000000039654</v>
      </c>
      <c r="N210" s="53">
        <f>'СВОД 2017'!M210+$G$1*1-'Октябрь 2017'!D209</f>
        <v>-2300.390000000004</v>
      </c>
      <c r="O210" s="53">
        <f>'СВОД 2017'!N210+$G$1*1-'Ноябрь 2017'!D209</f>
        <v>-2300.390000000004</v>
      </c>
      <c r="P210" s="53">
        <f>'СВОД 2017'!O210+$G$1*1-'Декабрь 2017'!D209</f>
        <v>-2300.390000000004</v>
      </c>
      <c r="Q210" s="14">
        <f t="shared" si="12"/>
        <v>26000</v>
      </c>
      <c r="R210" s="14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4">
        <f t="shared" si="10"/>
        <v>-2300.3900000000031</v>
      </c>
      <c r="T210" s="37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" t="s">
        <v>21</v>
      </c>
      <c r="D211" s="53">
        <f>'СВОД 2016'!P211</f>
        <v>441.38000000000011</v>
      </c>
      <c r="E211" s="53">
        <f>'СВОД 2017'!D211+$F$1*1-'Январь 2017'!D210</f>
        <v>-1658.62</v>
      </c>
      <c r="F211" s="53">
        <f>'СВОД 2017'!E211+$F$1*1-'Февраль 2017'!D210</f>
        <v>441.38000000000011</v>
      </c>
      <c r="G211" s="53">
        <f>'СВОД 2017'!F211+$F$1*1-'Март 2017'!D210</f>
        <v>-1658.62</v>
      </c>
      <c r="H211" s="53">
        <f>'СВОД 2017'!G211+$F$1*1-'Апрель 2017'!D210</f>
        <v>441.38000000000011</v>
      </c>
      <c r="I211" s="53">
        <f>'СВОД 2017'!H211+$F$1*1-'Май 2017'!D210</f>
        <v>-2100</v>
      </c>
      <c r="J211" s="53">
        <f>'СВОД 2017'!I211+$F$1*1-'Июнь 2017'!D210</f>
        <v>-4200</v>
      </c>
      <c r="K211" s="53">
        <f>'СВОД 2017'!J211+$F$1*1-'Июль 2017'!D210</f>
        <v>-2100</v>
      </c>
      <c r="L211" s="53">
        <f>'СВОД 2017'!K211+$F$1*1-'Август 2017'!D210</f>
        <v>-2300</v>
      </c>
      <c r="M211" s="53">
        <f>'СВОД 2017'!L211+$G$1*1-'Сентябрь 2017'!D210</f>
        <v>-2300</v>
      </c>
      <c r="N211" s="53">
        <f>'СВОД 2017'!M211+$G$1*1-'Октябрь 2017'!D210</f>
        <v>0</v>
      </c>
      <c r="O211" s="53">
        <f>'СВОД 2017'!N211+$G$1*1-'Ноябрь 2017'!D210</f>
        <v>2300</v>
      </c>
      <c r="P211" s="53">
        <f>'СВОД 2017'!O211+$G$1*1-'Декабрь 2017'!D210</f>
        <v>2300</v>
      </c>
      <c r="Q211" s="14">
        <f t="shared" si="12"/>
        <v>26000</v>
      </c>
      <c r="R211" s="14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4">
        <f t="shared" si="10"/>
        <v>2300</v>
      </c>
      <c r="T211" s="37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9"/>
      <c r="D212" s="60">
        <f>'СВОД 2016'!P213</f>
        <v>12600</v>
      </c>
      <c r="E212" s="60">
        <f>'СВОД 2017'!D212+$F$1*1-'Январь 2017'!D211</f>
        <v>14700</v>
      </c>
      <c r="F212" s="60">
        <f>'СВОД 2017'!E212+$F$1*1-'Февраль 2017'!D211</f>
        <v>16800</v>
      </c>
      <c r="G212" s="60">
        <f>'СВОД 2017'!F212+$F$1*1-'Март 2017'!D211</f>
        <v>18900</v>
      </c>
      <c r="H212" s="60">
        <f>'СВОД 2017'!G212+$F$1*1-'Апрель 2017'!D211</f>
        <v>21000</v>
      </c>
      <c r="I212" s="60">
        <f>'СВОД 2017'!H212+$F$1*1-'Май 2017'!D211</f>
        <v>23100</v>
      </c>
      <c r="J212" s="60">
        <f>'СВОД 2017'!I212+$F$1*1-'Июнь 2017'!D211</f>
        <v>25200</v>
      </c>
      <c r="K212" s="60">
        <f>'СВОД 2017'!J212+$F$1*1-'Июль 2017'!D211</f>
        <v>27300</v>
      </c>
      <c r="L212" s="60">
        <f>'СВОД 2017'!K212+$F$1*1-'Август 2017'!D211</f>
        <v>29400</v>
      </c>
      <c r="M212" s="60">
        <f>'СВОД 2017'!L212+$G$1*1-'Сентябрь 2017'!D211</f>
        <v>31700</v>
      </c>
      <c r="N212" s="60">
        <f>'СВОД 2017'!M212+$G$1*1-'Октябрь 2017'!D211</f>
        <v>34000</v>
      </c>
      <c r="O212" s="60">
        <f>'СВОД 2017'!N212+$G$1*1-'Ноябрь 2017'!D211</f>
        <v>36300</v>
      </c>
      <c r="P212" s="60">
        <f>'СВОД 2017'!O212+$G$1*1-'Декабрь 2017'!D211</f>
        <v>38600</v>
      </c>
      <c r="Q212" s="14">
        <f t="shared" si="12"/>
        <v>26000</v>
      </c>
      <c r="R212" s="14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4">
        <f t="shared" si="10"/>
        <v>38600</v>
      </c>
      <c r="T212" s="37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9"/>
      <c r="D213" s="53">
        <f>'СВОД 2016'!P214</f>
        <v>8331.4200000000037</v>
      </c>
      <c r="E213" s="53">
        <f>'СВОД 2017'!D213+$F$1*1-'Январь 2017'!D212</f>
        <v>1431.4200000000037</v>
      </c>
      <c r="F213" s="53">
        <f>'СВОД 2017'!E213+$F$1*1-'Февраль 2017'!D212</f>
        <v>3531.4200000000037</v>
      </c>
      <c r="G213" s="53">
        <f>'СВОД 2017'!F213+$F$1*1-'Март 2017'!D212</f>
        <v>2631.4200000000037</v>
      </c>
      <c r="H213" s="53">
        <f>'СВОД 2017'!G213+$F$1*1-'Апрель 2017'!D212</f>
        <v>4731.4200000000037</v>
      </c>
      <c r="I213" s="53">
        <f>'СВОД 2017'!H213+$F$1*1-'Май 2017'!D212</f>
        <v>831.42000000000371</v>
      </c>
      <c r="J213" s="53">
        <f>'СВОД 2017'!I213+$F$1*1-'Июнь 2017'!D212</f>
        <v>-68.579999999996289</v>
      </c>
      <c r="K213" s="53">
        <f>'СВОД 2017'!J213+$F$1*1-'Июль 2017'!D212</f>
        <v>2031.4200000000037</v>
      </c>
      <c r="L213" s="53">
        <f>'СВОД 2017'!K213+$F$1*1-'Август 2017'!D212</f>
        <v>2131.4200000000037</v>
      </c>
      <c r="M213" s="53">
        <f>'СВОД 2017'!L213+$G$1*1-'Сентябрь 2017'!D212</f>
        <v>2331.4200000000037</v>
      </c>
      <c r="N213" s="53">
        <f>'СВОД 2017'!M213+$G$1*1-'Октябрь 2017'!D212</f>
        <v>4631.4200000000037</v>
      </c>
      <c r="O213" s="53">
        <f>'СВОД 2017'!N213+$G$1*1-'Ноябрь 2017'!D212</f>
        <v>2431.4200000000037</v>
      </c>
      <c r="P213" s="53">
        <f>'СВОД 2017'!O213+$G$1*1-'Декабрь 2017'!D212</f>
        <v>-68.579999999996289</v>
      </c>
      <c r="Q213" s="14">
        <f t="shared" si="12"/>
        <v>26000</v>
      </c>
      <c r="R213" s="14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4">
        <f t="shared" si="10"/>
        <v>-68.57999999999447</v>
      </c>
      <c r="T213" s="37">
        <f t="shared" si="11"/>
        <v>1.8189894035458565E-12</v>
      </c>
    </row>
    <row r="214" spans="1:20" ht="15.95" customHeight="1" x14ac:dyDescent="0.25">
      <c r="A214" s="22" t="s">
        <v>229</v>
      </c>
      <c r="B214" s="2">
        <v>181</v>
      </c>
      <c r="C214" s="9"/>
      <c r="D214" s="60">
        <f>'СВОД 2016'!P215</f>
        <v>70058.050000000047</v>
      </c>
      <c r="E214" s="60">
        <f>'СВОД 2017'!D214+$F$1*1-'Январь 2017'!D213</f>
        <v>72158.050000000047</v>
      </c>
      <c r="F214" s="60">
        <f>'СВОД 2017'!E214+$F$1*1-'Февраль 2017'!D213</f>
        <v>74258.050000000047</v>
      </c>
      <c r="G214" s="60">
        <f>'СВОД 2017'!F214+$F$1*1-'Март 2017'!D213</f>
        <v>75358.050000000047</v>
      </c>
      <c r="H214" s="60">
        <f>'СВОД 2017'!G214+$F$1*1-'Апрель 2017'!D213</f>
        <v>77458.050000000047</v>
      </c>
      <c r="I214" s="60">
        <f>'СВОД 2017'!H214+$F$1*1-'Май 2017'!D213</f>
        <v>79558.050000000047</v>
      </c>
      <c r="J214" s="60">
        <f>'СВОД 2017'!I214+$F$1*1-'Июнь 2017'!D213</f>
        <v>81658.050000000047</v>
      </c>
      <c r="K214" s="60">
        <f>'СВОД 2017'!J214+$F$1*1-'Июль 2017'!D213</f>
        <v>83758.050000000047</v>
      </c>
      <c r="L214" s="60">
        <f>'СВОД 2017'!K214+$F$1*1-'Август 2017'!D213</f>
        <v>84099.050000000047</v>
      </c>
      <c r="M214" s="60">
        <f>'СВОД 2017'!L214+$G$1*1-'Сентябрь 2017'!D213</f>
        <v>86399.050000000047</v>
      </c>
      <c r="N214" s="60">
        <f>'СВОД 2017'!M214+$G$1*1-'Октябрь 2017'!D213</f>
        <v>88699.050000000047</v>
      </c>
      <c r="O214" s="60">
        <f>'СВОД 2017'!N214+$G$1*1-'Ноябрь 2017'!D213</f>
        <v>90999.050000000047</v>
      </c>
      <c r="P214" s="60">
        <f>'СВОД 2017'!O214+$G$1*1-'Декабрь 2017'!D213</f>
        <v>93299.050000000047</v>
      </c>
      <c r="Q214" s="14">
        <f t="shared" si="12"/>
        <v>26000</v>
      </c>
      <c r="R214" s="14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4">
        <f t="shared" si="10"/>
        <v>93299.050000000047</v>
      </c>
      <c r="T214" s="37">
        <f t="shared" si="11"/>
        <v>0</v>
      </c>
    </row>
    <row r="215" spans="1:20" ht="18" customHeight="1" thickBot="1" x14ac:dyDescent="0.3">
      <c r="A215" s="23">
        <v>0</v>
      </c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548899.89000000013</v>
      </c>
      <c r="E216" s="11">
        <f t="shared" ref="E216:S216" si="13">SUM(E3:E215)</f>
        <v>545197.83000000031</v>
      </c>
      <c r="F216" s="11">
        <f t="shared" si="13"/>
        <v>569248.93000000028</v>
      </c>
      <c r="G216" s="11">
        <f t="shared" si="13"/>
        <v>470069.82000000018</v>
      </c>
      <c r="H216" s="11">
        <f t="shared" si="13"/>
        <v>480395.39000000036</v>
      </c>
      <c r="I216" s="11">
        <f>SUM(I3:I215)</f>
        <v>331218.93000000005</v>
      </c>
      <c r="J216" s="11">
        <f t="shared" si="13"/>
        <v>406583.42000000016</v>
      </c>
      <c r="K216" s="11">
        <f t="shared" si="13"/>
        <v>499822.77000000014</v>
      </c>
      <c r="L216" s="11">
        <f t="shared" si="13"/>
        <v>578453.31000000017</v>
      </c>
      <c r="M216" s="11">
        <f t="shared" si="13"/>
        <v>719054.3200000003</v>
      </c>
      <c r="N216" s="7">
        <f t="shared" si="13"/>
        <v>755241.00000000012</v>
      </c>
      <c r="O216" s="7">
        <f t="shared" si="13"/>
        <v>887256.21000000008</v>
      </c>
      <c r="P216" s="7">
        <f t="shared" si="13"/>
        <v>747750.83000000019</v>
      </c>
      <c r="Q216" s="15">
        <f t="shared" si="13"/>
        <v>5499000</v>
      </c>
      <c r="R216" s="15">
        <f t="shared" si="13"/>
        <v>5267049.0600000005</v>
      </c>
      <c r="S216" s="15">
        <f t="shared" si="13"/>
        <v>780850.83000000007</v>
      </c>
    </row>
    <row r="217" spans="1:20" x14ac:dyDescent="0.25">
      <c r="N217" s="84"/>
    </row>
    <row r="219" spans="1:20" ht="23.25" x14ac:dyDescent="0.35">
      <c r="A219" s="75" t="s">
        <v>231</v>
      </c>
      <c r="G219" s="37"/>
      <c r="Q219" s="37"/>
    </row>
  </sheetData>
  <autoFilter ref="A2:S216" xr:uid="{00000000-0009-0000-0000-00001A000000}"/>
  <conditionalFormatting sqref="D3:D214">
    <cfRule type="cellIs" dxfId="525" priority="29" operator="lessThanOrEqual">
      <formula>0</formula>
    </cfRule>
  </conditionalFormatting>
  <conditionalFormatting sqref="E3:P118">
    <cfRule type="cellIs" dxfId="524" priority="2" operator="lessThanOrEqual">
      <formula>0</formula>
    </cfRule>
  </conditionalFormatting>
  <conditionalFormatting sqref="E120:P214">
    <cfRule type="cellIs" dxfId="523" priority="1" operator="lessThanOrEqual">
      <formula>0</formula>
    </cfRule>
  </conditionalFormatting>
  <hyperlinks>
    <hyperlink ref="E2" location="'Январь 2017'!Область_печати" display="Сальдо на 31.01.17" xr:uid="{00000000-0004-0000-1A00-000000000000}"/>
    <hyperlink ref="F2" location="'Февраль 2017'!Область_печати" display="Сальдо на 28.02.17" xr:uid="{00000000-0004-0000-1A00-000001000000}"/>
    <hyperlink ref="G2" location="'Март 2017'!Область_печати" display="Сальдо на 31.03.17" xr:uid="{00000000-0004-0000-1A00-000002000000}"/>
    <hyperlink ref="H2" location="'Апрель 2017'!Область_печати" display="Сальдо на 30.04.17" xr:uid="{00000000-0004-0000-1A00-000003000000}"/>
    <hyperlink ref="I2" location="'Май 2017'!Область_печати" display="Сальдо на 31.05.17" xr:uid="{00000000-0004-0000-1A00-000004000000}"/>
    <hyperlink ref="J2" location="'Июнь 2017'!Область_печати" display="Сальдо на 30.06.17" xr:uid="{00000000-0004-0000-1A00-000005000000}"/>
    <hyperlink ref="K2" location="'Июль 2017'!Область_печати" display="Сальдо на 31.07.17" xr:uid="{00000000-0004-0000-1A00-000006000000}"/>
    <hyperlink ref="L2" location="'Август 2017'!Область_печати" display="Сальдо на 31.08.17" xr:uid="{00000000-0004-0000-1A00-000007000000}"/>
    <hyperlink ref="M2" location="'Сентябрь 2017'!Область_печати" display="Сальдо на 30.09.17" xr:uid="{00000000-0004-0000-1A00-000008000000}"/>
    <hyperlink ref="N2" location="'Октябрь 2017'!Область_печати" display="Сальдо на 31.10.17" xr:uid="{00000000-0004-0000-1A00-000009000000}"/>
    <hyperlink ref="O2" location="'Ноябрь 2017'!Область_печати" display="Сальдо на 30.11.17" xr:uid="{00000000-0004-0000-1A00-00000A000000}"/>
    <hyperlink ref="P2" location="'Декабрь 2017'!Область_печати" display="Сальдо на 31.12.17" xr:uid="{00000000-0004-0000-1A00-00000B000000}"/>
    <hyperlink ref="D2" location="'СВОД 2014'!Область_печати" display="САЛЬДО                       на начало года" xr:uid="{00000000-0004-0000-1A00-00000C000000}"/>
    <hyperlink ref="A219" location="'СВОД 2016'!Область_печати" display="СВОД 2016" xr:uid="{00000000-0004-0000-1A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1790.23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1858.62+2100</f>
        <v>3958.62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7228.97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2870+940</f>
        <v>3810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2100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">
        <v>105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2100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4560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27058.62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25268.39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f>-3740+18277.46+3740</f>
        <v>18277.46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3740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24360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2800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10500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2099.31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25200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2100+2100+4200</f>
        <v>8400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1400+6190</f>
        <v>7590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1790.23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9000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447852.06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B000000}">
    <sortState xmlns:xlrd2="http://schemas.microsoft.com/office/spreadsheetml/2017/richdata2" ref="A2:E216">
      <sortCondition ref="B1:B216"/>
    </sortState>
  </autoFilter>
  <conditionalFormatting sqref="C2:C213">
    <cfRule type="cellIs" dxfId="522" priority="1" operator="equal">
      <formula>0</formula>
    </cfRule>
    <cfRule type="cellIs" dxfId="521" priority="2" operator="equal">
      <formula>"а"</formula>
    </cfRule>
  </conditionalFormatting>
  <hyperlinks>
    <hyperlink ref="E1" location="'СВОД 2017'!Область_печати" display="СВОД 2017" xr:uid="{00000000-0004-0000-1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1600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18714.599999999999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1880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2100+1938</f>
        <v>4038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2100+3500</f>
        <v>5600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3000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3300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0.01+7000</f>
        <v>7000.01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10500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15000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12600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2139.08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25200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f>5000+10000</f>
        <v>15000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4500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5370.69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12600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2085.06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2100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1790.23+2100</f>
        <v>3890.23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6300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7700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1541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417998.89999999997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C000000}">
    <sortState xmlns:xlrd2="http://schemas.microsoft.com/office/spreadsheetml/2017/richdata2" ref="A2:E216">
      <sortCondition ref="B1:B216"/>
    </sortState>
  </autoFilter>
  <conditionalFormatting sqref="C2:C213">
    <cfRule type="cellIs" dxfId="520" priority="1" operator="equal">
      <formula>0</formula>
    </cfRule>
    <cfRule type="cellIs" dxfId="519" priority="2" operator="equal">
      <formula>"а"</formula>
    </cfRule>
  </conditionalFormatting>
  <hyperlinks>
    <hyperlink ref="E1" location="'СВОД 2017'!Область_печати" display="СВОД 2017" xr:uid="{00000000-0004-0000-1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5000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10741.38</v>
      </c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7160.92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3600+10108</f>
        <v>13708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3900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10741.38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5400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3581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39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'СВОД 2015'!A88</f>
        <v>Подойников Д. Д.</v>
      </c>
      <c r="B87" s="2">
        <v>70</v>
      </c>
      <c r="C87" s="9"/>
      <c r="D87" s="6">
        <v>19613.86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1790.23*2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9800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3580.46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3400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7200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1653.45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21485.52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f>1790.23*2</f>
        <v>3580.46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1490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1490.23+5400</f>
        <v>6890.23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10800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2890.23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10741.42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1790.23+1790.23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2*1790.23</f>
        <v>3580.46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21500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21482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1790.23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23.25" customHeight="1" thickBot="1" x14ac:dyDescent="0.3">
      <c r="A214" s="35" t="s">
        <v>230</v>
      </c>
      <c r="B214" s="36"/>
      <c r="C214" s="36"/>
      <c r="D214" s="7">
        <f>SUM(D2:D212)</f>
        <v>392247.86999999994</v>
      </c>
    </row>
    <row r="217" spans="1:4" hidden="1" x14ac:dyDescent="0.25"/>
    <row r="218" spans="1:4" ht="35.25" customHeight="1" x14ac:dyDescent="0.25"/>
  </sheetData>
  <autoFilter ref="A1:J216" xr:uid="{00000000-0009-0000-0000-000002000000}">
    <sortState xmlns:xlrd2="http://schemas.microsoft.com/office/spreadsheetml/2017/richdata2" ref="A2:E216">
      <sortCondition ref="B1:B216"/>
    </sortState>
  </autoFilter>
  <conditionalFormatting sqref="C2:C212">
    <cfRule type="cellIs" dxfId="573" priority="1" operator="equal">
      <formula>0</formula>
    </cfRule>
    <cfRule type="cellIs" dxfId="572" priority="2" operator="equal">
      <formula>"а"</formula>
    </cfRule>
  </conditionalFormatting>
  <hyperlinks>
    <hyperlink ref="E1" location="'СВОД 2015'!Область_печати" display="СВОД 2015" xr:uid="{00000000-0004-0000-0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12950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2200+2000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3750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1000+1100</f>
        <v>2100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12600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2100+2100</f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6300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6370.69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4171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9500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11789.08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5500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f>2300+2300</f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4200+4200</f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12000+25000</f>
        <v>37000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f>2100+2100</f>
        <v>4200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4200+4200+2300</f>
        <v>10700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2080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16765.52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4000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2409.77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8400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20000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2052.59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10500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16450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9000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1000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541229.1100000001</v>
      </c>
    </row>
    <row r="216" spans="1:4" x14ac:dyDescent="0.25">
      <c r="D216">
        <v>37067.82</v>
      </c>
    </row>
    <row r="218" spans="1:4" hidden="1" x14ac:dyDescent="0.25"/>
    <row r="219" spans="1:4" ht="19.5" customHeight="1" x14ac:dyDescent="0.25">
      <c r="D219" s="37">
        <f>SUM(D215:D218)</f>
        <v>578296.93000000005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1D000000}">
    <sortState xmlns:xlrd2="http://schemas.microsoft.com/office/spreadsheetml/2017/richdata2" ref="A2:E216">
      <sortCondition ref="B1:B216"/>
    </sortState>
  </autoFilter>
  <conditionalFormatting sqref="C2:C213">
    <cfRule type="cellIs" dxfId="518" priority="1" operator="equal">
      <formula>0</formula>
    </cfRule>
    <cfRule type="cellIs" dxfId="517" priority="2" operator="equal">
      <formula>"а"</formula>
    </cfRule>
  </conditionalFormatting>
  <hyperlinks>
    <hyperlink ref="E1" location="'СВОД 2017'!Область_печати" display="СВОД 2017" xr:uid="{00000000-0004-0000-1D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1790.23+4200</f>
        <v>5990.23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3700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1790.23+1790.23+1790.23</f>
        <v>5370.6900000000005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1900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2100+2100</f>
        <v>4200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2100+2100</f>
        <v>4200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13500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6500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2850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30323.51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2100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3000+1130</f>
        <v>4130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55175</v>
      </c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f>2100+2100</f>
        <v>4200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1790+1790+1790</f>
        <v>5370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6000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2300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5000+5000</f>
        <v>10000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5000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</f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2085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431724.43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E000000}">
    <sortState xmlns:xlrd2="http://schemas.microsoft.com/office/spreadsheetml/2017/richdata2" ref="A2:E216">
      <sortCondition ref="B1:B216"/>
    </sortState>
  </autoFilter>
  <conditionalFormatting sqref="C2:C213">
    <cfRule type="cellIs" dxfId="516" priority="1" operator="equal">
      <formula>0</formula>
    </cfRule>
    <cfRule type="cellIs" dxfId="515" priority="2" operator="equal">
      <formula>"а"</formula>
    </cfRule>
  </conditionalFormatting>
  <hyperlinks>
    <hyperlink ref="E1" location="'СВОД 2017'!Область_печати" display="СВОД 2017" xr:uid="{00000000-0004-0000-1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6300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10000+10000+4700</f>
        <v>24700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12600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20000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900+1200</f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2450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20000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6300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5050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15000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4200+2100+2100</f>
        <v>8400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2300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6130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5748.85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14336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2100+2100</f>
        <v>4200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11200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12600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1000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8500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10000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f>5000+5000</f>
        <v>10000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6100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f>2100+2100</f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5200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>
        <f>10000+10000</f>
        <v>20000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2100+2100</f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19000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15000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2300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2400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7500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11000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4200+2100</f>
        <v>6300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2100+2541.38</f>
        <v>4641.38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6000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591226.46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F000000}">
    <sortState xmlns:xlrd2="http://schemas.microsoft.com/office/spreadsheetml/2017/richdata2" ref="A2:E216">
      <sortCondition ref="B1:B216"/>
    </sortState>
  </autoFilter>
  <conditionalFormatting sqref="C2:C213">
    <cfRule type="cellIs" dxfId="514" priority="1" operator="equal">
      <formula>0</formula>
    </cfRule>
    <cfRule type="cellIs" dxfId="513" priority="2" operator="equal">
      <formula>"а"</formula>
    </cfRule>
  </conditionalFormatting>
  <hyperlinks>
    <hyperlink ref="E1" location="'СВОД 2017'!Область_печати" display="СВОД 2017" xr:uid="{00000000-0004-0000-1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6300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2350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2100+2100</f>
        <v>4200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6300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4200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v>6300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4716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7400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>
        <v>33841.379999999997</v>
      </c>
    </row>
    <row r="158" spans="1:4" ht="15.95" customHeight="1" x14ac:dyDescent="0.25">
      <c r="A158" s="20" t="s">
        <v>174</v>
      </c>
      <c r="B158" s="2">
        <v>128</v>
      </c>
      <c r="C158" s="9"/>
      <c r="D158" s="6">
        <v>30000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2100+2100</f>
        <v>4200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2100+2100</f>
        <v>4200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6300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16217.9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366685.51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0000000}">
    <sortState xmlns:xlrd2="http://schemas.microsoft.com/office/spreadsheetml/2017/richdata2" ref="A2:E216">
      <sortCondition ref="B1:B216"/>
    </sortState>
  </autoFilter>
  <conditionalFormatting sqref="C2:C213">
    <cfRule type="cellIs" dxfId="512" priority="1" operator="equal">
      <formula>0</formula>
    </cfRule>
    <cfRule type="cellIs" dxfId="511" priority="2" operator="equal">
      <formula>"а"</formula>
    </cfRule>
  </conditionalFormatting>
  <hyperlinks>
    <hyperlink ref="E1" location="'СВОД 2017'!Область_печати" display="СВОД 2017" xr:uid="{00000000-0004-0000-2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12600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2100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2100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5250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4200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8400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f>4200+2100</f>
        <v>6300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2500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6900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f>4200+3640</f>
        <v>7840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2980.65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f>2240+2100</f>
        <v>4340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8400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2100+2100</f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348810.65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1000000}">
    <sortState xmlns:xlrd2="http://schemas.microsoft.com/office/spreadsheetml/2017/richdata2" ref="A2:E216">
      <sortCondition ref="B1:B216"/>
    </sortState>
  </autoFilter>
  <conditionalFormatting sqref="C2:C213">
    <cfRule type="cellIs" dxfId="510" priority="1" operator="equal">
      <formula>0</formula>
    </cfRule>
    <cfRule type="cellIs" dxfId="509" priority="2" operator="equal">
      <formula>"а"</formula>
    </cfRule>
  </conditionalFormatting>
  <hyperlinks>
    <hyperlink ref="E1" location="'СВОД 2017'!Область_печати" display="СВОД 2017" xr:uid="{00000000-0004-0000-2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2100+2100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288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9200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2300+2100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2300+2100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10000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4400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6300+2100</f>
        <v>8400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6720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5200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800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800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3600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2240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6500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f>1960+2240</f>
        <v>4200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4480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2510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11300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6700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2100+2100</f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4200+4200</f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1855+1475+2100+2100</f>
        <v>7530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1759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363419.45999999996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2000000}">
    <sortState xmlns:xlrd2="http://schemas.microsoft.com/office/spreadsheetml/2017/richdata2" ref="A2:E216">
      <sortCondition ref="B1:B216"/>
    </sortState>
  </autoFilter>
  <conditionalFormatting sqref="C2:C213">
    <cfRule type="cellIs" dxfId="508" priority="1" operator="equal">
      <formula>0</formula>
    </cfRule>
    <cfRule type="cellIs" dxfId="507" priority="2" operator="equal">
      <formula>"а"</formula>
    </cfRule>
  </conditionalFormatting>
  <hyperlinks>
    <hyperlink ref="E1" location="'СВОД 2017'!Область_печати" display="СВОД 2017" xr:uid="{00000000-0004-0000-2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5680.46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2500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2500+2500</f>
        <v>5000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3000+2500</f>
        <v>5500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f>2100+2100+530</f>
        <v>4730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6300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4000+2100</f>
        <v>6100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2100+2100+4600</f>
        <v>8800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10500.29</v>
      </c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2300+200</f>
        <v>2500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9000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4400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8678.24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9800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800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2020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1000+1300</f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800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3000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f>2300+2100</f>
        <v>4400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2100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800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5000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2100+2100</f>
        <v>4200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341248.99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3000000}"/>
  <conditionalFormatting sqref="C2:C213">
    <cfRule type="cellIs" dxfId="506" priority="1" operator="equal">
      <formula>0</formula>
    </cfRule>
    <cfRule type="cellIs" dxfId="505" priority="2" operator="equal">
      <formula>"а"</formula>
    </cfRule>
  </conditionalFormatting>
  <hyperlinks>
    <hyperlink ref="E1" location="'СВОД 2017'!Область_печати" display="СВОД 2017" xr:uid="{00000000-0004-0000-2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11268.39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6440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4400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4300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4600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2500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2300+2300</f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5040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5200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14000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7800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4600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6900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9850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400+2100</f>
        <v>2500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2000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7100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6500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2300+14000</f>
        <v>16300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2300+2300</f>
        <v>4600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8400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6400.1+2300</f>
        <v>8700.1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2024.83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4600+2300</f>
        <v>6900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2300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7100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7100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445663.32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24000000}"/>
  <conditionalFormatting sqref="C2:C213">
    <cfRule type="cellIs" dxfId="504" priority="1" operator="equal">
      <formula>0</formula>
    </cfRule>
    <cfRule type="cellIs" dxfId="503" priority="2" operator="equal">
      <formula>"а"</formula>
    </cfRule>
  </conditionalFormatting>
  <hyperlinks>
    <hyperlink ref="E1" location="'СВОД 2017'!Область_печати" display="СВОД 2017" xr:uid="{00000000-0004-0000-2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6605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7100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1997.6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23000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6500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800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4600+280</f>
        <v>4880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6400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3000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4800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7100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2300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6885.29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8000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2150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2300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7520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6900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2500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9200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f>2500+2100</f>
        <v>4600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5000+2300</f>
        <v>7300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3000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3506.9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7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4500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349834.79000000004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5000000}"/>
  <conditionalFormatting sqref="C2:C213">
    <cfRule type="cellIs" dxfId="502" priority="1" operator="equal">
      <formula>0</formula>
    </cfRule>
    <cfRule type="cellIs" dxfId="501" priority="2" operator="equal">
      <formula>"а"</formula>
    </cfRule>
  </conditionalFormatting>
  <hyperlinks>
    <hyperlink ref="E1" location="'СВОД 2017'!Область_печати" display="СВОД 2017" xr:uid="{00000000-0004-0000-2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4200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2350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f>2300+2300</f>
        <v>4600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3000+3000</f>
        <v>6000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7000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1800+2300</f>
        <v>4100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3200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11300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6" ht="15.95" customHeight="1" x14ac:dyDescent="0.25">
      <c r="A35" s="20" t="s">
        <v>53</v>
      </c>
      <c r="B35" s="2">
        <v>25</v>
      </c>
      <c r="C35" s="9"/>
      <c r="D35" s="6"/>
    </row>
    <row r="36" spans="1:6" ht="15.95" customHeight="1" x14ac:dyDescent="0.25">
      <c r="A36" s="20" t="s">
        <v>54</v>
      </c>
      <c r="B36" s="2">
        <v>26</v>
      </c>
      <c r="C36" s="9"/>
      <c r="D36" s="6">
        <f>4200+5000</f>
        <v>9200</v>
      </c>
    </row>
    <row r="37" spans="1:6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6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6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17000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11300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6"/>
    </row>
    <row r="48" spans="1:6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3000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2300+2300</f>
        <v>4600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f>27600</f>
        <v>27600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2700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4500+1000</f>
        <v>5500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10000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8400</v>
      </c>
    </row>
    <row r="83" spans="1:4" ht="15.95" customHeight="1" x14ac:dyDescent="0.25">
      <c r="A83" s="20" t="s">
        <v>284</v>
      </c>
      <c r="B83" s="2">
        <v>66</v>
      </c>
      <c r="C83" s="9"/>
      <c r="D83" s="6">
        <v>6900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14792.53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6900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1500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11200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6860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5600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6905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8505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4600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7741.2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16441.900000000001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4600+2000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2300+2000</f>
        <v>4300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13500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20000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3080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f>6900+2520+10980</f>
        <v>20400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4500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13566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6900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9200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8600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2300+2300</f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5073.75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2000+2300+2300</f>
        <v>6600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4600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f>2300+2300</f>
        <v>4600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</f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f>2300+2500</f>
        <v>4800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621355.38000000012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6000000}"/>
  <conditionalFormatting sqref="C2:C213">
    <cfRule type="cellIs" dxfId="500" priority="1" operator="equal">
      <formula>0</formula>
    </cfRule>
    <cfRule type="cellIs" dxfId="499" priority="2" operator="equal">
      <formula>"а"</formula>
    </cfRule>
  </conditionalFormatting>
  <hyperlinks>
    <hyperlink ref="E1" location="'СВОД 2017'!Область_печати" display="СВОД 2017" xr:uid="{00000000-0004-0000-2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5890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10741.38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f>2*1790.23</f>
        <v>3580.46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7160.92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5370.69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1790.23*2</f>
        <v>3580.46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7000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1790.23+300</f>
        <v>2090.23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18000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1490.23+4500</f>
        <v>5990.23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3900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21000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3900+1790.23</f>
        <v>5690.23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5400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5370.69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'Февраль 2015'!A87</f>
        <v>Подойников Д. Д.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5370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2*1790.23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8812.07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8812.07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3650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6853.45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5960.92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1790.23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6000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1290.23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5400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f>2090.46+1790.23</f>
        <v>3880.69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1800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376353.12999999983</v>
      </c>
    </row>
    <row r="217" spans="1:4" hidden="1" x14ac:dyDescent="0.25"/>
    <row r="218" spans="1:4" ht="35.25" customHeight="1" x14ac:dyDescent="0.25"/>
  </sheetData>
  <autoFilter ref="A1:J216" xr:uid="{00000000-0009-0000-0000-000003000000}">
    <sortState xmlns:xlrd2="http://schemas.microsoft.com/office/spreadsheetml/2017/richdata2" ref="A2:E216">
      <sortCondition ref="B1:B216"/>
    </sortState>
  </autoFilter>
  <conditionalFormatting sqref="C2:C212">
    <cfRule type="cellIs" dxfId="571" priority="1" operator="equal">
      <formula>0</formula>
    </cfRule>
    <cfRule type="cellIs" dxfId="570" priority="2" operator="equal">
      <formula>"а"</formula>
    </cfRule>
  </conditionalFormatting>
  <hyperlinks>
    <hyperlink ref="E1" location="'СВОД 2015'!Область_печати" display="СВОД 2015" xr:uid="{00000000-0004-0000-0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rgb="FF37D7ED"/>
  </sheetPr>
  <dimension ref="A1:F215"/>
  <sheetViews>
    <sheetView topLeftCell="A67" workbookViewId="0">
      <selection activeCell="D20" sqref="D20"/>
    </sheetView>
  </sheetViews>
  <sheetFormatPr defaultRowHeight="15" x14ac:dyDescent="0.25"/>
  <cols>
    <col min="1" max="1" width="17.5703125" style="102" customWidth="1"/>
    <col min="2" max="2" width="13" style="102" customWidth="1"/>
    <col min="3" max="3" width="16.85546875" style="102" customWidth="1"/>
    <col min="4" max="4" width="14.42578125" style="104" customWidth="1"/>
    <col min="5" max="5" width="10.28515625" style="102" customWidth="1"/>
    <col min="6" max="6" width="10.140625" style="102" bestFit="1" customWidth="1"/>
    <col min="7" max="16384" width="9.140625" style="102"/>
  </cols>
  <sheetData>
    <row r="1" spans="1:5" x14ac:dyDescent="0.25">
      <c r="A1" s="79" t="s">
        <v>0</v>
      </c>
      <c r="B1" s="80" t="s">
        <v>1</v>
      </c>
      <c r="C1" s="79" t="s">
        <v>2</v>
      </c>
      <c r="D1" s="85" t="s">
        <v>289</v>
      </c>
      <c r="E1" s="81" t="s">
        <v>290</v>
      </c>
    </row>
    <row r="2" spans="1:5" x14ac:dyDescent="0.25">
      <c r="A2" s="82" t="s">
        <v>19</v>
      </c>
      <c r="B2" s="82">
        <v>1</v>
      </c>
      <c r="C2" s="83"/>
      <c r="D2" s="97"/>
      <c r="E2" s="92"/>
    </row>
    <row r="3" spans="1:5" x14ac:dyDescent="0.25">
      <c r="A3" s="82" t="s">
        <v>20</v>
      </c>
      <c r="B3" s="82">
        <v>1</v>
      </c>
      <c r="C3" s="82" t="s">
        <v>21</v>
      </c>
      <c r="D3" s="97">
        <v>160</v>
      </c>
      <c r="E3" s="92">
        <v>43031</v>
      </c>
    </row>
    <row r="4" spans="1:5" x14ac:dyDescent="0.25">
      <c r="A4" s="82" t="s">
        <v>22</v>
      </c>
      <c r="B4" s="82">
        <v>2</v>
      </c>
      <c r="C4" s="83"/>
      <c r="D4" s="97"/>
      <c r="E4" s="92"/>
    </row>
    <row r="5" spans="1:5" x14ac:dyDescent="0.25">
      <c r="A5" s="82" t="s">
        <v>23</v>
      </c>
      <c r="B5" s="82">
        <v>2</v>
      </c>
      <c r="C5" s="82" t="s">
        <v>21</v>
      </c>
      <c r="D5" s="97">
        <v>160</v>
      </c>
      <c r="E5" s="92">
        <v>43038</v>
      </c>
    </row>
    <row r="6" spans="1:5" x14ac:dyDescent="0.25">
      <c r="A6" s="82" t="s">
        <v>24</v>
      </c>
      <c r="B6" s="82">
        <v>3</v>
      </c>
      <c r="C6" s="83"/>
      <c r="D6" s="97">
        <v>80</v>
      </c>
      <c r="E6" s="92">
        <v>43025</v>
      </c>
    </row>
    <row r="7" spans="1:5" x14ac:dyDescent="0.25">
      <c r="A7" s="82" t="s">
        <v>259</v>
      </c>
      <c r="B7" s="82">
        <v>3</v>
      </c>
      <c r="C7" s="82" t="s">
        <v>21</v>
      </c>
      <c r="D7" s="97">
        <v>80</v>
      </c>
      <c r="E7" s="92">
        <v>43278</v>
      </c>
    </row>
    <row r="8" spans="1:5" x14ac:dyDescent="0.25">
      <c r="A8" s="82" t="s">
        <v>26</v>
      </c>
      <c r="B8" s="82">
        <v>4</v>
      </c>
      <c r="C8" s="82" t="s">
        <v>21</v>
      </c>
      <c r="D8" s="97"/>
      <c r="E8" s="92"/>
    </row>
    <row r="9" spans="1:5" x14ac:dyDescent="0.25">
      <c r="A9" s="82" t="s">
        <v>27</v>
      </c>
      <c r="B9" s="82">
        <v>4</v>
      </c>
      <c r="C9" s="83"/>
      <c r="D9" s="97"/>
      <c r="E9" s="92"/>
    </row>
    <row r="10" spans="1:5" x14ac:dyDescent="0.25">
      <c r="A10" s="82" t="s">
        <v>28</v>
      </c>
      <c r="B10" s="82">
        <v>5</v>
      </c>
      <c r="C10" s="83"/>
      <c r="D10" s="97"/>
      <c r="E10" s="92"/>
    </row>
    <row r="11" spans="1:5" x14ac:dyDescent="0.25">
      <c r="A11" s="82" t="s">
        <v>29</v>
      </c>
      <c r="B11" s="82">
        <v>6</v>
      </c>
      <c r="C11" s="83"/>
      <c r="D11" s="97"/>
      <c r="E11" s="92"/>
    </row>
    <row r="12" spans="1:5" x14ac:dyDescent="0.25">
      <c r="A12" s="82" t="s">
        <v>30</v>
      </c>
      <c r="B12" s="82">
        <v>7</v>
      </c>
      <c r="C12" s="83"/>
      <c r="D12" s="97">
        <v>80</v>
      </c>
      <c r="E12" s="92">
        <v>43234</v>
      </c>
    </row>
    <row r="13" spans="1:5" x14ac:dyDescent="0.25">
      <c r="A13" s="82" t="s">
        <v>31</v>
      </c>
      <c r="B13" s="82">
        <v>8</v>
      </c>
      <c r="C13" s="83"/>
      <c r="D13" s="97"/>
      <c r="E13" s="92"/>
    </row>
    <row r="14" spans="1:5" x14ac:dyDescent="0.25">
      <c r="A14" s="82" t="s">
        <v>32</v>
      </c>
      <c r="B14" s="82">
        <v>9</v>
      </c>
      <c r="C14" s="83"/>
      <c r="D14" s="97">
        <v>160</v>
      </c>
      <c r="E14" s="92">
        <v>43025</v>
      </c>
    </row>
    <row r="15" spans="1:5" x14ac:dyDescent="0.25">
      <c r="A15" s="82" t="s">
        <v>33</v>
      </c>
      <c r="B15" s="82">
        <v>9</v>
      </c>
      <c r="C15" s="82" t="s">
        <v>21</v>
      </c>
      <c r="D15" s="97"/>
      <c r="E15" s="92"/>
    </row>
    <row r="16" spans="1:5" x14ac:dyDescent="0.25">
      <c r="A16" s="82" t="s">
        <v>34</v>
      </c>
      <c r="B16" s="82">
        <v>10</v>
      </c>
      <c r="C16" s="83"/>
      <c r="D16" s="97"/>
      <c r="E16" s="92"/>
    </row>
    <row r="17" spans="1:5" x14ac:dyDescent="0.25">
      <c r="A17" s="82" t="s">
        <v>35</v>
      </c>
      <c r="B17" s="82">
        <v>11</v>
      </c>
      <c r="C17" s="83"/>
      <c r="D17" s="97"/>
      <c r="E17" s="92"/>
    </row>
    <row r="18" spans="1:5" x14ac:dyDescent="0.25">
      <c r="A18" s="82" t="s">
        <v>36</v>
      </c>
      <c r="B18" s="82">
        <v>12</v>
      </c>
      <c r="C18" s="83"/>
      <c r="D18" s="97"/>
      <c r="E18" s="92"/>
    </row>
    <row r="19" spans="1:5" ht="30" x14ac:dyDescent="0.25">
      <c r="A19" s="82" t="s">
        <v>37</v>
      </c>
      <c r="B19" s="82">
        <v>12</v>
      </c>
      <c r="C19" s="82" t="s">
        <v>21</v>
      </c>
      <c r="D19" s="97"/>
      <c r="E19" s="92"/>
    </row>
    <row r="20" spans="1:5" x14ac:dyDescent="0.25">
      <c r="A20" s="82" t="s">
        <v>38</v>
      </c>
      <c r="B20" s="82">
        <v>13</v>
      </c>
      <c r="C20" s="83"/>
      <c r="D20" s="97">
        <v>240</v>
      </c>
      <c r="E20" s="92">
        <v>43273</v>
      </c>
    </row>
    <row r="21" spans="1:5" ht="30" x14ac:dyDescent="0.25">
      <c r="A21" s="82" t="s">
        <v>39</v>
      </c>
      <c r="B21" s="82">
        <v>14</v>
      </c>
      <c r="C21" s="83"/>
      <c r="D21" s="97"/>
      <c r="E21" s="92"/>
    </row>
    <row r="22" spans="1:5" x14ac:dyDescent="0.25">
      <c r="A22" s="82" t="s">
        <v>40</v>
      </c>
      <c r="B22" s="82">
        <v>15</v>
      </c>
      <c r="C22" s="83"/>
      <c r="D22" s="97"/>
      <c r="E22" s="92"/>
    </row>
    <row r="23" spans="1:5" x14ac:dyDescent="0.25">
      <c r="A23" s="82" t="s">
        <v>41</v>
      </c>
      <c r="B23" s="82">
        <v>16</v>
      </c>
      <c r="C23" s="83"/>
      <c r="D23" s="97"/>
      <c r="E23" s="92"/>
    </row>
    <row r="24" spans="1:5" x14ac:dyDescent="0.25">
      <c r="A24" s="82" t="s">
        <v>42</v>
      </c>
      <c r="B24" s="82">
        <v>16</v>
      </c>
      <c r="C24" s="82" t="s">
        <v>21</v>
      </c>
      <c r="D24" s="97"/>
      <c r="E24" s="92"/>
    </row>
    <row r="25" spans="1:5" x14ac:dyDescent="0.25">
      <c r="A25" s="82" t="s">
        <v>43</v>
      </c>
      <c r="B25" s="82">
        <v>17</v>
      </c>
      <c r="C25" s="83"/>
      <c r="D25" s="97"/>
      <c r="E25" s="92"/>
    </row>
    <row r="26" spans="1:5" x14ac:dyDescent="0.25">
      <c r="A26" s="82" t="s">
        <v>44</v>
      </c>
      <c r="B26" s="82">
        <v>18</v>
      </c>
      <c r="C26" s="83"/>
      <c r="D26" s="97"/>
      <c r="E26" s="92"/>
    </row>
    <row r="27" spans="1:5" ht="30" x14ac:dyDescent="0.25">
      <c r="A27" s="82" t="s">
        <v>45</v>
      </c>
      <c r="B27" s="82">
        <v>19</v>
      </c>
      <c r="C27" s="83"/>
      <c r="D27" s="97">
        <v>320</v>
      </c>
      <c r="E27" s="92">
        <v>43047</v>
      </c>
    </row>
    <row r="28" spans="1:5" x14ac:dyDescent="0.25">
      <c r="A28" s="82" t="s">
        <v>46</v>
      </c>
      <c r="B28" s="82">
        <v>20</v>
      </c>
      <c r="C28" s="83"/>
      <c r="D28" s="97"/>
      <c r="E28" s="92"/>
    </row>
    <row r="29" spans="1:5" x14ac:dyDescent="0.25">
      <c r="A29" s="82" t="s">
        <v>47</v>
      </c>
      <c r="B29" s="82">
        <v>21</v>
      </c>
      <c r="C29" s="83"/>
      <c r="D29" s="98">
        <v>180</v>
      </c>
      <c r="E29" s="92">
        <v>43026</v>
      </c>
    </row>
    <row r="30" spans="1:5" x14ac:dyDescent="0.25">
      <c r="A30" s="82" t="s">
        <v>48</v>
      </c>
      <c r="B30" s="82">
        <v>22</v>
      </c>
      <c r="C30" s="83"/>
      <c r="D30" s="97"/>
      <c r="E30" s="92"/>
    </row>
    <row r="31" spans="1:5" x14ac:dyDescent="0.25">
      <c r="A31" s="82" t="s">
        <v>49</v>
      </c>
      <c r="B31" s="82">
        <v>22</v>
      </c>
      <c r="C31" s="82" t="s">
        <v>21</v>
      </c>
      <c r="D31" s="97">
        <v>160</v>
      </c>
      <c r="E31" s="92">
        <v>43033</v>
      </c>
    </row>
    <row r="32" spans="1:5" ht="30" x14ac:dyDescent="0.25">
      <c r="A32" s="82" t="s">
        <v>50</v>
      </c>
      <c r="B32" s="82">
        <v>23</v>
      </c>
      <c r="C32" s="83"/>
      <c r="D32" s="97"/>
      <c r="E32" s="92"/>
    </row>
    <row r="33" spans="1:5" x14ac:dyDescent="0.25">
      <c r="A33" s="82" t="s">
        <v>260</v>
      </c>
      <c r="B33" s="82">
        <v>23</v>
      </c>
      <c r="C33" s="82" t="s">
        <v>21</v>
      </c>
      <c r="D33" s="97"/>
      <c r="E33" s="92"/>
    </row>
    <row r="34" spans="1:5" x14ac:dyDescent="0.25">
      <c r="A34" s="82" t="s">
        <v>52</v>
      </c>
      <c r="B34" s="82">
        <v>24</v>
      </c>
      <c r="C34" s="83"/>
      <c r="D34" s="97">
        <v>80</v>
      </c>
      <c r="E34" s="92">
        <v>43031</v>
      </c>
    </row>
    <row r="35" spans="1:5" x14ac:dyDescent="0.25">
      <c r="A35" s="82" t="s">
        <v>53</v>
      </c>
      <c r="B35" s="82">
        <v>25</v>
      </c>
      <c r="C35" s="83"/>
      <c r="D35" s="97">
        <v>240</v>
      </c>
      <c r="E35" s="92">
        <v>43227</v>
      </c>
    </row>
    <row r="36" spans="1:5" x14ac:dyDescent="0.25">
      <c r="A36" s="82" t="s">
        <v>54</v>
      </c>
      <c r="B36" s="82">
        <v>26</v>
      </c>
      <c r="C36" s="83"/>
      <c r="D36" s="97"/>
      <c r="E36" s="92"/>
    </row>
    <row r="37" spans="1:5" x14ac:dyDescent="0.25">
      <c r="A37" s="82" t="s">
        <v>55</v>
      </c>
      <c r="B37" s="82">
        <v>27</v>
      </c>
      <c r="C37" s="83"/>
      <c r="D37" s="97">
        <v>160</v>
      </c>
      <c r="E37" s="92">
        <v>43228</v>
      </c>
    </row>
    <row r="38" spans="1:5" x14ac:dyDescent="0.25">
      <c r="A38" s="82" t="s">
        <v>56</v>
      </c>
      <c r="B38" s="82">
        <v>28</v>
      </c>
      <c r="C38" s="83"/>
      <c r="D38" s="97">
        <v>80</v>
      </c>
      <c r="E38" s="86">
        <v>43052</v>
      </c>
    </row>
    <row r="39" spans="1:5" x14ac:dyDescent="0.25">
      <c r="A39" s="82" t="s">
        <v>57</v>
      </c>
      <c r="B39" s="82">
        <v>29</v>
      </c>
      <c r="C39" s="83"/>
      <c r="D39" s="97">
        <v>160</v>
      </c>
      <c r="E39" s="92">
        <v>43024</v>
      </c>
    </row>
    <row r="40" spans="1:5" x14ac:dyDescent="0.25">
      <c r="A40" s="82" t="s">
        <v>288</v>
      </c>
      <c r="B40" s="82">
        <v>30</v>
      </c>
      <c r="C40" s="83"/>
      <c r="D40" s="97">
        <v>240</v>
      </c>
      <c r="E40" s="92">
        <v>43046</v>
      </c>
    </row>
    <row r="41" spans="1:5" x14ac:dyDescent="0.25">
      <c r="A41" s="82" t="str">
        <f>'СВОД 2015'!A42</f>
        <v>Восковщук Э. Р.</v>
      </c>
      <c r="B41" s="82">
        <v>30</v>
      </c>
      <c r="C41" s="82" t="s">
        <v>21</v>
      </c>
      <c r="D41" s="97">
        <v>162</v>
      </c>
      <c r="E41" s="92">
        <v>43269</v>
      </c>
    </row>
    <row r="42" spans="1:5" x14ac:dyDescent="0.25">
      <c r="A42" s="82" t="s">
        <v>60</v>
      </c>
      <c r="B42" s="82">
        <v>31</v>
      </c>
      <c r="C42" s="83"/>
      <c r="D42" s="97"/>
      <c r="E42" s="92"/>
    </row>
    <row r="43" spans="1:5" x14ac:dyDescent="0.25">
      <c r="A43" s="82" t="s">
        <v>61</v>
      </c>
      <c r="B43" s="82">
        <v>31</v>
      </c>
      <c r="C43" s="82" t="s">
        <v>21</v>
      </c>
      <c r="D43" s="97"/>
      <c r="E43" s="92"/>
    </row>
    <row r="44" spans="1:5" x14ac:dyDescent="0.25">
      <c r="A44" s="82" t="s">
        <v>62</v>
      </c>
      <c r="B44" s="82">
        <v>32</v>
      </c>
      <c r="C44" s="83"/>
      <c r="D44" s="97">
        <v>160</v>
      </c>
      <c r="E44" s="92">
        <v>43094</v>
      </c>
    </row>
    <row r="45" spans="1:5" x14ac:dyDescent="0.25">
      <c r="A45" s="82" t="s">
        <v>63</v>
      </c>
      <c r="B45" s="82">
        <v>33</v>
      </c>
      <c r="C45" s="83"/>
      <c r="D45" s="97">
        <f>160+240</f>
        <v>400</v>
      </c>
      <c r="E45" s="92">
        <v>43165</v>
      </c>
    </row>
    <row r="46" spans="1:5" x14ac:dyDescent="0.25">
      <c r="A46" s="82" t="s">
        <v>64</v>
      </c>
      <c r="B46" s="82">
        <v>34</v>
      </c>
      <c r="C46" s="83"/>
      <c r="D46" s="97">
        <v>80</v>
      </c>
      <c r="E46" s="92">
        <v>43230</v>
      </c>
    </row>
    <row r="47" spans="1:5" x14ac:dyDescent="0.25">
      <c r="A47" s="82" t="s">
        <v>65</v>
      </c>
      <c r="B47" s="82">
        <v>35</v>
      </c>
      <c r="C47" s="83"/>
      <c r="D47" s="97"/>
      <c r="E47" s="92"/>
    </row>
    <row r="48" spans="1:5" x14ac:dyDescent="0.25">
      <c r="A48" s="82" t="s">
        <v>66</v>
      </c>
      <c r="B48" s="82">
        <v>36</v>
      </c>
      <c r="C48" s="83"/>
      <c r="D48" s="97">
        <v>240</v>
      </c>
      <c r="E48" s="92">
        <v>43021</v>
      </c>
    </row>
    <row r="49" spans="1:5" x14ac:dyDescent="0.25">
      <c r="A49" s="82" t="s">
        <v>67</v>
      </c>
      <c r="B49" s="82">
        <v>37</v>
      </c>
      <c r="C49" s="83"/>
      <c r="D49" s="97">
        <v>80</v>
      </c>
      <c r="E49" s="92">
        <v>43214</v>
      </c>
    </row>
    <row r="50" spans="1:5" x14ac:dyDescent="0.25">
      <c r="A50" s="82" t="s">
        <v>68</v>
      </c>
      <c r="B50" s="82">
        <v>38</v>
      </c>
      <c r="C50" s="83"/>
      <c r="D50" s="97"/>
      <c r="E50" s="92"/>
    </row>
    <row r="51" spans="1:5" x14ac:dyDescent="0.25">
      <c r="A51" s="82" t="s">
        <v>69</v>
      </c>
      <c r="B51" s="82">
        <v>39</v>
      </c>
      <c r="C51" s="83"/>
      <c r="D51" s="97">
        <f>80+80</f>
        <v>160</v>
      </c>
      <c r="E51" s="92">
        <v>43021</v>
      </c>
    </row>
    <row r="52" spans="1:5" x14ac:dyDescent="0.25">
      <c r="A52" s="82" t="s">
        <v>70</v>
      </c>
      <c r="B52" s="82">
        <v>39</v>
      </c>
      <c r="C52" s="82" t="s">
        <v>21</v>
      </c>
      <c r="D52" s="97">
        <v>160</v>
      </c>
      <c r="E52" s="92">
        <v>43028</v>
      </c>
    </row>
    <row r="53" spans="1:5" x14ac:dyDescent="0.25">
      <c r="A53" s="82" t="s">
        <v>71</v>
      </c>
      <c r="B53" s="82">
        <v>40</v>
      </c>
      <c r="C53" s="83"/>
      <c r="D53" s="97"/>
      <c r="E53" s="92"/>
    </row>
    <row r="54" spans="1:5" x14ac:dyDescent="0.25">
      <c r="A54" s="82" t="s">
        <v>72</v>
      </c>
      <c r="B54" s="82">
        <v>40</v>
      </c>
      <c r="C54" s="82" t="s">
        <v>21</v>
      </c>
      <c r="D54" s="97"/>
      <c r="E54" s="92"/>
    </row>
    <row r="55" spans="1:5" x14ac:dyDescent="0.25">
      <c r="A55" s="82" t="s">
        <v>73</v>
      </c>
      <c r="B55" s="82">
        <v>41</v>
      </c>
      <c r="C55" s="83"/>
      <c r="D55" s="97"/>
      <c r="E55" s="92"/>
    </row>
    <row r="56" spans="1:5" x14ac:dyDescent="0.25">
      <c r="A56" s="82" t="s">
        <v>74</v>
      </c>
      <c r="B56" s="82">
        <v>42</v>
      </c>
      <c r="C56" s="83"/>
      <c r="D56" s="97">
        <f>80+160</f>
        <v>240</v>
      </c>
      <c r="E56" s="92">
        <v>43032</v>
      </c>
    </row>
    <row r="57" spans="1:5" x14ac:dyDescent="0.25">
      <c r="A57" s="82" t="s">
        <v>75</v>
      </c>
      <c r="B57" s="82">
        <v>43</v>
      </c>
      <c r="C57" s="83"/>
      <c r="D57" s="97"/>
      <c r="E57" s="92"/>
    </row>
    <row r="58" spans="1:5" ht="30" x14ac:dyDescent="0.25">
      <c r="A58" s="82" t="s">
        <v>76</v>
      </c>
      <c r="B58" s="82">
        <v>44</v>
      </c>
      <c r="C58" s="83"/>
      <c r="D58" s="97">
        <v>80</v>
      </c>
      <c r="E58" s="92">
        <v>43259</v>
      </c>
    </row>
    <row r="59" spans="1:5" x14ac:dyDescent="0.25">
      <c r="A59" s="82" t="s">
        <v>77</v>
      </c>
      <c r="B59" s="82">
        <v>44</v>
      </c>
      <c r="C59" s="82" t="s">
        <v>21</v>
      </c>
      <c r="D59" s="97">
        <v>320</v>
      </c>
      <c r="E59" s="92">
        <v>43031</v>
      </c>
    </row>
    <row r="60" spans="1:5" x14ac:dyDescent="0.25">
      <c r="A60" s="82" t="s">
        <v>78</v>
      </c>
      <c r="B60" s="82">
        <v>45</v>
      </c>
      <c r="C60" s="83"/>
      <c r="D60" s="97"/>
      <c r="E60" s="92"/>
    </row>
    <row r="61" spans="1:5" x14ac:dyDescent="0.25">
      <c r="A61" s="82" t="s">
        <v>79</v>
      </c>
      <c r="B61" s="82">
        <v>46</v>
      </c>
      <c r="C61" s="83"/>
      <c r="D61" s="97">
        <v>80</v>
      </c>
      <c r="E61" s="92">
        <v>43062</v>
      </c>
    </row>
    <row r="62" spans="1:5" x14ac:dyDescent="0.25">
      <c r="A62" s="82" t="s">
        <v>80</v>
      </c>
      <c r="B62" s="82">
        <v>47</v>
      </c>
      <c r="C62" s="83"/>
      <c r="D62" s="97"/>
      <c r="E62" s="92"/>
    </row>
    <row r="63" spans="1:5" x14ac:dyDescent="0.25">
      <c r="A63" s="82" t="s">
        <v>81</v>
      </c>
      <c r="B63" s="82">
        <v>48</v>
      </c>
      <c r="C63" s="83"/>
      <c r="D63" s="97">
        <v>160</v>
      </c>
      <c r="E63" s="92">
        <v>43097</v>
      </c>
    </row>
    <row r="64" spans="1:5" x14ac:dyDescent="0.25">
      <c r="A64" s="82" t="s">
        <v>82</v>
      </c>
      <c r="B64" s="82">
        <v>49</v>
      </c>
      <c r="C64" s="83"/>
      <c r="D64" s="97">
        <v>80</v>
      </c>
      <c r="E64" s="92"/>
    </row>
    <row r="65" spans="1:5" ht="30" x14ac:dyDescent="0.25">
      <c r="A65" s="82" t="s">
        <v>83</v>
      </c>
      <c r="B65" s="82">
        <v>50</v>
      </c>
      <c r="C65" s="83"/>
      <c r="D65" s="97">
        <v>240</v>
      </c>
      <c r="E65" s="92">
        <v>43027</v>
      </c>
    </row>
    <row r="66" spans="1:5" x14ac:dyDescent="0.25">
      <c r="A66" s="82" t="s">
        <v>84</v>
      </c>
      <c r="B66" s="82">
        <v>51</v>
      </c>
      <c r="C66" s="83"/>
      <c r="D66" s="97"/>
      <c r="E66" s="92"/>
    </row>
    <row r="67" spans="1:5" x14ac:dyDescent="0.25">
      <c r="A67" s="82" t="s">
        <v>85</v>
      </c>
      <c r="B67" s="82">
        <v>52</v>
      </c>
      <c r="C67" s="83"/>
      <c r="D67" s="97">
        <v>80</v>
      </c>
      <c r="E67" s="92">
        <v>43024</v>
      </c>
    </row>
    <row r="68" spans="1:5" x14ac:dyDescent="0.25">
      <c r="A68" s="82" t="s">
        <v>86</v>
      </c>
      <c r="B68" s="82">
        <v>53</v>
      </c>
      <c r="C68" s="83"/>
      <c r="D68" s="97">
        <v>80</v>
      </c>
      <c r="E68" s="92">
        <v>43242</v>
      </c>
    </row>
    <row r="69" spans="1:5" x14ac:dyDescent="0.25">
      <c r="A69" s="82" t="s">
        <v>87</v>
      </c>
      <c r="B69" s="82">
        <v>54</v>
      </c>
      <c r="C69" s="83"/>
      <c r="D69" s="97">
        <v>240</v>
      </c>
      <c r="E69" s="92">
        <v>43046</v>
      </c>
    </row>
    <row r="70" spans="1:5" x14ac:dyDescent="0.25">
      <c r="A70" s="82" t="s">
        <v>88</v>
      </c>
      <c r="B70" s="82">
        <v>55</v>
      </c>
      <c r="C70" s="83"/>
      <c r="D70" s="97">
        <v>160</v>
      </c>
      <c r="E70" s="92">
        <v>43028</v>
      </c>
    </row>
    <row r="71" spans="1:5" x14ac:dyDescent="0.25">
      <c r="A71" s="82" t="s">
        <v>89</v>
      </c>
      <c r="B71" s="82">
        <v>56</v>
      </c>
      <c r="C71" s="83"/>
      <c r="D71" s="97">
        <v>80</v>
      </c>
      <c r="E71" s="92">
        <v>43040</v>
      </c>
    </row>
    <row r="72" spans="1:5" ht="30" x14ac:dyDescent="0.25">
      <c r="A72" s="82" t="s">
        <v>90</v>
      </c>
      <c r="B72" s="82">
        <v>57</v>
      </c>
      <c r="C72" s="83"/>
      <c r="D72" s="97">
        <v>160</v>
      </c>
      <c r="E72" s="92">
        <v>43026</v>
      </c>
    </row>
    <row r="73" spans="1:5" x14ac:dyDescent="0.25">
      <c r="A73" s="82" t="s">
        <v>91</v>
      </c>
      <c r="B73" s="82">
        <v>58</v>
      </c>
      <c r="C73" s="83"/>
      <c r="D73" s="97"/>
      <c r="E73" s="92"/>
    </row>
    <row r="74" spans="1:5" x14ac:dyDescent="0.25">
      <c r="A74" s="82" t="s">
        <v>92</v>
      </c>
      <c r="B74" s="82">
        <v>59</v>
      </c>
      <c r="C74" s="83"/>
      <c r="D74" s="97">
        <v>160</v>
      </c>
      <c r="E74" s="92">
        <v>43021</v>
      </c>
    </row>
    <row r="75" spans="1:5" x14ac:dyDescent="0.25">
      <c r="A75" s="82" t="s">
        <v>93</v>
      </c>
      <c r="B75" s="82">
        <v>60</v>
      </c>
      <c r="C75" s="83"/>
      <c r="D75" s="97"/>
      <c r="E75" s="92"/>
    </row>
    <row r="76" spans="1:5" x14ac:dyDescent="0.25">
      <c r="A76" s="82" t="s">
        <v>94</v>
      </c>
      <c r="B76" s="82">
        <v>61</v>
      </c>
      <c r="C76" s="83"/>
      <c r="D76" s="97"/>
      <c r="E76" s="92"/>
    </row>
    <row r="77" spans="1:5" x14ac:dyDescent="0.25">
      <c r="A77" s="82" t="s">
        <v>95</v>
      </c>
      <c r="B77" s="82">
        <v>61</v>
      </c>
      <c r="C77" s="82" t="s">
        <v>21</v>
      </c>
      <c r="D77" s="97">
        <v>80</v>
      </c>
      <c r="E77" s="92">
        <v>43025</v>
      </c>
    </row>
    <row r="78" spans="1:5" x14ac:dyDescent="0.25">
      <c r="A78" s="82" t="s">
        <v>96</v>
      </c>
      <c r="B78" s="82">
        <v>62</v>
      </c>
      <c r="C78" s="83"/>
      <c r="D78" s="97">
        <v>160</v>
      </c>
      <c r="E78" s="92">
        <v>43026</v>
      </c>
    </row>
    <row r="79" spans="1:5" x14ac:dyDescent="0.25">
      <c r="A79" s="82" t="s">
        <v>97</v>
      </c>
      <c r="B79" s="82">
        <v>62</v>
      </c>
      <c r="C79" s="82" t="s">
        <v>21</v>
      </c>
      <c r="D79" s="97"/>
      <c r="E79" s="92"/>
    </row>
    <row r="80" spans="1:5" ht="30" x14ac:dyDescent="0.25">
      <c r="A80" s="82" t="s">
        <v>98</v>
      </c>
      <c r="B80" s="82">
        <v>63</v>
      </c>
      <c r="C80" s="83"/>
      <c r="D80" s="97"/>
      <c r="E80" s="92"/>
    </row>
    <row r="81" spans="1:5" x14ac:dyDescent="0.25">
      <c r="A81" s="82" t="s">
        <v>99</v>
      </c>
      <c r="B81" s="82">
        <v>64</v>
      </c>
      <c r="C81" s="83"/>
      <c r="D81" s="97"/>
      <c r="E81" s="92"/>
    </row>
    <row r="82" spans="1:5" x14ac:dyDescent="0.25">
      <c r="A82" s="82" t="s">
        <v>100</v>
      </c>
      <c r="B82" s="82">
        <v>65</v>
      </c>
      <c r="C82" s="83"/>
      <c r="D82" s="97">
        <v>80</v>
      </c>
      <c r="E82" s="92">
        <v>43164</v>
      </c>
    </row>
    <row r="83" spans="1:5" x14ac:dyDescent="0.25">
      <c r="A83" s="82" t="s">
        <v>284</v>
      </c>
      <c r="B83" s="82">
        <v>66</v>
      </c>
      <c r="C83" s="83"/>
      <c r="D83" s="97">
        <f>80+80</f>
        <v>160</v>
      </c>
      <c r="E83" s="92">
        <v>43073</v>
      </c>
    </row>
    <row r="84" spans="1:5" x14ac:dyDescent="0.25">
      <c r="A84" s="82" t="s">
        <v>102</v>
      </c>
      <c r="B84" s="82">
        <v>67</v>
      </c>
      <c r="C84" s="83"/>
      <c r="D84" s="97"/>
      <c r="E84" s="92"/>
    </row>
    <row r="85" spans="1:5" x14ac:dyDescent="0.25">
      <c r="A85" s="82" t="s">
        <v>103</v>
      </c>
      <c r="B85" s="82">
        <v>68</v>
      </c>
      <c r="C85" s="83"/>
      <c r="D85" s="97">
        <v>80</v>
      </c>
      <c r="E85" s="92">
        <v>43028</v>
      </c>
    </row>
    <row r="86" spans="1:5" ht="30" x14ac:dyDescent="0.25">
      <c r="A86" s="82" t="s">
        <v>263</v>
      </c>
      <c r="B86" s="82">
        <v>68</v>
      </c>
      <c r="C86" s="83" t="s">
        <v>21</v>
      </c>
      <c r="D86" s="97"/>
      <c r="E86" s="92"/>
    </row>
    <row r="87" spans="1:5" x14ac:dyDescent="0.25">
      <c r="A87" s="82" t="s">
        <v>104</v>
      </c>
      <c r="B87" s="82">
        <v>69</v>
      </c>
      <c r="C87" s="83"/>
      <c r="D87" s="97"/>
      <c r="E87" s="92"/>
    </row>
    <row r="88" spans="1:5" x14ac:dyDescent="0.25">
      <c r="A88" s="82" t="s">
        <v>264</v>
      </c>
      <c r="B88" s="82">
        <v>69</v>
      </c>
      <c r="C88" s="83" t="s">
        <v>21</v>
      </c>
      <c r="D88" s="97"/>
      <c r="E88" s="92"/>
    </row>
    <row r="89" spans="1:5" x14ac:dyDescent="0.25">
      <c r="A89" s="82">
        <v>0</v>
      </c>
      <c r="B89" s="82">
        <v>70</v>
      </c>
      <c r="C89" s="83"/>
      <c r="D89" s="97"/>
      <c r="E89" s="92"/>
    </row>
    <row r="90" spans="1:5" ht="30" x14ac:dyDescent="0.25">
      <c r="A90" s="82" t="s">
        <v>106</v>
      </c>
      <c r="B90" s="82">
        <v>71</v>
      </c>
      <c r="C90" s="83"/>
      <c r="D90" s="97"/>
      <c r="E90" s="92"/>
    </row>
    <row r="91" spans="1:5" x14ac:dyDescent="0.25">
      <c r="A91" s="82" t="str">
        <f>'СВОД 2015'!A90</f>
        <v>Бурлаченко Е. Н.</v>
      </c>
      <c r="B91" s="82">
        <v>72</v>
      </c>
      <c r="C91" s="83"/>
      <c r="D91" s="97">
        <v>80</v>
      </c>
      <c r="E91" s="92">
        <v>43026</v>
      </c>
    </row>
    <row r="92" spans="1:5" x14ac:dyDescent="0.25">
      <c r="A92" s="82" t="s">
        <v>108</v>
      </c>
      <c r="B92" s="82">
        <v>73</v>
      </c>
      <c r="C92" s="83"/>
      <c r="D92" s="97">
        <v>320</v>
      </c>
      <c r="E92" s="92">
        <v>43055</v>
      </c>
    </row>
    <row r="93" spans="1:5" x14ac:dyDescent="0.25">
      <c r="A93" s="82" t="s">
        <v>109</v>
      </c>
      <c r="B93" s="82">
        <v>74</v>
      </c>
      <c r="C93" s="83"/>
      <c r="D93" s="97"/>
      <c r="E93" s="92"/>
    </row>
    <row r="94" spans="1:5" x14ac:dyDescent="0.25">
      <c r="A94" s="82" t="s">
        <v>110</v>
      </c>
      <c r="B94" s="82">
        <v>75</v>
      </c>
      <c r="C94" s="83"/>
      <c r="D94" s="97">
        <v>80</v>
      </c>
      <c r="E94" s="92">
        <v>43039</v>
      </c>
    </row>
    <row r="95" spans="1:5" x14ac:dyDescent="0.25">
      <c r="A95" s="82" t="s">
        <v>111</v>
      </c>
      <c r="B95" s="82">
        <v>76</v>
      </c>
      <c r="C95" s="83"/>
      <c r="D95" s="97"/>
      <c r="E95" s="92"/>
    </row>
    <row r="96" spans="1:5" x14ac:dyDescent="0.25">
      <c r="A96" s="82" t="s">
        <v>112</v>
      </c>
      <c r="B96" s="82">
        <v>76</v>
      </c>
      <c r="C96" s="82" t="s">
        <v>21</v>
      </c>
      <c r="D96" s="97"/>
      <c r="E96" s="92"/>
    </row>
    <row r="97" spans="1:6" x14ac:dyDescent="0.25">
      <c r="A97" s="82" t="s">
        <v>113</v>
      </c>
      <c r="B97" s="82">
        <v>77</v>
      </c>
      <c r="C97" s="83"/>
      <c r="D97" s="97">
        <v>80</v>
      </c>
      <c r="E97" s="92">
        <v>43042</v>
      </c>
    </row>
    <row r="98" spans="1:6" x14ac:dyDescent="0.25">
      <c r="A98" s="82" t="s">
        <v>114</v>
      </c>
      <c r="B98" s="82">
        <v>78</v>
      </c>
      <c r="C98" s="83"/>
      <c r="D98" s="97">
        <v>80</v>
      </c>
      <c r="E98" s="92">
        <v>43035</v>
      </c>
      <c r="F98" s="103"/>
    </row>
    <row r="99" spans="1:6" ht="30" x14ac:dyDescent="0.25">
      <c r="A99" s="82" t="s">
        <v>115</v>
      </c>
      <c r="B99" s="82">
        <v>78</v>
      </c>
      <c r="C99" s="82" t="s">
        <v>21</v>
      </c>
      <c r="D99" s="97">
        <v>80</v>
      </c>
      <c r="E99" s="92">
        <v>43244</v>
      </c>
    </row>
    <row r="100" spans="1:6" x14ac:dyDescent="0.25">
      <c r="A100" s="82" t="s">
        <v>116</v>
      </c>
      <c r="B100" s="82">
        <v>79</v>
      </c>
      <c r="C100" s="83"/>
      <c r="D100" s="97">
        <v>80</v>
      </c>
      <c r="E100" s="92">
        <v>43042</v>
      </c>
    </row>
    <row r="101" spans="1:6" x14ac:dyDescent="0.25">
      <c r="A101" s="82" t="s">
        <v>117</v>
      </c>
      <c r="B101" s="82">
        <v>79</v>
      </c>
      <c r="C101" s="82" t="s">
        <v>21</v>
      </c>
      <c r="D101" s="97">
        <v>80</v>
      </c>
      <c r="E101" s="92">
        <v>43038</v>
      </c>
    </row>
    <row r="102" spans="1:6" x14ac:dyDescent="0.25">
      <c r="A102" s="82" t="s">
        <v>118</v>
      </c>
      <c r="B102" s="82">
        <v>80</v>
      </c>
      <c r="C102" s="83"/>
      <c r="D102" s="97">
        <v>320</v>
      </c>
      <c r="E102" s="92">
        <v>43021</v>
      </c>
    </row>
    <row r="103" spans="1:6" x14ac:dyDescent="0.25">
      <c r="A103" s="82" t="s">
        <v>118</v>
      </c>
      <c r="B103" s="82">
        <v>81</v>
      </c>
      <c r="C103" s="83"/>
      <c r="D103" s="97"/>
      <c r="E103" s="92"/>
    </row>
    <row r="104" spans="1:6" x14ac:dyDescent="0.25">
      <c r="A104" s="82" t="s">
        <v>120</v>
      </c>
      <c r="B104" s="82">
        <v>82</v>
      </c>
      <c r="C104" s="83"/>
      <c r="D104" s="97">
        <f>80+320</f>
        <v>400</v>
      </c>
      <c r="E104" s="92">
        <v>43038</v>
      </c>
    </row>
    <row r="105" spans="1:6" x14ac:dyDescent="0.25">
      <c r="A105" s="82" t="s">
        <v>245</v>
      </c>
      <c r="B105" s="82">
        <v>83</v>
      </c>
      <c r="C105" s="83"/>
      <c r="D105" s="97"/>
      <c r="E105" s="92"/>
    </row>
    <row r="106" spans="1:6" x14ac:dyDescent="0.25">
      <c r="A106" s="82" t="s">
        <v>122</v>
      </c>
      <c r="B106" s="82">
        <v>83</v>
      </c>
      <c r="C106" s="82" t="s">
        <v>21</v>
      </c>
      <c r="D106" s="97"/>
      <c r="E106" s="92"/>
    </row>
    <row r="107" spans="1:6" ht="30" x14ac:dyDescent="0.25">
      <c r="A107" s="82" t="s">
        <v>242</v>
      </c>
      <c r="B107" s="82">
        <v>84</v>
      </c>
      <c r="C107" s="83"/>
      <c r="D107" s="97"/>
      <c r="E107" s="92"/>
    </row>
    <row r="108" spans="1:6" x14ac:dyDescent="0.25">
      <c r="A108" s="82" t="s">
        <v>124</v>
      </c>
      <c r="B108" s="82">
        <v>87</v>
      </c>
      <c r="C108" s="83"/>
      <c r="D108" s="97">
        <v>80</v>
      </c>
      <c r="E108" s="92">
        <v>43032</v>
      </c>
    </row>
    <row r="109" spans="1:6" x14ac:dyDescent="0.25">
      <c r="A109" s="82" t="s">
        <v>125</v>
      </c>
      <c r="B109" s="82">
        <v>88</v>
      </c>
      <c r="C109" s="83"/>
      <c r="D109" s="97"/>
      <c r="E109" s="92"/>
    </row>
    <row r="110" spans="1:6" x14ac:dyDescent="0.25">
      <c r="A110" s="82" t="s">
        <v>126</v>
      </c>
      <c r="B110" s="82">
        <v>89</v>
      </c>
      <c r="C110" s="83"/>
      <c r="D110" s="97">
        <v>160</v>
      </c>
      <c r="E110" s="92">
        <v>43041</v>
      </c>
    </row>
    <row r="111" spans="1:6" x14ac:dyDescent="0.25">
      <c r="A111" s="82" t="s">
        <v>127</v>
      </c>
      <c r="B111" s="82">
        <v>90</v>
      </c>
      <c r="C111" s="83"/>
      <c r="D111" s="97"/>
      <c r="E111" s="92"/>
    </row>
    <row r="112" spans="1:6" x14ac:dyDescent="0.25">
      <c r="A112" s="82" t="s">
        <v>128</v>
      </c>
      <c r="B112" s="82">
        <v>91</v>
      </c>
      <c r="C112" s="83"/>
      <c r="D112" s="97">
        <v>160</v>
      </c>
      <c r="E112" s="92">
        <v>43027</v>
      </c>
    </row>
    <row r="113" spans="1:6" x14ac:dyDescent="0.25">
      <c r="A113" s="82" t="s">
        <v>129</v>
      </c>
      <c r="B113" s="82">
        <v>92</v>
      </c>
      <c r="C113" s="83"/>
      <c r="D113" s="97">
        <f>160+80</f>
        <v>240</v>
      </c>
      <c r="E113" s="92">
        <v>43028</v>
      </c>
    </row>
    <row r="114" spans="1:6" x14ac:dyDescent="0.25">
      <c r="A114" s="82" t="s">
        <v>130</v>
      </c>
      <c r="B114" s="82">
        <v>93</v>
      </c>
      <c r="C114" s="83"/>
      <c r="D114" s="97">
        <v>160</v>
      </c>
      <c r="E114" s="92">
        <v>43073</v>
      </c>
    </row>
    <row r="115" spans="1:6" x14ac:dyDescent="0.25">
      <c r="A115" s="82" t="s">
        <v>131</v>
      </c>
      <c r="B115" s="82">
        <v>94</v>
      </c>
      <c r="C115" s="83"/>
      <c r="D115" s="97"/>
      <c r="E115" s="92"/>
    </row>
    <row r="116" spans="1:6" x14ac:dyDescent="0.25">
      <c r="A116" s="82" t="s">
        <v>134</v>
      </c>
      <c r="B116" s="82">
        <v>94</v>
      </c>
      <c r="C116" s="82" t="s">
        <v>21</v>
      </c>
      <c r="D116" s="97"/>
      <c r="E116" s="92"/>
    </row>
    <row r="117" spans="1:6" x14ac:dyDescent="0.25">
      <c r="A117" s="82" t="s">
        <v>133</v>
      </c>
      <c r="B117" s="82">
        <v>95</v>
      </c>
      <c r="C117" s="83"/>
      <c r="D117" s="97"/>
      <c r="E117" s="92"/>
    </row>
    <row r="118" spans="1:6" x14ac:dyDescent="0.25">
      <c r="A118" s="82" t="s">
        <v>134</v>
      </c>
      <c r="B118" s="82">
        <v>95</v>
      </c>
      <c r="C118" s="82" t="s">
        <v>21</v>
      </c>
      <c r="D118" s="97"/>
      <c r="E118" s="92"/>
    </row>
    <row r="119" spans="1:6" x14ac:dyDescent="0.25">
      <c r="A119" s="82" t="s">
        <v>135</v>
      </c>
      <c r="B119" s="82">
        <v>96</v>
      </c>
      <c r="C119" s="83"/>
      <c r="D119" s="97"/>
      <c r="E119" s="92"/>
    </row>
    <row r="120" spans="1:6" x14ac:dyDescent="0.25">
      <c r="A120" s="82" t="s">
        <v>136</v>
      </c>
      <c r="B120" s="82">
        <v>97</v>
      </c>
      <c r="C120" s="83"/>
      <c r="D120" s="97"/>
      <c r="E120" s="92"/>
    </row>
    <row r="121" spans="1:6" x14ac:dyDescent="0.25">
      <c r="A121" s="82" t="s">
        <v>137</v>
      </c>
      <c r="B121" s="82">
        <v>97</v>
      </c>
      <c r="C121" s="82" t="s">
        <v>21</v>
      </c>
      <c r="D121" s="97">
        <v>160</v>
      </c>
      <c r="E121" s="92">
        <v>43129</v>
      </c>
      <c r="F121" s="102" t="s">
        <v>291</v>
      </c>
    </row>
    <row r="122" spans="1:6" x14ac:dyDescent="0.25">
      <c r="A122" s="82" t="s">
        <v>138</v>
      </c>
      <c r="B122" s="82">
        <v>98</v>
      </c>
      <c r="C122" s="83"/>
      <c r="D122" s="97"/>
      <c r="E122" s="92"/>
    </row>
    <row r="123" spans="1:6" ht="30" x14ac:dyDescent="0.25">
      <c r="A123" s="82" t="s">
        <v>139</v>
      </c>
      <c r="B123" s="82">
        <v>98</v>
      </c>
      <c r="C123" s="82" t="s">
        <v>21</v>
      </c>
      <c r="D123" s="97">
        <v>240</v>
      </c>
      <c r="E123" s="92">
        <v>43031</v>
      </c>
    </row>
    <row r="124" spans="1:6" x14ac:dyDescent="0.25">
      <c r="A124" s="82" t="s">
        <v>140</v>
      </c>
      <c r="B124" s="82">
        <v>99</v>
      </c>
      <c r="C124" s="83"/>
      <c r="D124" s="97">
        <v>80</v>
      </c>
      <c r="E124" s="92">
        <v>43063</v>
      </c>
    </row>
    <row r="125" spans="1:6" x14ac:dyDescent="0.25">
      <c r="A125" s="82" t="s">
        <v>141</v>
      </c>
      <c r="B125" s="82">
        <v>100</v>
      </c>
      <c r="C125" s="83"/>
      <c r="D125" s="97"/>
      <c r="E125" s="92"/>
    </row>
    <row r="126" spans="1:6" x14ac:dyDescent="0.25">
      <c r="A126" s="82" t="s">
        <v>142</v>
      </c>
      <c r="B126" s="82">
        <v>101</v>
      </c>
      <c r="C126" s="83"/>
      <c r="D126" s="97">
        <v>160</v>
      </c>
      <c r="E126" s="86">
        <v>43046</v>
      </c>
      <c r="F126" s="103"/>
    </row>
    <row r="127" spans="1:6" x14ac:dyDescent="0.25">
      <c r="A127" s="82" t="s">
        <v>143</v>
      </c>
      <c r="B127" s="82">
        <v>102</v>
      </c>
      <c r="C127" s="83"/>
      <c r="D127" s="97">
        <v>160</v>
      </c>
      <c r="E127" s="92">
        <v>43031</v>
      </c>
    </row>
    <row r="128" spans="1:6" x14ac:dyDescent="0.25">
      <c r="A128" s="82" t="s">
        <v>144</v>
      </c>
      <c r="B128" s="82">
        <v>103</v>
      </c>
      <c r="C128" s="83"/>
      <c r="D128" s="97">
        <v>160</v>
      </c>
      <c r="E128" s="92">
        <v>43031</v>
      </c>
    </row>
    <row r="129" spans="1:5" x14ac:dyDescent="0.25">
      <c r="A129" s="82" t="s">
        <v>145</v>
      </c>
      <c r="B129" s="82">
        <v>104</v>
      </c>
      <c r="C129" s="83"/>
      <c r="D129" s="97">
        <v>160</v>
      </c>
      <c r="E129" s="92">
        <v>43027</v>
      </c>
    </row>
    <row r="130" spans="1:5" x14ac:dyDescent="0.25">
      <c r="A130" s="82" t="s">
        <v>146</v>
      </c>
      <c r="B130" s="82">
        <v>105</v>
      </c>
      <c r="C130" s="83"/>
      <c r="D130" s="97">
        <v>160</v>
      </c>
      <c r="E130" s="92">
        <v>43031</v>
      </c>
    </row>
    <row r="131" spans="1:5" x14ac:dyDescent="0.25">
      <c r="A131" s="82" t="s">
        <v>147</v>
      </c>
      <c r="B131" s="82">
        <v>105</v>
      </c>
      <c r="C131" s="82" t="s">
        <v>21</v>
      </c>
      <c r="D131" s="97"/>
      <c r="E131" s="92"/>
    </row>
    <row r="132" spans="1:5" x14ac:dyDescent="0.25">
      <c r="A132" s="82" t="s">
        <v>148</v>
      </c>
      <c r="B132" s="82">
        <v>106</v>
      </c>
      <c r="C132" s="83"/>
      <c r="D132" s="97">
        <v>80</v>
      </c>
      <c r="E132" s="92">
        <v>43020</v>
      </c>
    </row>
    <row r="133" spans="1:5" x14ac:dyDescent="0.25">
      <c r="A133" s="82" t="s">
        <v>149</v>
      </c>
      <c r="B133" s="82">
        <v>107</v>
      </c>
      <c r="C133" s="83"/>
      <c r="D133" s="97">
        <v>160</v>
      </c>
      <c r="E133" s="92">
        <v>43032</v>
      </c>
    </row>
    <row r="134" spans="1:5" x14ac:dyDescent="0.25">
      <c r="A134" s="82" t="s">
        <v>150</v>
      </c>
      <c r="B134" s="82">
        <v>108</v>
      </c>
      <c r="C134" s="83"/>
      <c r="D134" s="97">
        <v>320</v>
      </c>
      <c r="E134" s="92">
        <v>43234</v>
      </c>
    </row>
    <row r="135" spans="1:5" x14ac:dyDescent="0.25">
      <c r="A135" s="82" t="s">
        <v>151</v>
      </c>
      <c r="B135" s="82">
        <v>109</v>
      </c>
      <c r="C135" s="83"/>
      <c r="D135" s="97">
        <f>160+80</f>
        <v>240</v>
      </c>
      <c r="E135" s="92">
        <v>43035</v>
      </c>
    </row>
    <row r="136" spans="1:5" ht="30" x14ac:dyDescent="0.25">
      <c r="A136" s="82" t="s">
        <v>152</v>
      </c>
      <c r="B136" s="82">
        <v>109</v>
      </c>
      <c r="C136" s="82" t="s">
        <v>21</v>
      </c>
      <c r="D136" s="97"/>
      <c r="E136" s="92"/>
    </row>
    <row r="137" spans="1:5" x14ac:dyDescent="0.25">
      <c r="A137" s="82" t="s">
        <v>153</v>
      </c>
      <c r="B137" s="82">
        <v>110</v>
      </c>
      <c r="C137" s="83"/>
      <c r="D137" s="97"/>
      <c r="E137" s="92"/>
    </row>
    <row r="138" spans="1:5" x14ac:dyDescent="0.25">
      <c r="A138" s="82" t="s">
        <v>154</v>
      </c>
      <c r="B138" s="82">
        <v>111</v>
      </c>
      <c r="C138" s="83"/>
      <c r="D138" s="97">
        <v>400</v>
      </c>
      <c r="E138" s="92">
        <v>43234</v>
      </c>
    </row>
    <row r="139" spans="1:5" x14ac:dyDescent="0.25">
      <c r="A139" s="82" t="s">
        <v>155</v>
      </c>
      <c r="B139" s="82">
        <v>112</v>
      </c>
      <c r="C139" s="83"/>
      <c r="D139" s="97">
        <v>80</v>
      </c>
      <c r="E139" s="92">
        <v>43020</v>
      </c>
    </row>
    <row r="140" spans="1:5" x14ac:dyDescent="0.25">
      <c r="A140" s="82" t="s">
        <v>156</v>
      </c>
      <c r="B140" s="82">
        <v>113</v>
      </c>
      <c r="C140" s="83"/>
      <c r="D140" s="97"/>
      <c r="E140" s="92"/>
    </row>
    <row r="141" spans="1:5" x14ac:dyDescent="0.25">
      <c r="A141" s="82" t="s">
        <v>157</v>
      </c>
      <c r="B141" s="82">
        <v>114</v>
      </c>
      <c r="C141" s="83"/>
      <c r="D141" s="97"/>
      <c r="E141" s="92"/>
    </row>
    <row r="142" spans="1:5" x14ac:dyDescent="0.25">
      <c r="A142" s="82" t="s">
        <v>158</v>
      </c>
      <c r="B142" s="82">
        <v>115</v>
      </c>
      <c r="C142" s="83"/>
      <c r="D142" s="97"/>
      <c r="E142" s="92"/>
    </row>
    <row r="143" spans="1:5" x14ac:dyDescent="0.25">
      <c r="A143" s="82" t="s">
        <v>159</v>
      </c>
      <c r="B143" s="82">
        <v>115</v>
      </c>
      <c r="C143" s="82" t="s">
        <v>21</v>
      </c>
      <c r="D143" s="97">
        <v>160</v>
      </c>
      <c r="E143" s="92">
        <v>43061</v>
      </c>
    </row>
    <row r="144" spans="1:5" x14ac:dyDescent="0.25">
      <c r="A144" s="82" t="s">
        <v>160</v>
      </c>
      <c r="B144" s="82">
        <v>116</v>
      </c>
      <c r="C144" s="83"/>
      <c r="D144" s="97"/>
      <c r="E144" s="92"/>
    </row>
    <row r="145" spans="1:5" x14ac:dyDescent="0.25">
      <c r="A145" s="82" t="s">
        <v>161</v>
      </c>
      <c r="B145" s="82">
        <v>117</v>
      </c>
      <c r="C145" s="83"/>
      <c r="D145" s="97">
        <v>160</v>
      </c>
      <c r="E145" s="92">
        <v>43021</v>
      </c>
    </row>
    <row r="146" spans="1:5" x14ac:dyDescent="0.25">
      <c r="A146" s="82" t="s">
        <v>162</v>
      </c>
      <c r="B146" s="82">
        <v>117</v>
      </c>
      <c r="C146" s="82" t="s">
        <v>21</v>
      </c>
      <c r="D146" s="97">
        <v>80</v>
      </c>
      <c r="E146" s="92">
        <v>43035</v>
      </c>
    </row>
    <row r="147" spans="1:5" x14ac:dyDescent="0.25">
      <c r="A147" s="82" t="s">
        <v>163</v>
      </c>
      <c r="B147" s="82">
        <v>118</v>
      </c>
      <c r="C147" s="83"/>
      <c r="D147" s="97">
        <v>160</v>
      </c>
      <c r="E147" s="92">
        <v>43028</v>
      </c>
    </row>
    <row r="148" spans="1:5" x14ac:dyDescent="0.25">
      <c r="A148" s="82" t="s">
        <v>164</v>
      </c>
      <c r="B148" s="82">
        <v>119</v>
      </c>
      <c r="C148" s="83"/>
      <c r="D148" s="97">
        <v>320</v>
      </c>
      <c r="E148" s="92">
        <v>43255</v>
      </c>
    </row>
    <row r="149" spans="1:5" x14ac:dyDescent="0.25">
      <c r="A149" s="82" t="s">
        <v>165</v>
      </c>
      <c r="B149" s="82">
        <v>119</v>
      </c>
      <c r="C149" s="82" t="s">
        <v>21</v>
      </c>
      <c r="D149" s="97">
        <v>160</v>
      </c>
      <c r="E149" s="92">
        <v>43035</v>
      </c>
    </row>
    <row r="150" spans="1:5" x14ac:dyDescent="0.25">
      <c r="A150" s="82" t="s">
        <v>166</v>
      </c>
      <c r="B150" s="82">
        <v>120</v>
      </c>
      <c r="C150" s="83"/>
      <c r="D150" s="97">
        <v>160</v>
      </c>
      <c r="E150" s="92">
        <v>43224</v>
      </c>
    </row>
    <row r="151" spans="1:5" x14ac:dyDescent="0.25">
      <c r="A151" s="82" t="s">
        <v>167</v>
      </c>
      <c r="B151" s="82">
        <v>121</v>
      </c>
      <c r="C151" s="83"/>
      <c r="D151" s="97">
        <v>80</v>
      </c>
      <c r="E151" s="92">
        <v>43027</v>
      </c>
    </row>
    <row r="152" spans="1:5" x14ac:dyDescent="0.25">
      <c r="A152" s="82" t="s">
        <v>168</v>
      </c>
      <c r="B152" s="82">
        <v>122</v>
      </c>
      <c r="C152" s="83"/>
      <c r="D152" s="97"/>
      <c r="E152" s="92"/>
    </row>
    <row r="153" spans="1:5" x14ac:dyDescent="0.25">
      <c r="A153" s="82" t="s">
        <v>169</v>
      </c>
      <c r="B153" s="82">
        <v>123</v>
      </c>
      <c r="C153" s="83"/>
      <c r="D153" s="97"/>
      <c r="E153" s="92"/>
    </row>
    <row r="154" spans="1:5" x14ac:dyDescent="0.25">
      <c r="A154" s="82" t="s">
        <v>170</v>
      </c>
      <c r="B154" s="82">
        <v>124</v>
      </c>
      <c r="C154" s="83"/>
      <c r="D154" s="97"/>
      <c r="E154" s="92"/>
    </row>
    <row r="155" spans="1:5" x14ac:dyDescent="0.25">
      <c r="A155" s="82" t="s">
        <v>171</v>
      </c>
      <c r="B155" s="82">
        <v>125</v>
      </c>
      <c r="C155" s="83"/>
      <c r="D155" s="97"/>
      <c r="E155" s="92"/>
    </row>
    <row r="156" spans="1:5" x14ac:dyDescent="0.25">
      <c r="A156" s="82" t="s">
        <v>172</v>
      </c>
      <c r="B156" s="82">
        <v>126</v>
      </c>
      <c r="C156" s="83"/>
      <c r="D156" s="97">
        <v>320</v>
      </c>
      <c r="E156" s="92">
        <v>43052</v>
      </c>
    </row>
    <row r="157" spans="1:5" x14ac:dyDescent="0.25">
      <c r="A157" s="82" t="s">
        <v>173</v>
      </c>
      <c r="B157" s="82">
        <v>127</v>
      </c>
      <c r="C157" s="83"/>
      <c r="D157" s="97"/>
      <c r="E157" s="92"/>
    </row>
    <row r="158" spans="1:5" x14ac:dyDescent="0.25">
      <c r="A158" s="82" t="s">
        <v>174</v>
      </c>
      <c r="B158" s="82">
        <v>128</v>
      </c>
      <c r="C158" s="83"/>
      <c r="D158" s="97"/>
      <c r="E158" s="92"/>
    </row>
    <row r="159" spans="1:5" x14ac:dyDescent="0.25">
      <c r="A159" s="82" t="s">
        <v>175</v>
      </c>
      <c r="B159" s="82">
        <v>129</v>
      </c>
      <c r="C159" s="83"/>
      <c r="D159" s="97"/>
      <c r="E159" s="92"/>
    </row>
    <row r="160" spans="1:5" ht="30" x14ac:dyDescent="0.25">
      <c r="A160" s="82" t="s">
        <v>243</v>
      </c>
      <c r="B160" s="82">
        <v>130</v>
      </c>
      <c r="C160" s="83"/>
      <c r="D160" s="97">
        <v>80</v>
      </c>
      <c r="E160" s="92">
        <v>43025</v>
      </c>
    </row>
    <row r="161" spans="1:6" x14ac:dyDescent="0.25">
      <c r="A161" s="82" t="s">
        <v>177</v>
      </c>
      <c r="B161" s="82">
        <v>132</v>
      </c>
      <c r="C161" s="83"/>
      <c r="D161" s="97">
        <v>160</v>
      </c>
      <c r="E161" s="103">
        <v>43140</v>
      </c>
      <c r="F161" s="103"/>
    </row>
    <row r="162" spans="1:6" x14ac:dyDescent="0.25">
      <c r="A162" s="82" t="s">
        <v>178</v>
      </c>
      <c r="B162" s="82">
        <v>133</v>
      </c>
      <c r="C162" s="83"/>
      <c r="D162" s="97">
        <v>320</v>
      </c>
      <c r="E162" s="92">
        <v>43031</v>
      </c>
    </row>
    <row r="163" spans="1:6" x14ac:dyDescent="0.25">
      <c r="A163" s="82" t="s">
        <v>179</v>
      </c>
      <c r="B163" s="82">
        <v>134</v>
      </c>
      <c r="C163" s="83"/>
      <c r="D163" s="97"/>
      <c r="E163" s="92"/>
    </row>
    <row r="164" spans="1:6" x14ac:dyDescent="0.25">
      <c r="A164" s="82" t="s">
        <v>180</v>
      </c>
      <c r="B164" s="82">
        <v>135</v>
      </c>
      <c r="C164" s="83"/>
      <c r="D164" s="97">
        <f>80+240</f>
        <v>320</v>
      </c>
      <c r="E164" s="92">
        <v>43143</v>
      </c>
    </row>
    <row r="165" spans="1:6" x14ac:dyDescent="0.25">
      <c r="A165" s="82" t="s">
        <v>181</v>
      </c>
      <c r="B165" s="82">
        <v>136</v>
      </c>
      <c r="C165" s="83"/>
      <c r="D165" s="97">
        <v>80</v>
      </c>
      <c r="E165" s="92">
        <v>43216</v>
      </c>
    </row>
    <row r="166" spans="1:6" x14ac:dyDescent="0.25">
      <c r="A166" s="82" t="s">
        <v>182</v>
      </c>
      <c r="B166" s="82">
        <v>137</v>
      </c>
      <c r="C166" s="83"/>
      <c r="D166" s="97">
        <v>160</v>
      </c>
      <c r="E166" s="92">
        <v>43028</v>
      </c>
    </row>
    <row r="167" spans="1:6" x14ac:dyDescent="0.25">
      <c r="A167" s="82" t="s">
        <v>183</v>
      </c>
      <c r="B167" s="82">
        <v>138</v>
      </c>
      <c r="C167" s="83"/>
      <c r="D167" s="97"/>
      <c r="E167" s="92"/>
    </row>
    <row r="168" spans="1:6" x14ac:dyDescent="0.25">
      <c r="A168" s="82" t="s">
        <v>184</v>
      </c>
      <c r="B168" s="82">
        <v>139</v>
      </c>
      <c r="C168" s="83"/>
      <c r="D168" s="97">
        <v>160</v>
      </c>
      <c r="E168" s="92">
        <v>43031</v>
      </c>
    </row>
    <row r="169" spans="1:6" x14ac:dyDescent="0.25">
      <c r="A169" s="82" t="s">
        <v>185</v>
      </c>
      <c r="B169" s="82">
        <v>140</v>
      </c>
      <c r="C169" s="83"/>
      <c r="D169" s="97"/>
      <c r="E169" s="92"/>
    </row>
    <row r="170" spans="1:6" ht="30" x14ac:dyDescent="0.25">
      <c r="A170" s="82" t="s">
        <v>186</v>
      </c>
      <c r="B170" s="82">
        <v>140</v>
      </c>
      <c r="C170" s="82" t="s">
        <v>21</v>
      </c>
      <c r="D170" s="97"/>
      <c r="E170" s="92"/>
    </row>
    <row r="171" spans="1:6" x14ac:dyDescent="0.25">
      <c r="A171" s="82" t="s">
        <v>187</v>
      </c>
      <c r="B171" s="82">
        <v>141</v>
      </c>
      <c r="C171" s="83"/>
      <c r="D171" s="97">
        <f>80+80</f>
        <v>160</v>
      </c>
      <c r="E171" s="92">
        <v>43046</v>
      </c>
    </row>
    <row r="172" spans="1:6" x14ac:dyDescent="0.25">
      <c r="A172" s="82" t="s">
        <v>188</v>
      </c>
      <c r="B172" s="82">
        <v>142</v>
      </c>
      <c r="C172" s="83"/>
      <c r="D172" s="97">
        <f>160+160</f>
        <v>320</v>
      </c>
      <c r="E172" s="92">
        <v>43021</v>
      </c>
    </row>
    <row r="173" spans="1:6" x14ac:dyDescent="0.25">
      <c r="A173" s="82" t="s">
        <v>189</v>
      </c>
      <c r="B173" s="82">
        <v>142</v>
      </c>
      <c r="C173" s="82" t="s">
        <v>21</v>
      </c>
      <c r="D173" s="97"/>
      <c r="E173" s="92"/>
    </row>
    <row r="174" spans="1:6" x14ac:dyDescent="0.25">
      <c r="A174" s="82" t="s">
        <v>190</v>
      </c>
      <c r="B174" s="82">
        <v>143</v>
      </c>
      <c r="C174" s="83"/>
      <c r="D174" s="97"/>
      <c r="E174" s="92"/>
    </row>
    <row r="175" spans="1:6" x14ac:dyDescent="0.25">
      <c r="A175" s="82" t="s">
        <v>191</v>
      </c>
      <c r="B175" s="82">
        <v>144</v>
      </c>
      <c r="C175" s="83"/>
      <c r="D175" s="97">
        <v>160</v>
      </c>
      <c r="E175" s="92">
        <v>43031</v>
      </c>
    </row>
    <row r="176" spans="1:6" x14ac:dyDescent="0.25">
      <c r="A176" s="82" t="s">
        <v>192</v>
      </c>
      <c r="B176" s="82">
        <v>145</v>
      </c>
      <c r="C176" s="83"/>
      <c r="D176" s="97">
        <v>80</v>
      </c>
      <c r="E176" s="92">
        <v>43035</v>
      </c>
    </row>
    <row r="177" spans="1:5" x14ac:dyDescent="0.25">
      <c r="A177" s="82" t="s">
        <v>193</v>
      </c>
      <c r="B177" s="82">
        <v>146</v>
      </c>
      <c r="C177" s="83"/>
      <c r="D177" s="97">
        <v>240</v>
      </c>
      <c r="E177" s="92">
        <v>43038</v>
      </c>
    </row>
    <row r="178" spans="1:5" x14ac:dyDescent="0.25">
      <c r="A178" s="82" t="s">
        <v>194</v>
      </c>
      <c r="B178" s="82">
        <v>147</v>
      </c>
      <c r="C178" s="83"/>
      <c r="D178" s="97"/>
      <c r="E178" s="92"/>
    </row>
    <row r="179" spans="1:5" x14ac:dyDescent="0.25">
      <c r="A179" s="82" t="s">
        <v>195</v>
      </c>
      <c r="B179" s="82">
        <v>148</v>
      </c>
      <c r="C179" s="83"/>
      <c r="D179" s="97">
        <v>320</v>
      </c>
      <c r="E179" s="92">
        <v>43020</v>
      </c>
    </row>
    <row r="180" spans="1:5" ht="30" x14ac:dyDescent="0.25">
      <c r="A180" s="82" t="s">
        <v>285</v>
      </c>
      <c r="B180" s="82">
        <v>149</v>
      </c>
      <c r="C180" s="83"/>
      <c r="D180" s="97"/>
      <c r="E180" s="92"/>
    </row>
    <row r="181" spans="1:5" x14ac:dyDescent="0.25">
      <c r="A181" s="82" t="s">
        <v>197</v>
      </c>
      <c r="B181" s="82">
        <v>151</v>
      </c>
      <c r="C181" s="83"/>
      <c r="D181" s="97">
        <v>160</v>
      </c>
      <c r="E181" s="92">
        <v>43024</v>
      </c>
    </row>
    <row r="182" spans="1:5" x14ac:dyDescent="0.25">
      <c r="A182" s="82" t="s">
        <v>198</v>
      </c>
      <c r="B182" s="82">
        <v>152</v>
      </c>
      <c r="C182" s="83"/>
      <c r="D182" s="97"/>
      <c r="E182" s="92"/>
    </row>
    <row r="183" spans="1:5" x14ac:dyDescent="0.25">
      <c r="A183" s="82" t="s">
        <v>199</v>
      </c>
      <c r="B183" s="82">
        <v>153</v>
      </c>
      <c r="C183" s="83"/>
      <c r="D183" s="97"/>
      <c r="E183" s="92"/>
    </row>
    <row r="184" spans="1:5" x14ac:dyDescent="0.25">
      <c r="A184" s="82" t="s">
        <v>200</v>
      </c>
      <c r="B184" s="82">
        <v>153</v>
      </c>
      <c r="C184" s="82" t="s">
        <v>21</v>
      </c>
      <c r="D184" s="97"/>
      <c r="E184" s="92"/>
    </row>
    <row r="185" spans="1:5" x14ac:dyDescent="0.25">
      <c r="A185" s="82" t="s">
        <v>201</v>
      </c>
      <c r="B185" s="82">
        <v>154</v>
      </c>
      <c r="C185" s="83"/>
      <c r="D185" s="97">
        <v>240</v>
      </c>
      <c r="E185" s="92">
        <v>43081</v>
      </c>
    </row>
    <row r="186" spans="1:5" x14ac:dyDescent="0.25">
      <c r="A186" s="82" t="s">
        <v>202</v>
      </c>
      <c r="B186" s="82">
        <v>155</v>
      </c>
      <c r="C186" s="83"/>
      <c r="D186" s="97">
        <v>160</v>
      </c>
      <c r="E186" s="92">
        <v>43062</v>
      </c>
    </row>
    <row r="187" spans="1:5" x14ac:dyDescent="0.25">
      <c r="A187" s="82" t="s">
        <v>203</v>
      </c>
      <c r="B187" s="82">
        <v>156</v>
      </c>
      <c r="C187" s="83"/>
      <c r="D187" s="97"/>
      <c r="E187" s="92"/>
    </row>
    <row r="188" spans="1:5" x14ac:dyDescent="0.25">
      <c r="A188" s="82" t="s">
        <v>204</v>
      </c>
      <c r="B188" s="82">
        <v>157</v>
      </c>
      <c r="C188" s="83"/>
      <c r="D188" s="97">
        <v>400</v>
      </c>
      <c r="E188" s="92">
        <v>43024</v>
      </c>
    </row>
    <row r="189" spans="1:5" x14ac:dyDescent="0.25">
      <c r="A189" s="82" t="s">
        <v>205</v>
      </c>
      <c r="B189" s="82">
        <v>158</v>
      </c>
      <c r="C189" s="83"/>
      <c r="D189" s="97">
        <v>240</v>
      </c>
      <c r="E189" s="92">
        <v>43031</v>
      </c>
    </row>
    <row r="190" spans="1:5" x14ac:dyDescent="0.25">
      <c r="A190" s="82" t="s">
        <v>206</v>
      </c>
      <c r="B190" s="82">
        <v>159</v>
      </c>
      <c r="C190" s="83"/>
      <c r="D190" s="97"/>
      <c r="E190" s="92"/>
    </row>
    <row r="191" spans="1:5" x14ac:dyDescent="0.25">
      <c r="A191" s="82" t="s">
        <v>207</v>
      </c>
      <c r="B191" s="82">
        <v>160</v>
      </c>
      <c r="C191" s="83"/>
      <c r="D191" s="97"/>
      <c r="E191" s="92"/>
    </row>
    <row r="192" spans="1:5" x14ac:dyDescent="0.25">
      <c r="A192" s="82" t="s">
        <v>35</v>
      </c>
      <c r="B192" s="82">
        <v>161</v>
      </c>
      <c r="C192" s="83"/>
      <c r="D192" s="97"/>
      <c r="E192" s="92"/>
    </row>
    <row r="193" spans="1:5" ht="30" x14ac:dyDescent="0.25">
      <c r="A193" s="82" t="s">
        <v>208</v>
      </c>
      <c r="B193" s="82">
        <v>162</v>
      </c>
      <c r="C193" s="83"/>
      <c r="D193" s="97"/>
      <c r="E193" s="92"/>
    </row>
    <row r="194" spans="1:5" x14ac:dyDescent="0.25">
      <c r="A194" s="82" t="s">
        <v>286</v>
      </c>
      <c r="B194" s="82">
        <v>163</v>
      </c>
      <c r="C194" s="83"/>
      <c r="D194" s="97"/>
      <c r="E194" s="92"/>
    </row>
    <row r="195" spans="1:5" x14ac:dyDescent="0.25">
      <c r="A195" s="82" t="s">
        <v>210</v>
      </c>
      <c r="B195" s="82">
        <v>164</v>
      </c>
      <c r="C195" s="83"/>
      <c r="D195" s="97">
        <v>160</v>
      </c>
      <c r="E195" s="92">
        <v>43024</v>
      </c>
    </row>
    <row r="196" spans="1:5" x14ac:dyDescent="0.25">
      <c r="A196" s="82" t="s">
        <v>211</v>
      </c>
      <c r="B196" s="82">
        <v>165</v>
      </c>
      <c r="C196" s="83"/>
      <c r="D196" s="97">
        <v>160</v>
      </c>
      <c r="E196" s="92">
        <v>43046</v>
      </c>
    </row>
    <row r="197" spans="1:5" x14ac:dyDescent="0.25">
      <c r="A197" s="82" t="s">
        <v>212</v>
      </c>
      <c r="B197" s="82">
        <v>166</v>
      </c>
      <c r="C197" s="83"/>
      <c r="D197" s="97"/>
      <c r="E197" s="92"/>
    </row>
    <row r="198" spans="1:5" x14ac:dyDescent="0.25">
      <c r="A198" s="82" t="s">
        <v>213</v>
      </c>
      <c r="B198" s="82">
        <v>167</v>
      </c>
      <c r="C198" s="83"/>
      <c r="D198" s="97"/>
      <c r="E198" s="92"/>
    </row>
    <row r="199" spans="1:5" x14ac:dyDescent="0.25">
      <c r="A199" s="82" t="s">
        <v>214</v>
      </c>
      <c r="B199" s="82">
        <v>168</v>
      </c>
      <c r="C199" s="83"/>
      <c r="D199" s="97"/>
      <c r="E199" s="92"/>
    </row>
    <row r="200" spans="1:5" x14ac:dyDescent="0.25">
      <c r="A200" s="82" t="s">
        <v>215</v>
      </c>
      <c r="B200" s="82">
        <v>169</v>
      </c>
      <c r="C200" s="83"/>
      <c r="D200" s="97">
        <v>80</v>
      </c>
      <c r="E200" s="92">
        <v>43255</v>
      </c>
    </row>
    <row r="201" spans="1:5" x14ac:dyDescent="0.25">
      <c r="A201" s="82" t="s">
        <v>216</v>
      </c>
      <c r="B201" s="82">
        <v>170</v>
      </c>
      <c r="C201" s="83"/>
      <c r="D201" s="97"/>
      <c r="E201" s="92"/>
    </row>
    <row r="202" spans="1:5" x14ac:dyDescent="0.25">
      <c r="A202" s="82" t="s">
        <v>217</v>
      </c>
      <c r="B202" s="82">
        <v>171</v>
      </c>
      <c r="C202" s="83"/>
      <c r="D202" s="97">
        <v>160</v>
      </c>
      <c r="E202" s="92">
        <v>43069</v>
      </c>
    </row>
    <row r="203" spans="1:5" x14ac:dyDescent="0.25">
      <c r="A203" s="82" t="s">
        <v>218</v>
      </c>
      <c r="B203" s="82">
        <v>172</v>
      </c>
      <c r="C203" s="83"/>
      <c r="D203" s="97">
        <v>320</v>
      </c>
      <c r="E203" s="92">
        <v>43026</v>
      </c>
    </row>
    <row r="204" spans="1:5" x14ac:dyDescent="0.25">
      <c r="A204" s="82" t="s">
        <v>219</v>
      </c>
      <c r="B204" s="82">
        <v>173</v>
      </c>
      <c r="C204" s="83"/>
      <c r="D204" s="97"/>
      <c r="E204" s="92"/>
    </row>
    <row r="205" spans="1:5" x14ac:dyDescent="0.25">
      <c r="A205" s="82" t="s">
        <v>220</v>
      </c>
      <c r="B205" s="82">
        <v>174</v>
      </c>
      <c r="C205" s="83"/>
      <c r="D205" s="97">
        <v>160</v>
      </c>
      <c r="E205" s="92">
        <v>43025</v>
      </c>
    </row>
    <row r="206" spans="1:5" ht="30" x14ac:dyDescent="0.25">
      <c r="A206" s="82" t="s">
        <v>221</v>
      </c>
      <c r="B206" s="82">
        <v>175</v>
      </c>
      <c r="C206" s="83"/>
      <c r="D206" s="97"/>
      <c r="E206" s="92"/>
    </row>
    <row r="207" spans="1:5" x14ac:dyDescent="0.25">
      <c r="A207" s="82" t="s">
        <v>222</v>
      </c>
      <c r="B207" s="82">
        <v>176</v>
      </c>
      <c r="C207" s="83"/>
      <c r="D207" s="97">
        <v>160</v>
      </c>
      <c r="E207" s="92">
        <v>239474</v>
      </c>
    </row>
    <row r="208" spans="1:5" x14ac:dyDescent="0.25">
      <c r="A208" s="82" t="s">
        <v>223</v>
      </c>
      <c r="B208" s="82">
        <v>177</v>
      </c>
      <c r="C208" s="83"/>
      <c r="D208" s="97">
        <v>240</v>
      </c>
      <c r="E208" s="92">
        <v>43026</v>
      </c>
    </row>
    <row r="209" spans="1:5" x14ac:dyDescent="0.25">
      <c r="A209" s="82" t="s">
        <v>224</v>
      </c>
      <c r="B209" s="82">
        <v>178</v>
      </c>
      <c r="C209" s="83"/>
      <c r="D209" s="97">
        <f>80+240</f>
        <v>320</v>
      </c>
      <c r="E209" s="92">
        <v>43027</v>
      </c>
    </row>
    <row r="210" spans="1:5" ht="30" x14ac:dyDescent="0.25">
      <c r="A210" s="82" t="s">
        <v>225</v>
      </c>
      <c r="B210" s="82">
        <v>178</v>
      </c>
      <c r="C210" s="82" t="s">
        <v>21</v>
      </c>
      <c r="D210" s="97">
        <v>160</v>
      </c>
      <c r="E210" s="92">
        <v>43020</v>
      </c>
    </row>
    <row r="211" spans="1:5" x14ac:dyDescent="0.25">
      <c r="A211" s="82" t="s">
        <v>227</v>
      </c>
      <c r="B211" s="82">
        <v>179</v>
      </c>
      <c r="C211" s="83"/>
      <c r="D211" s="97"/>
      <c r="E211" s="92"/>
    </row>
    <row r="212" spans="1:5" x14ac:dyDescent="0.25">
      <c r="A212" s="82" t="s">
        <v>228</v>
      </c>
      <c r="B212" s="82">
        <v>180</v>
      </c>
      <c r="C212" s="83"/>
      <c r="D212" s="99">
        <v>160</v>
      </c>
      <c r="E212" s="92">
        <v>43024</v>
      </c>
    </row>
    <row r="213" spans="1:5" x14ac:dyDescent="0.25">
      <c r="A213" s="82" t="s">
        <v>229</v>
      </c>
      <c r="B213" s="82">
        <v>181</v>
      </c>
      <c r="C213" s="83"/>
      <c r="D213" s="99">
        <v>80</v>
      </c>
      <c r="E213" s="92">
        <v>43042</v>
      </c>
    </row>
    <row r="214" spans="1:5" ht="15.75" thickBot="1" x14ac:dyDescent="0.3">
      <c r="A214" s="77"/>
      <c r="B214" s="77"/>
      <c r="C214" s="78"/>
      <c r="D214" s="100"/>
      <c r="E214" s="101"/>
    </row>
    <row r="215" spans="1:5" ht="15.75" thickBot="1" x14ac:dyDescent="0.3">
      <c r="A215" s="93" t="s">
        <v>230</v>
      </c>
      <c r="B215" s="94"/>
      <c r="C215" s="94"/>
      <c r="D215" s="95">
        <f>SUM(D2:D213)</f>
        <v>19222</v>
      </c>
      <c r="E215" s="96"/>
    </row>
  </sheetData>
  <autoFilter ref="A1:F213" xr:uid="{00000000-0009-0000-0000-000027000000}"/>
  <conditionalFormatting sqref="C2:D8">
    <cfRule type="cellIs" dxfId="498" priority="1" operator="equal">
      <formula>0</formula>
    </cfRule>
    <cfRule type="cellIs" dxfId="497" priority="2" operator="equal">
      <formula>"а"</formula>
    </cfRule>
  </conditionalFormatting>
  <conditionalFormatting sqref="D9:D25 C9:C213 D27:D43 D45:D112 D114:D213">
    <cfRule type="cellIs" dxfId="496" priority="3" operator="equal">
      <formula>0</formula>
    </cfRule>
    <cfRule type="cellIs" dxfId="495" priority="4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rgb="FFFF0000"/>
    <pageSetUpPr fitToPage="1"/>
  </sheetPr>
  <dimension ref="A1:T228"/>
  <sheetViews>
    <sheetView zoomScale="80" zoomScaleNormal="80" workbookViewId="0">
      <pane ySplit="2" topLeftCell="A183" activePane="bottomLeft" state="frozen"/>
      <selection activeCell="K147" sqref="K147"/>
      <selection pane="bottomLeft" activeCell="P188" sqref="P18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15">
        <v>2300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268</v>
      </c>
      <c r="F2" s="110" t="s">
        <v>293</v>
      </c>
      <c r="G2" s="110" t="s">
        <v>294</v>
      </c>
      <c r="H2" s="110" t="s">
        <v>295</v>
      </c>
      <c r="I2" s="110" t="s">
        <v>296</v>
      </c>
      <c r="J2" s="110" t="s">
        <v>297</v>
      </c>
      <c r="K2" s="110" t="s">
        <v>298</v>
      </c>
      <c r="L2" s="110" t="s">
        <v>299</v>
      </c>
      <c r="M2" s="110" t="s">
        <v>300</v>
      </c>
      <c r="N2" s="110" t="s">
        <v>301</v>
      </c>
      <c r="O2" s="110" t="s">
        <v>302</v>
      </c>
      <c r="P2" s="110" t="s">
        <v>303</v>
      </c>
      <c r="Q2" s="111" t="s">
        <v>304</v>
      </c>
      <c r="R2" s="109" t="s">
        <v>17</v>
      </c>
      <c r="S2" s="109" t="s">
        <v>305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2017'!P3</f>
        <v>-20670.000000000007</v>
      </c>
      <c r="E3" s="105">
        <f>'СВОД 2018'!D3+$G$1*1-'Январь 2018'!D2</f>
        <v>-18370.000000000007</v>
      </c>
      <c r="F3" s="105">
        <f>'СВОД 2018'!E3+$G$1*1-'Февраль 2018'!D2</f>
        <v>-16070.000000000007</v>
      </c>
      <c r="G3" s="105">
        <f>'СВОД 2018'!F3+$G$1*1-'Март 2018'!D2</f>
        <v>-13770.000000000007</v>
      </c>
      <c r="H3" s="105">
        <f>'СВОД 2018'!G3+$G$1*1-'Апрель 2018'!D2</f>
        <v>-11470.000000000007</v>
      </c>
      <c r="I3" s="105">
        <f>'СВОД 2018'!H3+$G$1*1-'Май 2018'!D2</f>
        <v>-9170.0000000000073</v>
      </c>
      <c r="J3" s="105">
        <f>'СВОД 2018'!I3+$H$1*1-'Июнь 2018'!D2</f>
        <v>-14970.000000000007</v>
      </c>
      <c r="K3" s="105">
        <f>'СВОД 2018'!J3+$H$1*1-'Июль 2018'!D2</f>
        <v>-22770.000000000007</v>
      </c>
      <c r="L3" s="105">
        <f>'СВОД 2018'!K3+$H$1*1-'Август 2018'!D2</f>
        <v>-20570.000000000007</v>
      </c>
      <c r="M3" s="105">
        <f>'СВОД 2018'!L3+$H$1*1-'Сентябрь 2018'!D2</f>
        <v>-18370.000000000007</v>
      </c>
      <c r="N3" s="105">
        <f>'СВОД 2018'!M3+$H$1*1-'Октябрь 2018'!D2</f>
        <v>-16170.000000000007</v>
      </c>
      <c r="O3" s="105">
        <f>'СВОД 2018'!N3+$H$1*1-'Ноябрь 2018'!D2</f>
        <v>-13970.000000000007</v>
      </c>
      <c r="P3" s="105">
        <f>'СВОД 2018'!O3+$H$1*1-'Декабрь 2018'!D2</f>
        <v>-11770.000000000007</v>
      </c>
      <c r="Q3" s="106">
        <f>2300*5+2200*7</f>
        <v>26900</v>
      </c>
      <c r="R3" s="106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06">
        <f>Q3+D3-R3</f>
        <v>-11770.000000000007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7">
        <f>'СВОД 2017'!P4</f>
        <v>800.00000000000364</v>
      </c>
      <c r="E4" s="107">
        <f>'СВОД 2018'!D4+$G$1*1-'Январь 2018'!D3</f>
        <v>3100.0000000000036</v>
      </c>
      <c r="F4" s="107">
        <f>'СВОД 2018'!E4+$G$1*1-'Февраль 2018'!D3</f>
        <v>-9199.9999999999964</v>
      </c>
      <c r="G4" s="107">
        <f>'СВОД 2018'!F4+$G$1*1-'Март 2018'!D3</f>
        <v>-6899.9999999999964</v>
      </c>
      <c r="H4" s="107">
        <f>'СВОД 2018'!G4+$G$1*1-'Апрель 2018'!D3</f>
        <v>-4599.9999999999964</v>
      </c>
      <c r="I4" s="107">
        <f>'СВОД 2018'!H4+$G$1*1-'Май 2018'!D3</f>
        <v>-2299.9999999999964</v>
      </c>
      <c r="J4" s="105">
        <f>'СВОД 2018'!I4+$H$1*1-'Июнь 2018'!D3</f>
        <v>-99.999999999996362</v>
      </c>
      <c r="K4" s="105">
        <f>'СВОД 2018'!J4+$H$1*1-'Июль 2018'!D3</f>
        <v>-2399.9999999999964</v>
      </c>
      <c r="L4" s="105">
        <f>'СВОД 2018'!K4+$H$1*1-'Август 2018'!D3</f>
        <v>-199.99999999999636</v>
      </c>
      <c r="M4" s="105">
        <f>'СВОД 2018'!L4+$H$1*1-'Сентябрь 2018'!D3</f>
        <v>2000.0000000000036</v>
      </c>
      <c r="N4" s="105">
        <f>'СВОД 2018'!M4+$H$1*1-'Октябрь 2018'!D3</f>
        <v>4200.0000000000036</v>
      </c>
      <c r="O4" s="105">
        <f>'СВОД 2018'!N4+$H$1*1-'Ноябрь 2018'!D3</f>
        <v>6400.0000000000036</v>
      </c>
      <c r="P4" s="105">
        <f>'СВОД 2018'!O4+$H$1*1-'Декабрь 2018'!D3</f>
        <v>8600.0000000000036</v>
      </c>
      <c r="Q4" s="106">
        <f t="shared" ref="Q4:Q67" si="1">2300*5+2200*7</f>
        <v>26900</v>
      </c>
      <c r="R4" s="106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06">
        <f t="shared" ref="S4:S66" si="2">Q4+D4-R4</f>
        <v>8600.0000000000036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2017'!P5</f>
        <v>88726.440000000031</v>
      </c>
      <c r="E5" s="105">
        <f>'СВОД 2018'!D5+$G$1*1-'Январь 2018'!D4</f>
        <v>91026.440000000031</v>
      </c>
      <c r="F5" s="105">
        <f>'СВОД 2018'!E5+$G$1*1-'Февраль 2018'!D4</f>
        <v>93326.440000000031</v>
      </c>
      <c r="G5" s="105">
        <f>'СВОД 2018'!F5+$G$1*1-'Март 2018'!D4</f>
        <v>95626.440000000031</v>
      </c>
      <c r="H5" s="105">
        <f>'СВОД 2018'!G5+$G$1*1-'Апрель 2018'!D4</f>
        <v>97926.440000000031</v>
      </c>
      <c r="I5" s="105">
        <f>'СВОД 2018'!H5+$G$1*1-'Май 2018'!D4</f>
        <v>100226.44000000003</v>
      </c>
      <c r="J5" s="105">
        <f>'СВОД 2018'!I5+$H$1*1-'Июнь 2018'!D4</f>
        <v>102426.44000000003</v>
      </c>
      <c r="K5" s="105">
        <f>'СВОД 2018'!J5+$H$1*1-'Июль 2018'!D4</f>
        <v>104626.44000000003</v>
      </c>
      <c r="L5" s="105">
        <f>'СВОД 2018'!K5+$H$1*1-'Август 2018'!D4</f>
        <v>106826.44000000003</v>
      </c>
      <c r="M5" s="105">
        <f>'СВОД 2018'!L5+$H$1*1-'Сентябрь 2018'!D4</f>
        <v>109026.44000000003</v>
      </c>
      <c r="N5" s="105">
        <f>'СВОД 2018'!M5+$H$1*1-'Октябрь 2018'!D4</f>
        <v>111226.44000000003</v>
      </c>
      <c r="O5" s="105">
        <f>'СВОД 2018'!N5+$H$1*1-'Ноябрь 2018'!D4</f>
        <v>113426.44000000003</v>
      </c>
      <c r="P5" s="105">
        <f>'СВОД 2018'!O5+$H$1*1-'Декабрь 2018'!D4</f>
        <v>115626.44000000003</v>
      </c>
      <c r="Q5" s="106">
        <f t="shared" si="1"/>
        <v>26900</v>
      </c>
      <c r="R5" s="106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06">
        <f t="shared" si="2"/>
        <v>115626.44000000003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7">
        <f>'СВОД 2017'!P6</f>
        <v>2300.4600000000009</v>
      </c>
      <c r="E6" s="107">
        <f>'СВОД 2018'!D6+$G$1*1-'Январь 2018'!D5</f>
        <v>0.46000000000094587</v>
      </c>
      <c r="F6" s="105">
        <f>'СВОД 2018'!E6+$G$1*1-'Февраль 2018'!D5</f>
        <v>0.46000000000094587</v>
      </c>
      <c r="G6" s="105">
        <f>'СВОД 2018'!F6+$G$1*1-'Март 2018'!D5</f>
        <v>0.46000000000094587</v>
      </c>
      <c r="H6" s="105">
        <f>'СВОД 2018'!G6+$G$1*1-'Апрель 2018'!D5</f>
        <v>2300.4600000000009</v>
      </c>
      <c r="I6" s="105">
        <f>'СВОД 2018'!H6+$G$1*1-'Май 2018'!D5</f>
        <v>4600.4600000000009</v>
      </c>
      <c r="J6" s="105">
        <f>'СВОД 2018'!I6+$H$1*1-'Июнь 2018'!D5</f>
        <v>4500.4600000000009</v>
      </c>
      <c r="K6" s="105">
        <f>'СВОД 2018'!J6+$H$1*1-'Июль 2018'!D5</f>
        <v>2300.4600000000009</v>
      </c>
      <c r="L6" s="105">
        <f>'СВОД 2018'!K6+$H$1*1-'Август 2018'!D5</f>
        <v>100.46000000000095</v>
      </c>
      <c r="M6" s="105">
        <f>'СВОД 2018'!L6+$H$1*1-'Сентябрь 2018'!D5</f>
        <v>100.46000000000095</v>
      </c>
      <c r="N6" s="105">
        <f>'СВОД 2018'!M6+$H$1*1-'Октябрь 2018'!D5</f>
        <v>2300.4600000000009</v>
      </c>
      <c r="O6" s="105">
        <f>'СВОД 2018'!N6+$H$1*1-'Ноябрь 2018'!D5</f>
        <v>4500.4600000000009</v>
      </c>
      <c r="P6" s="105">
        <f>'СВОД 2018'!O6+$H$1*1-'Декабрь 2018'!D5</f>
        <v>6700.4600000000009</v>
      </c>
      <c r="Q6" s="106">
        <f t="shared" si="1"/>
        <v>26900</v>
      </c>
      <c r="R6" s="106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06">
        <f t="shared" si="2"/>
        <v>6700.4599999999991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7">
        <f>'СВОД 2017'!P7</f>
        <v>190.22999999999956</v>
      </c>
      <c r="E7" s="107">
        <f>'СВОД 2018'!D7+$G$1*1-'Январь 2018'!D6</f>
        <v>190.22999999999956</v>
      </c>
      <c r="F7" s="105">
        <f>'СВОД 2018'!E7+$G$1*1-'Февраль 2018'!D6</f>
        <v>190.22999999999956</v>
      </c>
      <c r="G7" s="105">
        <f>'СВОД 2018'!F7+$G$1*1-'Март 2018'!D6</f>
        <v>190.22999999999956</v>
      </c>
      <c r="H7" s="105">
        <f>'СВОД 2018'!G7+$G$1*1-'Апрель 2018'!D6</f>
        <v>190.22999999999956</v>
      </c>
      <c r="I7" s="105">
        <f>'СВОД 2018'!H7+$G$1*1-'Май 2018'!D6</f>
        <v>-9.7700000000004366</v>
      </c>
      <c r="J7" s="105">
        <f>'СВОД 2018'!I7+$H$1*1-'Июнь 2018'!D6</f>
        <v>-2409.7700000000004</v>
      </c>
      <c r="K7" s="105">
        <f>'СВОД 2018'!J7+$H$1*1-'Июль 2018'!D6</f>
        <v>-209.77000000000044</v>
      </c>
      <c r="L7" s="105">
        <f>'СВОД 2018'!K7+$H$1*1-'Август 2018'!D6</f>
        <v>-6809.77</v>
      </c>
      <c r="M7" s="105">
        <f>'СВОД 2018'!L7+$H$1*1-'Сентябрь 2018'!D6</f>
        <v>-4609.7700000000004</v>
      </c>
      <c r="N7" s="105">
        <f>'СВОД 2018'!M7+$H$1*1-'Октябрь 2018'!D6</f>
        <v>-2409.7700000000004</v>
      </c>
      <c r="O7" s="105">
        <f>'СВОД 2018'!N7+$H$1*1-'Ноябрь 2018'!D6</f>
        <v>-209.77000000000044</v>
      </c>
      <c r="P7" s="105">
        <f>'СВОД 2018'!O7+$H$1*1-'Декабрь 2018'!D6</f>
        <v>1990.2299999999996</v>
      </c>
      <c r="Q7" s="106">
        <f t="shared" si="1"/>
        <v>26900</v>
      </c>
      <c r="R7" s="106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06">
        <f t="shared" si="2"/>
        <v>1990.2299999999996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7">
        <f>'СВОД 2017'!P8</f>
        <v>0</v>
      </c>
      <c r="E8" s="107">
        <f>'СВОД 2018'!D8+$G$1*1-'Январь 2018'!D7</f>
        <v>2300</v>
      </c>
      <c r="F8" s="105">
        <f>'СВОД 2018'!E8+$G$1*1-'Февраль 2018'!D7</f>
        <v>4600</v>
      </c>
      <c r="G8" s="105">
        <f>'СВОД 2018'!F8+$G$1*1-'Март 2018'!D7</f>
        <v>2300</v>
      </c>
      <c r="H8" s="105">
        <f>'СВОД 2018'!G8+$G$1*1-'Апрель 2018'!D7</f>
        <v>0</v>
      </c>
      <c r="I8" s="105">
        <f>'СВОД 2018'!H8+$G$1*1-'Май 2018'!D7</f>
        <v>2300</v>
      </c>
      <c r="J8" s="105">
        <f>'СВОД 2018'!I8+$H$1*1-'Июнь 2018'!D7</f>
        <v>0</v>
      </c>
      <c r="K8" s="105">
        <f>'СВОД 2018'!J8+$H$1*1-'Июль 2018'!D7</f>
        <v>2200</v>
      </c>
      <c r="L8" s="105">
        <f>'СВОД 2018'!K8+$H$1*1-'Август 2018'!D7</f>
        <v>2200</v>
      </c>
      <c r="M8" s="105">
        <f>'СВОД 2018'!L8+$H$1*1-'Сентябрь 2018'!D7</f>
        <v>2200</v>
      </c>
      <c r="N8" s="105">
        <f>'СВОД 2018'!M8+$H$1*1-'Октябрь 2018'!D7</f>
        <v>4400</v>
      </c>
      <c r="O8" s="105">
        <f>'СВОД 2018'!N8+$H$1*1-'Ноябрь 2018'!D7</f>
        <v>6600</v>
      </c>
      <c r="P8" s="105">
        <f>'СВОД 2018'!O8+$H$1*1-'Декабрь 2018'!D7</f>
        <v>8800</v>
      </c>
      <c r="Q8" s="106">
        <f t="shared" si="1"/>
        <v>26900</v>
      </c>
      <c r="R8" s="106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06">
        <f t="shared" si="2"/>
        <v>8800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7">
        <f>'СВОД 2017'!P9</f>
        <v>-3992.8700000000099</v>
      </c>
      <c r="E9" s="107">
        <f>'СВОД 2018'!D9+$G$1*1-'Январь 2018'!D8</f>
        <v>-1692.8700000000099</v>
      </c>
      <c r="F9" s="107">
        <f>'СВОД 2018'!E9+$G$1*1-'Февраль 2018'!D8</f>
        <v>607.1299999999901</v>
      </c>
      <c r="G9" s="105">
        <f>'СВОД 2018'!F9+$G$1*1-'Март 2018'!D8</f>
        <v>2907.1299999999901</v>
      </c>
      <c r="H9" s="105">
        <f>'СВОД 2018'!G9+$G$1*1-'Апрель 2018'!D8</f>
        <v>5207.1299999999901</v>
      </c>
      <c r="I9" s="105">
        <f>'СВОД 2018'!H9+$G$1*1-'Май 2018'!D8</f>
        <v>6507.1299999999901</v>
      </c>
      <c r="J9" s="105">
        <f>'СВОД 2018'!I9+$H$1*1-'Июнь 2018'!D8</f>
        <v>-292.8700000000099</v>
      </c>
      <c r="K9" s="105">
        <f>'СВОД 2018'!J9+$H$1*1-'Июль 2018'!D8</f>
        <v>1907.1299999999901</v>
      </c>
      <c r="L9" s="105">
        <f>'СВОД 2018'!K9+$H$1*1-'Август 2018'!D8</f>
        <v>4107.1299999999901</v>
      </c>
      <c r="M9" s="105">
        <f>'СВОД 2018'!L9+$H$1*1-'Сентябрь 2018'!D8</f>
        <v>-42.870000000009895</v>
      </c>
      <c r="N9" s="105">
        <f>'СВОД 2018'!M9+$H$1*1-'Октябрь 2018'!D8</f>
        <v>-142.8700000000099</v>
      </c>
      <c r="O9" s="105">
        <f>'СВОД 2018'!N9+$H$1*1-'Ноябрь 2018'!D8</f>
        <v>-242.8700000000099</v>
      </c>
      <c r="P9" s="105">
        <f>'СВОД 2018'!O9+$H$1*1-'Декабрь 2018'!D8</f>
        <v>-342.8700000000099</v>
      </c>
      <c r="Q9" s="106">
        <f t="shared" si="1"/>
        <v>26900</v>
      </c>
      <c r="R9" s="106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06">
        <f t="shared" si="2"/>
        <v>-342.8700000000099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2017'!P10</f>
        <v>54805.06</v>
      </c>
      <c r="E10" s="105">
        <f>'СВОД 2018'!D10+$G$1*1-'Январь 2018'!D9</f>
        <v>57105.06</v>
      </c>
      <c r="F10" s="105">
        <f>'СВОД 2018'!E10+$G$1*1-'Февраль 2018'!D9</f>
        <v>59405.06</v>
      </c>
      <c r="G10" s="105">
        <f>'СВОД 2018'!F10+$G$1*1-'Март 2018'!D9</f>
        <v>61705.06</v>
      </c>
      <c r="H10" s="105">
        <f>'СВОД 2018'!G10+$G$1*1-'Апрель 2018'!D9</f>
        <v>64005.06</v>
      </c>
      <c r="I10" s="105">
        <f>'СВОД 2018'!H10+$G$1*1-'Май 2018'!D9</f>
        <v>66305.06</v>
      </c>
      <c r="J10" s="105">
        <f>'СВОД 2018'!I10+$H$1*1-'Июнь 2018'!D9</f>
        <v>68505.06</v>
      </c>
      <c r="K10" s="105">
        <f>'СВОД 2018'!J10+$H$1*1-'Июль 2018'!D9</f>
        <v>70705.06</v>
      </c>
      <c r="L10" s="105">
        <f>'СВОД 2018'!K10+$H$1*1-'Август 2018'!D9</f>
        <v>72905.06</v>
      </c>
      <c r="M10" s="105">
        <f>'СВОД 2018'!L10+$H$1*1-'Сентябрь 2018'!D9</f>
        <v>75105.06</v>
      </c>
      <c r="N10" s="105">
        <f>'СВОД 2018'!M10+$H$1*1-'Октябрь 2018'!D9</f>
        <v>77305.06</v>
      </c>
      <c r="O10" s="105">
        <f>'СВОД 2018'!N10+$H$1*1-'Ноябрь 2018'!D9</f>
        <v>79505.06</v>
      </c>
      <c r="P10" s="105">
        <f>'СВОД 2018'!O10+$H$1*1-'Декабрь 2018'!D9</f>
        <v>81705.06</v>
      </c>
      <c r="Q10" s="106">
        <f t="shared" si="1"/>
        <v>26900</v>
      </c>
      <c r="R10" s="106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06">
        <f t="shared" si="2"/>
        <v>81705.06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7">
        <f>'СВОД 2017'!P11</f>
        <v>-3799.3600000000006</v>
      </c>
      <c r="E11" s="107">
        <f>'СВОД 2018'!D11+1150*1-'Январь 2018'!D10</f>
        <v>-2649.3600000000006</v>
      </c>
      <c r="F11" s="107">
        <f>'СВОД 2018'!E11+1150*1-'Февраль 2018'!D10</f>
        <v>-1499.3600000000006</v>
      </c>
      <c r="G11" s="107">
        <f>'СВОД 2018'!F11+1150*1-'Март 2018'!D10</f>
        <v>-349.36000000000058</v>
      </c>
      <c r="H11" s="107">
        <f>'СВОД 2018'!G11+1150*1-'Апрель 2018'!D10</f>
        <v>800.63999999999942</v>
      </c>
      <c r="I11" s="107">
        <f>'СВОД 2018'!H11+1150*1-'Май 2018'!D10</f>
        <v>-49.360000000000582</v>
      </c>
      <c r="J11" s="105">
        <f>'СВОД 2018'!I11+1100*1-'Июнь 2018'!D10</f>
        <v>1050.6399999999994</v>
      </c>
      <c r="K11" s="105">
        <f>'СВОД 2018'!J11+1100*1-'Июль 2018'!D10</f>
        <v>2150.6399999999994</v>
      </c>
      <c r="L11" s="105">
        <f>'СВОД 2018'!K11+1100*1-'Август 2018'!D10</f>
        <v>3250.6399999999994</v>
      </c>
      <c r="M11" s="105">
        <f>'СВОД 2018'!L11+1100*1-'Сентябрь 2018'!D10</f>
        <v>4350.6399999999994</v>
      </c>
      <c r="N11" s="105">
        <f>'СВОД 2018'!M11+1100*1-'Октябрь 2018'!D10</f>
        <v>5450.6399999999994</v>
      </c>
      <c r="O11" s="105">
        <f>'СВОД 2018'!N11+1100*1-'Ноябрь 2018'!D10</f>
        <v>6550.6399999999994</v>
      </c>
      <c r="P11" s="105">
        <f>'СВОД 2018'!O11+1100*1-'Декабрь 2018'!D10</f>
        <v>7650.6399999999994</v>
      </c>
      <c r="Q11" s="118">
        <f>1150*5+1100*7</f>
        <v>13450</v>
      </c>
      <c r="R11" s="118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18">
        <f t="shared" si="2"/>
        <v>7650.6399999999994</v>
      </c>
      <c r="T11" s="116">
        <f t="shared" si="0"/>
        <v>0</v>
      </c>
    </row>
    <row r="12" spans="1:20" ht="15.95" customHeight="1" x14ac:dyDescent="0.25">
      <c r="A12" s="20" t="s">
        <v>29</v>
      </c>
      <c r="B12" s="20">
        <v>6</v>
      </c>
      <c r="C12" s="114"/>
      <c r="D12" s="107">
        <f>'СВОД 2017'!P12</f>
        <v>-991.94999999999982</v>
      </c>
      <c r="E12" s="107">
        <f>'СВОД 2018'!D12+$G$1*1-'Январь 2018'!D11</f>
        <v>-3091.95</v>
      </c>
      <c r="F12" s="107">
        <f>'СВОД 2018'!E12+$G$1*1-'Февраль 2018'!D11</f>
        <v>-2991.95</v>
      </c>
      <c r="G12" s="107">
        <f>'СВОД 2018'!F12+$G$1*1-'Март 2018'!D11</f>
        <v>-2891.95</v>
      </c>
      <c r="H12" s="105">
        <f>'СВОД 2018'!G12+$G$1*1-'Апрель 2018'!D11</f>
        <v>-591.94999999999982</v>
      </c>
      <c r="I12" s="105">
        <f>'СВОД 2018'!H12+$G$1*1-'Май 2018'!D11</f>
        <v>-491.94999999999982</v>
      </c>
      <c r="J12" s="105">
        <f>'СВОД 2018'!I12+$H$1*1-'Июнь 2018'!D11</f>
        <v>1708.0500000000002</v>
      </c>
      <c r="K12" s="105">
        <f>'СВОД 2018'!J12+$H$1*1-'Июль 2018'!D11</f>
        <v>-491.94999999999982</v>
      </c>
      <c r="L12" s="105">
        <f>'СВОД 2018'!K12+$H$1*1-'Август 2018'!D11</f>
        <v>1708.0500000000002</v>
      </c>
      <c r="M12" s="105">
        <f>'СВОД 2018'!L12+$H$1*1-'Сентябрь 2018'!D11</f>
        <v>3908.05</v>
      </c>
      <c r="N12" s="105">
        <f>'СВОД 2018'!M12+$H$1*1-'Октябрь 2018'!D11</f>
        <v>1708.0500000000002</v>
      </c>
      <c r="O12" s="105">
        <f>'СВОД 2018'!N12+$H$1*1-'Ноябрь 2018'!D11</f>
        <v>3908.05</v>
      </c>
      <c r="P12" s="105">
        <f>'СВОД 2018'!O12+$H$1*1-'Декабрь 2018'!D11</f>
        <v>6108.05</v>
      </c>
      <c r="Q12" s="106">
        <f t="shared" si="1"/>
        <v>26900</v>
      </c>
      <c r="R12" s="106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06">
        <f t="shared" si="2"/>
        <v>6108.0499999999993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7">
        <f>'СВОД 2017'!P13</f>
        <v>-709.77000000000407</v>
      </c>
      <c r="E13" s="107">
        <f>'СВОД 2018'!D13+$G$1*1-'Январь 2018'!D12</f>
        <v>1590.2299999999959</v>
      </c>
      <c r="F13" s="105">
        <f>'СВОД 2018'!E13+$G$1*1-'Февраль 2018'!D12</f>
        <v>-3109.7700000000041</v>
      </c>
      <c r="G13" s="105">
        <f>'СВОД 2018'!F13+$G$1*1-'Март 2018'!D12</f>
        <v>-809.77000000000407</v>
      </c>
      <c r="H13" s="105">
        <f>'СВОД 2018'!G13+$G$1*1-'Апрель 2018'!D12</f>
        <v>1490.2299999999959</v>
      </c>
      <c r="I13" s="105">
        <f>'СВОД 2018'!H13+$G$1*1-'Май 2018'!D12</f>
        <v>-2209.7700000000041</v>
      </c>
      <c r="J13" s="105">
        <f>'СВОД 2018'!I13+$H$1*1-'Июнь 2018'!D12</f>
        <v>-9.7700000000040745</v>
      </c>
      <c r="K13" s="105">
        <f>'СВОД 2018'!J13+$H$1*1-'Июль 2018'!D12</f>
        <v>2190.2299999999959</v>
      </c>
      <c r="L13" s="105">
        <f>'СВОД 2018'!K13+$H$1*1-'Август 2018'!D12</f>
        <v>4390.2299999999959</v>
      </c>
      <c r="M13" s="105">
        <f>'СВОД 2018'!L13+$H$1*1-'Сентябрь 2018'!D12</f>
        <v>6590.2299999999959</v>
      </c>
      <c r="N13" s="105">
        <f>'СВОД 2018'!M13+$H$1*1-'Октябрь 2018'!D12</f>
        <v>8790.2299999999959</v>
      </c>
      <c r="O13" s="105">
        <f>'СВОД 2018'!N13+$H$1*1-'Ноябрь 2018'!D12</f>
        <v>10990.229999999996</v>
      </c>
      <c r="P13" s="105">
        <f>'СВОД 2018'!O13+$H$1*1-'Декабрь 2018'!D12</f>
        <v>13190.229999999996</v>
      </c>
      <c r="Q13" s="106">
        <f t="shared" si="1"/>
        <v>26900</v>
      </c>
      <c r="R13" s="106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06">
        <f t="shared" si="2"/>
        <v>13190.229999999996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7">
        <f>'СВОД 2017'!P14</f>
        <v>2250.4400000000023</v>
      </c>
      <c r="E14" s="107">
        <f>'СВОД 2018'!D14+$G$1*1-'Январь 2018'!D13</f>
        <v>4550.4400000000023</v>
      </c>
      <c r="F14" s="107">
        <f>'СВОД 2018'!E14+$G$1*1-'Февраль 2018'!D13</f>
        <v>2296.4400000000023</v>
      </c>
      <c r="G14" s="105">
        <f>'СВОД 2018'!F14+$G$1*1-'Март 2018'!D13</f>
        <v>0.44000000000232831</v>
      </c>
      <c r="H14" s="105">
        <f>'СВОД 2018'!G14+$G$1*1-'Апрель 2018'!D13</f>
        <v>0.44000000000232831</v>
      </c>
      <c r="I14" s="105">
        <f>'СВОД 2018'!H14+$G$1*1-'Май 2018'!D13</f>
        <v>2300.4400000000023</v>
      </c>
      <c r="J14" s="105">
        <f>'СВОД 2018'!I14+$H$1*1-'Июнь 2018'!D13</f>
        <v>4500.4400000000023</v>
      </c>
      <c r="K14" s="105">
        <f>'СВОД 2018'!J14+$H$1*1-'Июль 2018'!D13</f>
        <v>2200.4400000000023</v>
      </c>
      <c r="L14" s="105">
        <f>'СВОД 2018'!K14+$H$1*1-'Август 2018'!D13</f>
        <v>4400.4400000000023</v>
      </c>
      <c r="M14" s="105">
        <f>'СВОД 2018'!L14+$H$1*1-'Сентябрь 2018'!D13</f>
        <v>2200.4400000000023</v>
      </c>
      <c r="N14" s="105">
        <f>'СВОД 2018'!M14+$H$1*1-'Октябрь 2018'!D13</f>
        <v>4400.4400000000023</v>
      </c>
      <c r="O14" s="105">
        <f>'СВОД 2018'!N14+$H$1*1-'Ноябрь 2018'!D13</f>
        <v>6600.4400000000023</v>
      </c>
      <c r="P14" s="105">
        <f>'СВОД 2018'!O14+$H$1*1-'Декабрь 2018'!D13</f>
        <v>8800.4400000000023</v>
      </c>
      <c r="Q14" s="106">
        <f t="shared" si="1"/>
        <v>26900</v>
      </c>
      <c r="R14" s="106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06">
        <f t="shared" si="2"/>
        <v>8800.4400000000023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7">
        <f>'СВОД 2017'!P15</f>
        <v>800.00000000000364</v>
      </c>
      <c r="E15" s="107">
        <f>'СВОД 2018'!D15+$G$1*1-'Январь 2018'!D14</f>
        <v>-6899.9999999999964</v>
      </c>
      <c r="F15" s="107">
        <f>'СВОД 2018'!E15+$G$1*1-'Февраль 2018'!D14</f>
        <v>-4599.9999999999964</v>
      </c>
      <c r="G15" s="107">
        <f>'СВОД 2018'!F15+$G$1*1-'Март 2018'!D14</f>
        <v>-2299.9999999999964</v>
      </c>
      <c r="H15" s="107">
        <f>'СВОД 2018'!G15+$G$1*1-'Апрель 2018'!D14</f>
        <v>3.637978807091713E-12</v>
      </c>
      <c r="I15" s="107">
        <f>'СВОД 2018'!H15+$G$1*1-'Май 2018'!D14</f>
        <v>-7699.9999999999964</v>
      </c>
      <c r="J15" s="105">
        <f>'СВОД 2018'!I15+$H$1*1-'Июнь 2018'!D14</f>
        <v>-5499.9999999999964</v>
      </c>
      <c r="K15" s="105">
        <f>'СВОД 2018'!J15+$H$1*1-'Июль 2018'!D14</f>
        <v>-3299.9999999999964</v>
      </c>
      <c r="L15" s="105">
        <f>'СВОД 2018'!K15+$H$1*1-'Август 2018'!D14</f>
        <v>-1099.9999999999964</v>
      </c>
      <c r="M15" s="105">
        <f>'СВОД 2018'!L15+$H$1*1-'Сентябрь 2018'!D14</f>
        <v>1100.0000000000036</v>
      </c>
      <c r="N15" s="105">
        <f>'СВОД 2018'!M15+$H$1*1-'Октябрь 2018'!D14</f>
        <v>3300.0000000000036</v>
      </c>
      <c r="O15" s="105">
        <f>'СВОД 2018'!N15+$H$1*1-'Ноябрь 2018'!D14</f>
        <v>5500.0000000000036</v>
      </c>
      <c r="P15" s="105">
        <f>'СВОД 2018'!O15+$H$1*1-'Декабрь 2018'!D14</f>
        <v>7700.0000000000036</v>
      </c>
      <c r="Q15" s="106">
        <f t="shared" si="1"/>
        <v>26900</v>
      </c>
      <c r="R15" s="106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06">
        <f t="shared" si="2"/>
        <v>7700.0000000000036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2017'!P16</f>
        <v>6900</v>
      </c>
      <c r="E16" s="105">
        <f>'СВОД 2018'!D16+$G$1*1-'Январь 2018'!D15</f>
        <v>4700</v>
      </c>
      <c r="F16" s="105">
        <f>'СВОД 2018'!E16+$G$1*1-'Февраль 2018'!D15</f>
        <v>2000</v>
      </c>
      <c r="G16" s="105">
        <f>'СВОД 2018'!F16+$G$1*1-'Март 2018'!D15</f>
        <v>4300</v>
      </c>
      <c r="H16" s="105">
        <f>'СВОД 2018'!G16+$G$1*1-'Апрель 2018'!D15</f>
        <v>6600</v>
      </c>
      <c r="I16" s="105">
        <f>'СВОД 2018'!H16+$G$1*1-'Май 2018'!D15</f>
        <v>-4600</v>
      </c>
      <c r="J16" s="105">
        <f>'СВОД 2018'!I16+$H$1*1-'Июнь 2018'!D15</f>
        <v>-2400</v>
      </c>
      <c r="K16" s="105">
        <f>'СВОД 2018'!J16+$H$1*1-'Июль 2018'!D15</f>
        <v>-200</v>
      </c>
      <c r="L16" s="105">
        <f>'СВОД 2018'!K16+$H$1*1-'Август 2018'!D15</f>
        <v>0</v>
      </c>
      <c r="M16" s="105">
        <f>'СВОД 2018'!L16+$H$1*1-'Сентябрь 2018'!D15</f>
        <v>0</v>
      </c>
      <c r="N16" s="105">
        <f>'СВОД 2018'!M16+$H$1*1-'Октябрь 2018'!D15</f>
        <v>2200</v>
      </c>
      <c r="O16" s="105">
        <f>'СВОД 2018'!N16+$H$1*1-'Ноябрь 2018'!D15</f>
        <v>4400</v>
      </c>
      <c r="P16" s="105">
        <f>'СВОД 2018'!O16+$H$1*1-'Декабрь 2018'!D15</f>
        <v>6600</v>
      </c>
      <c r="Q16" s="106">
        <f t="shared" si="1"/>
        <v>26900</v>
      </c>
      <c r="R16" s="106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06">
        <f t="shared" si="2"/>
        <v>6600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7">
        <f>'СВОД 2017'!P17</f>
        <v>0</v>
      </c>
      <c r="E17" s="107">
        <f>'СВОД 2018'!D17+$G$1*1-'Январь 2018'!D16</f>
        <v>2300</v>
      </c>
      <c r="F17" s="107">
        <f>'СВОД 2018'!E17+$G$1*1-'Февраль 2018'!D16</f>
        <v>0</v>
      </c>
      <c r="G17" s="107">
        <f>'СВОД 2018'!F17+$G$1*1-'Март 2018'!D16</f>
        <v>0</v>
      </c>
      <c r="H17" s="105">
        <f>'СВОД 2018'!G17+$G$1*1-'Апрель 2018'!D16</f>
        <v>0</v>
      </c>
      <c r="I17" s="105">
        <f>'СВОД 2018'!H17+$G$1*1-'Май 2018'!D16</f>
        <v>0</v>
      </c>
      <c r="J17" s="105">
        <f>'СВОД 2018'!I17+$H$1*1-'Июнь 2018'!D16</f>
        <v>0</v>
      </c>
      <c r="K17" s="105">
        <f>'СВОД 2018'!J17+$H$1*1-'Июль 2018'!D16</f>
        <v>0</v>
      </c>
      <c r="L17" s="105">
        <f>'СВОД 2018'!K17+$H$1*1-'Август 2018'!D16</f>
        <v>2200</v>
      </c>
      <c r="M17" s="105">
        <f>'СВОД 2018'!L17+$H$1*1-'Сентябрь 2018'!D16</f>
        <v>4400</v>
      </c>
      <c r="N17" s="105">
        <f>'СВОД 2018'!M17+$H$1*1-'Октябрь 2018'!D16</f>
        <v>6600</v>
      </c>
      <c r="O17" s="105">
        <f>'СВОД 2018'!N17+$H$1*1-'Ноябрь 2018'!D16</f>
        <v>8800</v>
      </c>
      <c r="P17" s="105">
        <f>'СВОД 2018'!O17+$H$1*1-'Декабрь 2018'!D16</f>
        <v>11000</v>
      </c>
      <c r="Q17" s="106">
        <f t="shared" si="1"/>
        <v>26900</v>
      </c>
      <c r="R17" s="106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06">
        <f t="shared" si="2"/>
        <v>11000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2017'!P18</f>
        <v>9200</v>
      </c>
      <c r="E18" s="105">
        <f>'СВОД 2018'!D18+$G$1*1-'Январь 2018'!D17</f>
        <v>11500</v>
      </c>
      <c r="F18" s="105">
        <f>'СВОД 2018'!E18+$G$1*1-'Февраль 2018'!D17</f>
        <v>13800</v>
      </c>
      <c r="G18" s="105">
        <f>'СВОД 2018'!F18+$G$1*1-'Март 2018'!D17</f>
        <v>16100</v>
      </c>
      <c r="H18" s="105">
        <f>'СВОД 2018'!G18+$G$1*1-'Апрель 2018'!D17</f>
        <v>18400</v>
      </c>
      <c r="I18" s="105">
        <f>'СВОД 2018'!H18+$G$1*1-'Май 2018'!D17</f>
        <v>20700</v>
      </c>
      <c r="J18" s="105">
        <f>'СВОД 2018'!I18+$H$1*1-'Июнь 2018'!D17</f>
        <v>22900</v>
      </c>
      <c r="K18" s="105">
        <f>'СВОД 2018'!J18+$H$1*1-'Июль 2018'!D17</f>
        <v>25100</v>
      </c>
      <c r="L18" s="105">
        <f>'СВОД 2018'!K18+$H$1*1-'Август 2018'!D17</f>
        <v>27300</v>
      </c>
      <c r="M18" s="105">
        <f>'СВОД 2018'!L18+$H$1*1-'Сентябрь 2018'!D17</f>
        <v>29500</v>
      </c>
      <c r="N18" s="105">
        <f>'СВОД 2018'!M18+$H$1*1-'Октябрь 2018'!D17</f>
        <v>31700</v>
      </c>
      <c r="O18" s="105">
        <f>'СВОД 2018'!N18+$H$1*1-'Ноябрь 2018'!D17</f>
        <v>33900</v>
      </c>
      <c r="P18" s="105">
        <f>'СВОД 2018'!O18+$H$1*1-'Декабрь 2018'!D17</f>
        <v>36100</v>
      </c>
      <c r="Q18" s="106">
        <f t="shared" si="1"/>
        <v>26900</v>
      </c>
      <c r="R18" s="106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06">
        <f t="shared" si="2"/>
        <v>36100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7">
        <f>'СВОД 2017'!P19</f>
        <v>-2398.1499999999969</v>
      </c>
      <c r="E19" s="107">
        <f>'СВОД 2018'!D19+$G$1*1-'Январь 2018'!D18</f>
        <v>-98.149999999996908</v>
      </c>
      <c r="F19" s="107">
        <f>'СВОД 2018'!E19+$G$1*1-'Февраль 2018'!D18</f>
        <v>-98.149999999996908</v>
      </c>
      <c r="G19" s="107">
        <f>'СВОД 2018'!F19+$G$1*1-'Март 2018'!D18</f>
        <v>-98.149999999996908</v>
      </c>
      <c r="H19" s="105">
        <f>'СВОД 2018'!G19+$G$1*1-'Апрель 2018'!D18</f>
        <v>-98.149999999996908</v>
      </c>
      <c r="I19" s="105">
        <f>'СВОД 2018'!H19+$G$1*1-'Май 2018'!D18</f>
        <v>-98.149999999996908</v>
      </c>
      <c r="J19" s="105">
        <f>'СВОД 2018'!I19+$H$1*1-'Июнь 2018'!D18</f>
        <v>-198.14999999999691</v>
      </c>
      <c r="K19" s="105">
        <f>'СВОД 2018'!J19+$H$1*1-'Июль 2018'!D18</f>
        <v>-198.14999999999691</v>
      </c>
      <c r="L19" s="105">
        <f>'СВОД 2018'!K19+$H$1*1-'Август 2018'!D18</f>
        <v>-198.14999999999691</v>
      </c>
      <c r="M19" s="105">
        <f>'СВОД 2018'!L19+$H$1*1-'Сентябрь 2018'!D18</f>
        <v>-198.14999999999691</v>
      </c>
      <c r="N19" s="105">
        <f>'СВОД 2018'!M19+$H$1*1-'Октябрь 2018'!D18</f>
        <v>1001.8500000000031</v>
      </c>
      <c r="O19" s="105">
        <f>'СВОД 2018'!N19+$H$1*1-'Ноябрь 2018'!D18</f>
        <v>2201.8500000000031</v>
      </c>
      <c r="P19" s="105">
        <f>'СВОД 2018'!O19+$H$1*1-'Декабрь 2018'!D18</f>
        <v>4401.8500000000031</v>
      </c>
      <c r="Q19" s="106">
        <f t="shared" si="1"/>
        <v>26900</v>
      </c>
      <c r="R19" s="106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06">
        <f t="shared" si="2"/>
        <v>4401.8500000000022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2017'!P20</f>
        <v>311.52999999999884</v>
      </c>
      <c r="E20" s="105">
        <f>'СВОД 2018'!D20+$G$1*1-'Январь 2018'!D19</f>
        <v>2611.5299999999988</v>
      </c>
      <c r="F20" s="105">
        <f>'СВОД 2018'!E20+$G$1*1-'Февраль 2018'!D19</f>
        <v>4911.5299999999988</v>
      </c>
      <c r="G20" s="105">
        <f>'СВОД 2018'!F20+$G$1*1-'Март 2018'!D19</f>
        <v>-1988.4700000000012</v>
      </c>
      <c r="H20" s="105">
        <f>'СВОД 2018'!G20+$G$1*1-'Апрель 2018'!D19</f>
        <v>311.52999999999884</v>
      </c>
      <c r="I20" s="105">
        <f>'СВОД 2018'!H20+$G$1*1-'Май 2018'!D19</f>
        <v>-1988.4700000000012</v>
      </c>
      <c r="J20" s="105">
        <f>'СВОД 2018'!I20+$H$1*1-'Июнь 2018'!D19</f>
        <v>211.52999999999884</v>
      </c>
      <c r="K20" s="105">
        <f>'СВОД 2018'!J20+$H$1*1-'Июль 2018'!D19</f>
        <v>2411.5299999999988</v>
      </c>
      <c r="L20" s="105">
        <f>'СВОД 2018'!K20+$H$1*1-'Август 2018'!D19</f>
        <v>4611.5299999999988</v>
      </c>
      <c r="M20" s="105">
        <f>'СВОД 2018'!L20+$H$1*1-'Сентябрь 2018'!D19</f>
        <v>6811.5299999999988</v>
      </c>
      <c r="N20" s="105">
        <f>'СВОД 2018'!M20+$H$1*1-'Октябрь 2018'!D19</f>
        <v>2011.5299999999988</v>
      </c>
      <c r="O20" s="105">
        <f>'СВОД 2018'!N20+$H$1*1-'Ноябрь 2018'!D19</f>
        <v>4211.5299999999988</v>
      </c>
      <c r="P20" s="105">
        <f>'СВОД 2018'!O20+$H$1*1-'Декабрь 2018'!D19</f>
        <v>6411.5299999999988</v>
      </c>
      <c r="Q20" s="106">
        <f t="shared" si="1"/>
        <v>26900</v>
      </c>
      <c r="R20" s="106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06">
        <f t="shared" si="2"/>
        <v>6411.5299999999988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7">
        <f>'СВОД 2017'!P21</f>
        <v>0</v>
      </c>
      <c r="E21" s="107">
        <f>'СВОД 2018'!D21+$G$1*1-'Январь 2018'!D20</f>
        <v>2300</v>
      </c>
      <c r="F21" s="105">
        <f>'СВОД 2018'!E21+$G$1*1-'Февраль 2018'!D20</f>
        <v>4600</v>
      </c>
      <c r="G21" s="105">
        <f>'СВОД 2018'!F21+$G$1*1-'Март 2018'!D20</f>
        <v>0</v>
      </c>
      <c r="H21" s="105">
        <f>'СВОД 2018'!G21+$G$1*1-'Апрель 2018'!D20</f>
        <v>2300</v>
      </c>
      <c r="I21" s="105">
        <f>'СВОД 2018'!H21+$G$1*1-'Май 2018'!D20</f>
        <v>0</v>
      </c>
      <c r="J21" s="105">
        <f>'СВОД 2018'!I21+$H$1*1-'Июнь 2018'!D20</f>
        <v>2200</v>
      </c>
      <c r="K21" s="105">
        <f>'СВОД 2018'!J21+$H$1*1-'Июль 2018'!D20</f>
        <v>0</v>
      </c>
      <c r="L21" s="105">
        <f>'СВОД 2018'!K21+$H$1*1-'Август 2018'!D20</f>
        <v>2200</v>
      </c>
      <c r="M21" s="105">
        <f>'СВОД 2018'!L21+$H$1*1-'Сентябрь 2018'!D20</f>
        <v>4400</v>
      </c>
      <c r="N21" s="105">
        <f>'СВОД 2018'!M21+$H$1*1-'Октябрь 2018'!D20</f>
        <v>6600</v>
      </c>
      <c r="O21" s="105">
        <f>'СВОД 2018'!N21+$H$1*1-'Ноябрь 2018'!D20</f>
        <v>2200</v>
      </c>
      <c r="P21" s="105">
        <f>'СВОД 2018'!O21+$H$1*1-'Декабрь 2018'!D20</f>
        <v>4400</v>
      </c>
      <c r="Q21" s="106">
        <f t="shared" si="1"/>
        <v>26900</v>
      </c>
      <c r="R21" s="106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06">
        <f t="shared" si="2"/>
        <v>4400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7">
        <f>'СВОД 2017'!P22</f>
        <v>-2300.1599999999985</v>
      </c>
      <c r="E22" s="107">
        <f>'СВОД 2018'!D22+$G$1*1-'Январь 2018'!D21</f>
        <v>-2300.1599999999985</v>
      </c>
      <c r="F22" s="107">
        <f>'СВОД 2018'!E22+$G$1*1-'Февраль 2018'!D21</f>
        <v>-2300.1599999999985</v>
      </c>
      <c r="G22" s="107">
        <f>'СВОД 2018'!F22+$G$1*1-'Март 2018'!D21</f>
        <v>-2300.1599999999985</v>
      </c>
      <c r="H22" s="105">
        <f>'СВОД 2018'!G22+$G$1*1-'Апрель 2018'!D21</f>
        <v>-0.15999999999849024</v>
      </c>
      <c r="I22" s="105">
        <f>'СВОД 2018'!H22+$G$1*1-'Май 2018'!D21</f>
        <v>-2300.1599999999985</v>
      </c>
      <c r="J22" s="105">
        <f>'СВОД 2018'!I22+$H$1*1-'Июнь 2018'!D21</f>
        <v>-100.15999999999849</v>
      </c>
      <c r="K22" s="105">
        <f>'СВОД 2018'!J22+$H$1*1-'Июль 2018'!D21</f>
        <v>-2200.1599999999985</v>
      </c>
      <c r="L22" s="105">
        <f>'СВОД 2018'!K22+$H$1*1-'Август 2018'!D21</f>
        <v>-0.15999999999849024</v>
      </c>
      <c r="M22" s="105">
        <f>'СВОД 2018'!L22+$H$1*1-'Сентябрь 2018'!D21</f>
        <v>2199.8400000000015</v>
      </c>
      <c r="N22" s="105">
        <f>'СВОД 2018'!M22+$H$1*1-'Октябрь 2018'!D21</f>
        <v>4399.840000000002</v>
      </c>
      <c r="O22" s="105">
        <f>'СВОД 2018'!N22+$H$1*1-'Ноябрь 2018'!D21</f>
        <v>6599.840000000002</v>
      </c>
      <c r="P22" s="105">
        <f>'СВОД 2018'!O22+$H$1*1-'Декабрь 2018'!D21</f>
        <v>8799.840000000002</v>
      </c>
      <c r="Q22" s="106">
        <f t="shared" si="1"/>
        <v>26900</v>
      </c>
      <c r="R22" s="106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06">
        <f t="shared" si="2"/>
        <v>8799.84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2017'!P23</f>
        <v>6900</v>
      </c>
      <c r="E23" s="105">
        <f>'СВОД 2018'!D23+$G$1*1-'Январь 2018'!D22</f>
        <v>4600</v>
      </c>
      <c r="F23" s="105">
        <f>'СВОД 2018'!E23+$G$1*1-'Февраль 2018'!D22</f>
        <v>0</v>
      </c>
      <c r="G23" s="105">
        <f>'СВОД 2018'!F23+$G$1*1-'Март 2018'!D22</f>
        <v>-2300</v>
      </c>
      <c r="H23" s="105">
        <f>'СВОД 2018'!G23+$G$1*1-'Апрель 2018'!D22</f>
        <v>0</v>
      </c>
      <c r="I23" s="105">
        <f>'СВОД 2018'!H23+$G$1*1-'Май 2018'!D22</f>
        <v>0</v>
      </c>
      <c r="J23" s="105">
        <f>'СВОД 2018'!I23+$H$1*1-'Июнь 2018'!D22</f>
        <v>-100</v>
      </c>
      <c r="K23" s="105">
        <f>'СВОД 2018'!J23+$H$1*1-'Июль 2018'!D22</f>
        <v>0</v>
      </c>
      <c r="L23" s="105">
        <f>'СВОД 2018'!K23+$H$1*1-'Август 2018'!D22</f>
        <v>0</v>
      </c>
      <c r="M23" s="105">
        <f>'СВОД 2018'!L23+$H$1*1-'Сентябрь 2018'!D22</f>
        <v>-100</v>
      </c>
      <c r="N23" s="105">
        <f>'СВОД 2018'!M23+$H$1*1-'Октябрь 2018'!D22</f>
        <v>2100</v>
      </c>
      <c r="O23" s="105">
        <f>'СВОД 2018'!N23+$H$1*1-'Ноябрь 2018'!D22</f>
        <v>4300</v>
      </c>
      <c r="P23" s="105">
        <f>'СВОД 2018'!O23+$H$1*1-'Декабрь 2018'!D22</f>
        <v>6500</v>
      </c>
      <c r="Q23" s="106">
        <f t="shared" si="1"/>
        <v>26900</v>
      </c>
      <c r="R23" s="106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06">
        <f t="shared" si="2"/>
        <v>6500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2017'!P24</f>
        <v>36500</v>
      </c>
      <c r="E24" s="105">
        <f>'СВОД 2018'!D24+$G$1*1-'Январь 2018'!D23</f>
        <v>38800</v>
      </c>
      <c r="F24" s="105">
        <f>'СВОД 2018'!E24+$G$1*1-'Февраль 2018'!D23</f>
        <v>41100</v>
      </c>
      <c r="G24" s="105">
        <f>'СВОД 2018'!F24+$G$1*1-'Март 2018'!D23</f>
        <v>43400</v>
      </c>
      <c r="H24" s="105">
        <f>'СВОД 2018'!G24+$G$1*1-'Апрель 2018'!D23</f>
        <v>45700</v>
      </c>
      <c r="I24" s="105">
        <f>'СВОД 2018'!H24+$G$1*1-'Май 2018'!D23</f>
        <v>48000</v>
      </c>
      <c r="J24" s="105">
        <f>'СВОД 2018'!I24+$H$1*1-'Июнь 2018'!D23</f>
        <v>50200</v>
      </c>
      <c r="K24" s="105">
        <f>'СВОД 2018'!J24+$H$1*1-'Июль 2018'!D23</f>
        <v>52400</v>
      </c>
      <c r="L24" s="105">
        <f>'СВОД 2018'!K24+$H$1*1-'Август 2018'!D23</f>
        <v>54600</v>
      </c>
      <c r="M24" s="105">
        <f>'СВОД 2018'!L24+$H$1*1-'Сентябрь 2018'!D23</f>
        <v>56800</v>
      </c>
      <c r="N24" s="105">
        <f>'СВОД 2018'!M24+$H$1*1-'Октябрь 2018'!D23</f>
        <v>59000</v>
      </c>
      <c r="O24" s="105">
        <f>'СВОД 2018'!N24+$H$1*1-'Ноябрь 2018'!D23</f>
        <v>61200</v>
      </c>
      <c r="P24" s="105">
        <f>'СВОД 2018'!O24+$H$1*1-'Декабрь 2018'!D23</f>
        <v>63400</v>
      </c>
      <c r="Q24" s="106">
        <f t="shared" si="1"/>
        <v>26900</v>
      </c>
      <c r="R24" s="106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06">
        <f t="shared" si="2"/>
        <v>63400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7">
        <f>'СВОД 2017'!P25</f>
        <v>7589.1299999999956</v>
      </c>
      <c r="E25" s="107">
        <f>'СВОД 2018'!D25+$G$1*1-'Январь 2018'!D24</f>
        <v>-0.87000000000443833</v>
      </c>
      <c r="F25" s="107">
        <f>'СВОД 2018'!E25+$G$1*1-'Февраль 2018'!D24</f>
        <v>2299.1299999999956</v>
      </c>
      <c r="G25" s="105">
        <f>'СВОД 2018'!F25+$G$1*1-'Март 2018'!D24</f>
        <v>-0.87000000000443833</v>
      </c>
      <c r="H25" s="105">
        <f>'СВОД 2018'!G25+$G$1*1-'Апрель 2018'!D24</f>
        <v>2299.1299999999956</v>
      </c>
      <c r="I25" s="105">
        <f>'СВОД 2018'!H25+$G$1*1-'Май 2018'!D24</f>
        <v>-0.87000000000443833</v>
      </c>
      <c r="J25" s="105">
        <f>'СВОД 2018'!I25+$H$1*1-'Июнь 2018'!D24</f>
        <v>2199.1299999999956</v>
      </c>
      <c r="K25" s="105">
        <f>'СВОД 2018'!J25+$H$1*1-'Июль 2018'!D24</f>
        <v>4399.1299999999956</v>
      </c>
      <c r="L25" s="105">
        <f>'СВОД 2018'!K25+$H$1*1-'Август 2018'!D24</f>
        <v>6599.1299999999956</v>
      </c>
      <c r="M25" s="105">
        <f>'СВОД 2018'!L25+$H$1*1-'Сентябрь 2018'!D24</f>
        <v>-0.87000000000443833</v>
      </c>
      <c r="N25" s="105">
        <f>'СВОД 2018'!M25+$H$1*1-'Октябрь 2018'!D24</f>
        <v>2199.1299999999956</v>
      </c>
      <c r="O25" s="105">
        <f>'СВОД 2018'!N25+$H$1*1-'Ноябрь 2018'!D24</f>
        <v>4399.1299999999956</v>
      </c>
      <c r="P25" s="105">
        <f>'СВОД 2018'!O25+$H$1*1-'Декабрь 2018'!D24</f>
        <v>476.12999999999556</v>
      </c>
      <c r="Q25" s="106">
        <f t="shared" si="1"/>
        <v>26900</v>
      </c>
      <c r="R25" s="106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06">
        <f t="shared" si="2"/>
        <v>476.12999999999738</v>
      </c>
      <c r="T25" s="116">
        <f t="shared" si="0"/>
        <v>1.8189894035458565E-12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2017'!P26</f>
        <v>902.30000000000382</v>
      </c>
      <c r="E26" s="105">
        <f>'СВОД 2018'!D26+$G$1*1-'Январь 2018'!D25</f>
        <v>3202.3000000000038</v>
      </c>
      <c r="F26" s="105">
        <f>'СВОД 2018'!E26+$G$1*1-'Февраль 2018'!D25</f>
        <v>2502.3000000000038</v>
      </c>
      <c r="G26" s="105">
        <f>'СВОД 2018'!F26+$G$1*1-'Март 2018'!D25</f>
        <v>4802.3000000000038</v>
      </c>
      <c r="H26" s="105">
        <f>'СВОД 2018'!G26+$G$1*1-'Апрель 2018'!D25</f>
        <v>2102.3000000000038</v>
      </c>
      <c r="I26" s="105">
        <f>'СВОД 2018'!H26+$G$1*1-'Май 2018'!D25</f>
        <v>2402.3000000000038</v>
      </c>
      <c r="J26" s="105">
        <f>'СВОД 2018'!I26+$H$1*1-'Июнь 2018'!D25</f>
        <v>4602.3000000000038</v>
      </c>
      <c r="K26" s="105">
        <f>'СВОД 2018'!J26+$H$1*1-'Июль 2018'!D25</f>
        <v>6802.3000000000038</v>
      </c>
      <c r="L26" s="105">
        <f>'СВОД 2018'!K26+$H$1*1-'Август 2018'!D25</f>
        <v>8202.3000000000029</v>
      </c>
      <c r="M26" s="105">
        <f>'СВОД 2018'!L26+$H$1*1-'Сентябрь 2018'!D25</f>
        <v>10402.300000000003</v>
      </c>
      <c r="N26" s="105">
        <f>'СВОД 2018'!M26+$H$1*1-'Октябрь 2018'!D25</f>
        <v>12602.300000000003</v>
      </c>
      <c r="O26" s="105">
        <f>'СВОД 2018'!N26+$H$1*1-'Ноябрь 2018'!D25</f>
        <v>14802.300000000003</v>
      </c>
      <c r="P26" s="105">
        <f>'СВОД 2018'!O26+$H$1*1-'Декабрь 2018'!D25</f>
        <v>17002.300000000003</v>
      </c>
      <c r="Q26" s="106">
        <f t="shared" si="1"/>
        <v>26900</v>
      </c>
      <c r="R26" s="106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06">
        <f t="shared" si="2"/>
        <v>17002.300000000003</v>
      </c>
      <c r="T26" s="116">
        <f t="shared" si="0"/>
        <v>0</v>
      </c>
    </row>
    <row r="27" spans="1:20" ht="15.95" customHeight="1" x14ac:dyDescent="0.25">
      <c r="A27" s="20" t="s">
        <v>44</v>
      </c>
      <c r="B27" s="20">
        <v>18</v>
      </c>
      <c r="C27" s="114"/>
      <c r="D27" s="107">
        <f>'СВОД 2017'!P27</f>
        <v>-171.49000000000251</v>
      </c>
      <c r="E27" s="107">
        <f>'СВОД 2018'!D27+$G$1*1-'Январь 2018'!D26</f>
        <v>2128.5099999999975</v>
      </c>
      <c r="F27" s="107">
        <f>'СВОД 2018'!E27+$G$1*1-'Февраль 2018'!D26</f>
        <v>-571.49000000000251</v>
      </c>
      <c r="G27" s="107">
        <f>'СВОД 2018'!F27+$G$1*1-'Март 2018'!D26</f>
        <v>1728.5099999999975</v>
      </c>
      <c r="H27" s="105">
        <f>'СВОД 2018'!G27+$G$1*1-'Апрель 2018'!D26</f>
        <v>1528.5099999999975</v>
      </c>
      <c r="I27" s="105">
        <f>'СВОД 2018'!H27+$G$1*1-'Май 2018'!D26</f>
        <v>-71.49000000000251</v>
      </c>
      <c r="J27" s="105">
        <f>'СВОД 2018'!I27+$H$1*1-'Июнь 2018'!D26</f>
        <v>-71.49000000000251</v>
      </c>
      <c r="K27" s="105">
        <f>'СВОД 2018'!J27+$H$1*1-'Июль 2018'!D26</f>
        <v>2128.5099999999975</v>
      </c>
      <c r="L27" s="105">
        <f>'СВОД 2018'!K27+$H$1*1-'Август 2018'!D26</f>
        <v>4328.5099999999975</v>
      </c>
      <c r="M27" s="105">
        <f>'СВОД 2018'!L27+$H$1*1-'Сентябрь 2018'!D26</f>
        <v>2128.5099999999975</v>
      </c>
      <c r="N27" s="105">
        <f>'СВОД 2018'!M27+$H$1*1-'Октябрь 2018'!D26</f>
        <v>2128.5099999999975</v>
      </c>
      <c r="O27" s="105">
        <f>'СВОД 2018'!N27+$H$1*1-'Ноябрь 2018'!D26</f>
        <v>2128.5099999999975</v>
      </c>
      <c r="P27" s="105">
        <f>'СВОД 2018'!O27+$H$1*1-'Декабрь 2018'!D26</f>
        <v>4328.5099999999975</v>
      </c>
      <c r="Q27" s="106">
        <f t="shared" si="1"/>
        <v>26900</v>
      </c>
      <c r="R27" s="106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06">
        <f t="shared" si="2"/>
        <v>4328.5099999999984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7">
        <f>'СВОД 2017'!P28</f>
        <v>-2300.7699999999986</v>
      </c>
      <c r="E28" s="107">
        <f>'СВОД 2018'!D28+$G$1*1-'Январь 2018'!D27</f>
        <v>-2300.7699999999986</v>
      </c>
      <c r="F28" s="107">
        <f>'СВОД 2018'!E28+$G$1*1-'Февраль 2018'!D27</f>
        <v>-2300.7699999999986</v>
      </c>
      <c r="G28" s="107">
        <f>'СВОД 2018'!F28+$G$1*1-'Март 2018'!D27</f>
        <v>-2300.7699999999986</v>
      </c>
      <c r="H28" s="107">
        <f>'СВОД 2018'!G28+$G$1*1-'Апрель 2018'!D27</f>
        <v>-0.76999999999861757</v>
      </c>
      <c r="I28" s="105">
        <f>'СВОД 2018'!H28+$G$1*1-'Май 2018'!D27</f>
        <v>-2300.7699999999986</v>
      </c>
      <c r="J28" s="105">
        <f>'СВОД 2018'!I28+$H$1*1-'Июнь 2018'!D27</f>
        <v>-2400.7699999999986</v>
      </c>
      <c r="K28" s="105">
        <f>'СВОД 2018'!J28+$H$1*1-'Июль 2018'!D27</f>
        <v>-2500.7699999999986</v>
      </c>
      <c r="L28" s="105">
        <f>'СВОД 2018'!K28+$H$1*1-'Август 2018'!D27</f>
        <v>-2500.7699999999986</v>
      </c>
      <c r="M28" s="105">
        <f>'СВОД 2018'!L28+$H$1*1-'Сентябрь 2018'!D27</f>
        <v>-2500.7699999999986</v>
      </c>
      <c r="N28" s="105">
        <f>'СВОД 2018'!M28+$H$1*1-'Октябрь 2018'!D27</f>
        <v>-2500.7699999999986</v>
      </c>
      <c r="O28" s="105">
        <f>'СВОД 2018'!N28+$H$1*1-'Ноябрь 2018'!D27</f>
        <v>-300.76999999999862</v>
      </c>
      <c r="P28" s="105">
        <f>'СВОД 2018'!O28+$H$1*1-'Декабрь 2018'!D27</f>
        <v>1899.2300000000014</v>
      </c>
      <c r="Q28" s="106">
        <f t="shared" si="1"/>
        <v>26900</v>
      </c>
      <c r="R28" s="106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06">
        <f t="shared" si="2"/>
        <v>1899.2300000000032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7">
        <f>'СВОД 2017'!P29</f>
        <v>800</v>
      </c>
      <c r="E29" s="107">
        <f>'СВОД 2018'!D29+$G$1*1-'Январь 2018'!D28</f>
        <v>1000</v>
      </c>
      <c r="F29" s="105">
        <f>'СВОД 2018'!E29+$G$1*1-'Февраль 2018'!D28</f>
        <v>1000</v>
      </c>
      <c r="G29" s="105">
        <f>'СВОД 2018'!F29+$G$1*1-'Март 2018'!D28</f>
        <v>700</v>
      </c>
      <c r="H29" s="105">
        <f>'СВОД 2018'!G29+$G$1*1-'Апрель 2018'!D28</f>
        <v>3000</v>
      </c>
      <c r="I29" s="105">
        <f>'СВОД 2018'!H29+$G$1*1-'Май 2018'!D28</f>
        <v>3000</v>
      </c>
      <c r="J29" s="105">
        <f>'СВОД 2018'!I29+$H$1*1-'Июнь 2018'!D28</f>
        <v>2900</v>
      </c>
      <c r="K29" s="105">
        <f>'СВОД 2018'!J29+$H$1*1-'Июль 2018'!D28</f>
        <v>700</v>
      </c>
      <c r="L29" s="105">
        <f>'СВОД 2018'!K29+$H$1*1-'Август 2018'!D28</f>
        <v>700</v>
      </c>
      <c r="M29" s="105">
        <f>'СВОД 2018'!L29+$H$1*1-'Сентябрь 2018'!D28</f>
        <v>2900</v>
      </c>
      <c r="N29" s="105">
        <f>'СВОД 2018'!M29+$H$1*1-'Октябрь 2018'!D28</f>
        <v>2900</v>
      </c>
      <c r="O29" s="105">
        <f>'СВОД 2018'!N29+$H$1*1-'Ноябрь 2018'!D28</f>
        <v>5100</v>
      </c>
      <c r="P29" s="105">
        <f>'СВОД 2018'!O29+$H$1*1-'Декабрь 2018'!D28</f>
        <v>7300</v>
      </c>
      <c r="Q29" s="106">
        <f t="shared" si="1"/>
        <v>26900</v>
      </c>
      <c r="R29" s="106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7">
        <f>'СВОД 2017'!P30</f>
        <v>-143.09000000000469</v>
      </c>
      <c r="E30" s="107">
        <f>'СВОД 2018'!D30+$G$1*1-'Январь 2018'!D29</f>
        <v>2156.9099999999953</v>
      </c>
      <c r="F30" s="107">
        <f>'СВОД 2018'!E30+$G$1*1-'Февраль 2018'!D29</f>
        <v>-43.090000000004693</v>
      </c>
      <c r="G30" s="107">
        <f>'СВОД 2018'!F30+$G$1*1-'Март 2018'!D29</f>
        <v>2256.9099999999953</v>
      </c>
      <c r="H30" s="105">
        <f>'СВОД 2018'!G30+$G$1*1-'Апрель 2018'!D29</f>
        <v>-5443.0900000000047</v>
      </c>
      <c r="I30" s="105">
        <f>'СВОД 2018'!H30+$G$1*1-'Май 2018'!D29</f>
        <v>-3143.0900000000047</v>
      </c>
      <c r="J30" s="105">
        <f>'СВОД 2018'!I30+$H$1*1-'Июнь 2018'!D29</f>
        <v>-943.09000000000469</v>
      </c>
      <c r="K30" s="105">
        <f>'СВОД 2018'!J30+$H$1*1-'Июль 2018'!D29</f>
        <v>1256.9099999999953</v>
      </c>
      <c r="L30" s="105">
        <f>'СВОД 2018'!K30+$H$1*1-'Август 2018'!D29</f>
        <v>-1543.0900000000047</v>
      </c>
      <c r="M30" s="105">
        <f>'СВОД 2018'!L30+$H$1*1-'Сентябрь 2018'!D29</f>
        <v>656.90999999999531</v>
      </c>
      <c r="N30" s="105">
        <f>'СВОД 2018'!M30+$H$1*1-'Октябрь 2018'!D29</f>
        <v>2856.9099999999953</v>
      </c>
      <c r="O30" s="105">
        <f>'СВОД 2018'!N30+$H$1*1-'Ноябрь 2018'!D29</f>
        <v>5056.9099999999953</v>
      </c>
      <c r="P30" s="105">
        <f>'СВОД 2018'!O30+$H$1*1-'Декабрь 2018'!D29</f>
        <v>7256.9099999999953</v>
      </c>
      <c r="Q30" s="106">
        <f t="shared" si="1"/>
        <v>26900</v>
      </c>
      <c r="R30" s="106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06">
        <f t="shared" si="2"/>
        <v>7256.9099999999962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7">
        <f>'СВОД 2017'!P31</f>
        <v>-17.470000000000255</v>
      </c>
      <c r="E31" s="107">
        <f>'СВОД 2018'!D31+$G$1*1-'Январь 2018'!D30</f>
        <v>-17.470000000000255</v>
      </c>
      <c r="F31" s="107">
        <f>'СВОД 2018'!E31+$G$1*1-'Февраль 2018'!D30</f>
        <v>-17.470000000000255</v>
      </c>
      <c r="G31" s="105">
        <f>'СВОД 2018'!F31+$G$1*1-'Март 2018'!D30</f>
        <v>-17.470000000000255</v>
      </c>
      <c r="H31" s="105">
        <f>'СВОД 2018'!G31+$G$1*1-'Апрель 2018'!D30</f>
        <v>-17.470000000000255</v>
      </c>
      <c r="I31" s="105">
        <f>'СВОД 2018'!H31+$G$1*1-'Май 2018'!D30</f>
        <v>-17.470000000000255</v>
      </c>
      <c r="J31" s="105">
        <f>'СВОД 2018'!I31+$H$1*1-'Июнь 2018'!D30</f>
        <v>-17.470000000000255</v>
      </c>
      <c r="K31" s="105">
        <f>'СВОД 2018'!J31+$H$1*1-'Июль 2018'!D30</f>
        <v>2182.5299999999997</v>
      </c>
      <c r="L31" s="105">
        <f>'СВОД 2018'!K31+$H$1*1-'Август 2018'!D30</f>
        <v>2200.5299999999997</v>
      </c>
      <c r="M31" s="105">
        <f>'СВОД 2018'!L31+$H$1*1-'Сентябрь 2018'!D30</f>
        <v>2200.5299999999997</v>
      </c>
      <c r="N31" s="105">
        <f>'СВОД 2018'!M31+$H$1*1-'Октябрь 2018'!D30</f>
        <v>4400.53</v>
      </c>
      <c r="O31" s="105">
        <f>'СВОД 2018'!N31+$H$1*1-'Ноябрь 2018'!D30</f>
        <v>6600.53</v>
      </c>
      <c r="P31" s="105">
        <f>'СВОД 2018'!O31+$H$1*1-'Декабрь 2018'!D30</f>
        <v>8800.5299999999988</v>
      </c>
      <c r="Q31" s="106">
        <f t="shared" si="1"/>
        <v>26900</v>
      </c>
      <c r="R31" s="106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06">
        <f t="shared" si="2"/>
        <v>8800.5299999999988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7">
        <f>'СВОД 2017'!P32</f>
        <v>-93.100000000001273</v>
      </c>
      <c r="E32" s="107">
        <f>'СВОД 2018'!D32+$G$1*1-'Январь 2018'!D31</f>
        <v>-293.10000000000127</v>
      </c>
      <c r="F32" s="107">
        <f>'СВОД 2018'!E32+$G$1*1-'Февраль 2018'!D31</f>
        <v>2006.8999999999987</v>
      </c>
      <c r="G32" s="105">
        <f>'СВОД 2018'!F32+$G$1*1-'Март 2018'!D31</f>
        <v>306.89999999999873</v>
      </c>
      <c r="H32" s="105">
        <f>'СВОД 2018'!G32+$G$1*1-'Апрель 2018'!D31</f>
        <v>-393.10000000000127</v>
      </c>
      <c r="I32" s="105">
        <f>'СВОД 2018'!H32+$G$1*1-'Май 2018'!D31</f>
        <v>-1093.1000000000013</v>
      </c>
      <c r="J32" s="105">
        <f>'СВОД 2018'!I32+$H$1*1-'Июнь 2018'!D31</f>
        <v>-893.10000000000127</v>
      </c>
      <c r="K32" s="105">
        <f>'СВОД 2018'!J32+$H$1*1-'Июль 2018'!D31</f>
        <v>-1693.1000000000013</v>
      </c>
      <c r="L32" s="105">
        <f>'СВОД 2018'!K32+$H$1*1-'Август 2018'!D31</f>
        <v>-2493.1000000000013</v>
      </c>
      <c r="M32" s="105">
        <f>'СВОД 2018'!L32+$H$1*1-'Сентябрь 2018'!D31</f>
        <v>-293.10000000000127</v>
      </c>
      <c r="N32" s="105">
        <f>'СВОД 2018'!M32+$H$1*1-'Октябрь 2018'!D31</f>
        <v>-593.10000000000127</v>
      </c>
      <c r="O32" s="105">
        <f>'СВОД 2018'!N32+$H$1*1-'Ноябрь 2018'!D31</f>
        <v>1606.8999999999987</v>
      </c>
      <c r="P32" s="105">
        <f>'СВОД 2018'!O32+$H$1*1-'Декабрь 2018'!D31</f>
        <v>-193.10000000000127</v>
      </c>
      <c r="Q32" s="106">
        <f t="shared" si="1"/>
        <v>26900</v>
      </c>
      <c r="R32" s="106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06">
        <f t="shared" si="2"/>
        <v>-193.10000000000218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2017'!P33</f>
        <v>8.2799999999988358</v>
      </c>
      <c r="E33" s="105">
        <f>'СВОД 2018'!D33+$G$1*1-'Январь 2018'!D32</f>
        <v>2308.2799999999988</v>
      </c>
      <c r="F33" s="105">
        <f>'СВОД 2018'!E33+$G$1*1-'Февраль 2018'!D32</f>
        <v>4608.2799999999988</v>
      </c>
      <c r="G33" s="105">
        <f>'СВОД 2018'!F33+$G$1*1-'Март 2018'!D32</f>
        <v>6908.2799999999988</v>
      </c>
      <c r="H33" s="105">
        <f>'СВОД 2018'!G33+$G$1*1-'Апрель 2018'!D32</f>
        <v>9208.2799999999988</v>
      </c>
      <c r="I33" s="105">
        <f>'СВОД 2018'!H33+$G$1*1-'Май 2018'!D32</f>
        <v>8.2799999999988358</v>
      </c>
      <c r="J33" s="105">
        <f>'СВОД 2018'!I33+$H$1*1-'Июнь 2018'!D32</f>
        <v>-2191.7200000000012</v>
      </c>
      <c r="K33" s="105">
        <f>'СВОД 2018'!J33+$H$1*1-'Июль 2018'!D32</f>
        <v>8.2799999999988358</v>
      </c>
      <c r="L33" s="105">
        <f>'СВОД 2018'!K33+$H$1*1-'Август 2018'!D32</f>
        <v>2208.2799999999988</v>
      </c>
      <c r="M33" s="105">
        <f>'СВОД 2018'!L33+$H$1*1-'Сентябрь 2018'!D32</f>
        <v>8.2799999999988358</v>
      </c>
      <c r="N33" s="105">
        <f>'СВОД 2018'!M33+$H$1*1-'Октябрь 2018'!D32</f>
        <v>2208.2799999999988</v>
      </c>
      <c r="O33" s="105">
        <f>'СВОД 2018'!N33+$H$1*1-'Ноябрь 2018'!D32</f>
        <v>8.2799999999988358</v>
      </c>
      <c r="P33" s="105">
        <f>'СВОД 2018'!O33+$H$1*1-'Декабрь 2018'!D32</f>
        <v>8.2799999999988358</v>
      </c>
      <c r="Q33" s="106">
        <f t="shared" si="1"/>
        <v>26900</v>
      </c>
      <c r="R33" s="106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06">
        <f t="shared" si="2"/>
        <v>8.2799999999988358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7">
        <f>'СВОД 2017'!P34</f>
        <v>1697.1300000000374</v>
      </c>
      <c r="E34" s="107">
        <f>'СВОД 2018'!D34+$G$1*1-'Январь 2018'!D33</f>
        <v>1697.1300000000374</v>
      </c>
      <c r="F34" s="107">
        <f>'СВОД 2018'!E34+$G$1*1-'Февраль 2018'!D33</f>
        <v>1697.1300000000374</v>
      </c>
      <c r="G34" s="105">
        <f>'СВОД 2018'!F34+$G$1*1-'Март 2018'!D33</f>
        <v>3.7289282772690058E-11</v>
      </c>
      <c r="H34" s="105">
        <f>'СВОД 2018'!G34+$G$1*1-'Апрель 2018'!D33</f>
        <v>3.7289282772690058E-11</v>
      </c>
      <c r="I34" s="105">
        <f>'СВОД 2018'!H34+$G$1*1-'Май 2018'!D33</f>
        <v>3.7289282772690058E-11</v>
      </c>
      <c r="J34" s="105">
        <f>'СВОД 2018'!I34+$H$1*1-'Июнь 2018'!D33</f>
        <v>-99.999999999962711</v>
      </c>
      <c r="K34" s="105">
        <f>'СВОД 2018'!J34+$H$1*1-'Июль 2018'!D33</f>
        <v>-199.99999999996271</v>
      </c>
      <c r="L34" s="105">
        <f>'СВОД 2018'!K34+$H$1*1-'Август 2018'!D33</f>
        <v>2000.0000000000373</v>
      </c>
      <c r="M34" s="105">
        <f>'СВОД 2018'!L34+$H$1*1-'Сентябрь 2018'!D33</f>
        <v>1900.0000000000373</v>
      </c>
      <c r="N34" s="105">
        <f>'СВОД 2018'!M34+$H$1*1-'Октябрь 2018'!D33</f>
        <v>-499.99999999996271</v>
      </c>
      <c r="O34" s="105">
        <f>'СВОД 2018'!N34+$H$1*1-'Ноябрь 2018'!D33</f>
        <v>1700.0000000000373</v>
      </c>
      <c r="P34" s="105">
        <f>'СВОД 2018'!O34+$H$1*1-'Декабрь 2018'!D33</f>
        <v>3900.0000000000373</v>
      </c>
      <c r="Q34" s="106">
        <f t="shared" si="1"/>
        <v>26900</v>
      </c>
      <c r="R34" s="106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06">
        <f t="shared" si="2"/>
        <v>3900.0000000000364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7">
        <f>'СВОД 2017'!P35</f>
        <v>490.23000000000366</v>
      </c>
      <c r="E35" s="107">
        <f>'СВОД 2018'!D35+$G$1*1-'Январь 2018'!D34</f>
        <v>0.23000000000365617</v>
      </c>
      <c r="F35" s="105">
        <f>'СВОД 2018'!E35+$G$1*1-'Февраль 2018'!D34</f>
        <v>0.23000000000365617</v>
      </c>
      <c r="G35" s="105">
        <f>'СВОД 2018'!F35+$G$1*1-'Март 2018'!D34</f>
        <v>0.23000000000365617</v>
      </c>
      <c r="H35" s="105">
        <f>'СВОД 2018'!G35+$G$1*1-'Апрель 2018'!D34</f>
        <v>0.23000000000365617</v>
      </c>
      <c r="I35" s="105">
        <f>'СВОД 2018'!H35+$G$1*1-'Май 2018'!D34</f>
        <v>0.23000000000365617</v>
      </c>
      <c r="J35" s="105">
        <f>'СВОД 2018'!I35+$H$1*1-'Июнь 2018'!D34</f>
        <v>0.23000000000365617</v>
      </c>
      <c r="K35" s="105">
        <f>'СВОД 2018'!J35+$H$1*1-'Июль 2018'!D34</f>
        <v>-699.76999999999634</v>
      </c>
      <c r="L35" s="105">
        <f>'СВОД 2018'!K35+$H$1*1-'Август 2018'!D34</f>
        <v>-699.76999999999634</v>
      </c>
      <c r="M35" s="105">
        <f>'СВОД 2018'!L35+$H$1*1-'Сентябрь 2018'!D34</f>
        <v>1500.2300000000037</v>
      </c>
      <c r="N35" s="105">
        <f>'СВОД 2018'!M35+$H$1*1-'Октябрь 2018'!D34</f>
        <v>3700.2300000000037</v>
      </c>
      <c r="O35" s="105">
        <f>'СВОД 2018'!N35+$H$1*1-'Ноябрь 2018'!D34</f>
        <v>5900.2300000000032</v>
      </c>
      <c r="P35" s="105">
        <f>'СВОД 2018'!O35+$H$1*1-'Декабрь 2018'!D34</f>
        <v>8100.2300000000032</v>
      </c>
      <c r="Q35" s="106">
        <f t="shared" si="1"/>
        <v>26900</v>
      </c>
      <c r="R35" s="106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06">
        <f t="shared" si="2"/>
        <v>8100.2300000000032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2017'!P36</f>
        <v>2216.229999999995</v>
      </c>
      <c r="E36" s="105">
        <f>'СВОД 2018'!D36+$G$1*1-'Январь 2018'!D35</f>
        <v>4516.229999999995</v>
      </c>
      <c r="F36" s="105">
        <f>'СВОД 2018'!E36+$G$1*1-'Февраль 2018'!D35</f>
        <v>4516.229999999995</v>
      </c>
      <c r="G36" s="105">
        <f>'СВОД 2018'!F36+$G$1*1-'Март 2018'!D35</f>
        <v>4516.229999999995</v>
      </c>
      <c r="H36" s="105">
        <f>'СВОД 2018'!G36+$G$1*1-'Апрель 2018'!D35</f>
        <v>2216.229999999995</v>
      </c>
      <c r="I36" s="105">
        <f>'СВОД 2018'!H36+$G$1*1-'Май 2018'!D35</f>
        <v>2216.229999999995</v>
      </c>
      <c r="J36" s="105">
        <f>'СВОД 2018'!I36+$H$1*1-'Июнь 2018'!D35</f>
        <v>2116.229999999995</v>
      </c>
      <c r="K36" s="105">
        <f>'СВОД 2018'!J36+$H$1*1-'Июль 2018'!D35</f>
        <v>2016.229999999995</v>
      </c>
      <c r="L36" s="105">
        <f>'СВОД 2018'!K36+$H$1*1-'Август 2018'!D35</f>
        <v>1916.229999999995</v>
      </c>
      <c r="M36" s="105">
        <f>'СВОД 2018'!L36+$H$1*1-'Сентябрь 2018'!D35</f>
        <v>1816.229999999995</v>
      </c>
      <c r="N36" s="105">
        <f>'СВОД 2018'!M36+$H$1*1-'Октябрь 2018'!D35</f>
        <v>1016.229999999995</v>
      </c>
      <c r="O36" s="105">
        <f>'СВОД 2018'!N36+$H$1*1-'Ноябрь 2018'!D35</f>
        <v>3216.229999999995</v>
      </c>
      <c r="P36" s="105">
        <f>'СВОД 2018'!O36+$H$1*1-'Декабрь 2018'!D35</f>
        <v>3116.229999999995</v>
      </c>
      <c r="Q36" s="106">
        <f t="shared" si="1"/>
        <v>26900</v>
      </c>
      <c r="R36" s="106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06">
        <f t="shared" si="2"/>
        <v>3116.2299999999959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7">
        <f>'СВОД 2017'!P37</f>
        <v>0</v>
      </c>
      <c r="E37" s="107">
        <f>'СВОД 2018'!D37+$G$1*1-'Январь 2018'!D36</f>
        <v>2300</v>
      </c>
      <c r="F37" s="105">
        <f>'СВОД 2018'!E37+$G$1*1-'Февраль 2018'!D36</f>
        <v>3800</v>
      </c>
      <c r="G37" s="105">
        <f>'СВОД 2018'!F37+$G$1*1-'Март 2018'!D36</f>
        <v>6100</v>
      </c>
      <c r="H37" s="105">
        <f>'СВОД 2018'!G37+$G$1*1-'Апрель 2018'!D36</f>
        <v>400</v>
      </c>
      <c r="I37" s="105">
        <f>'СВОД 2018'!H37+$G$1*1-'Май 2018'!D36</f>
        <v>2700</v>
      </c>
      <c r="J37" s="105">
        <f>'СВОД 2018'!I37+$H$1*1-'Июнь 2018'!D36</f>
        <v>4900</v>
      </c>
      <c r="K37" s="105">
        <f>'СВОД 2018'!J37+$H$1*1-'Июль 2018'!D36</f>
        <v>7100</v>
      </c>
      <c r="L37" s="105">
        <f>'СВОД 2018'!K37+$H$1*1-'Август 2018'!D36</f>
        <v>9300</v>
      </c>
      <c r="M37" s="105">
        <f>'СВОД 2018'!L37+$H$1*1-'Сентябрь 2018'!D36</f>
        <v>11500</v>
      </c>
      <c r="N37" s="105">
        <f>'СВОД 2018'!M37+$H$1*1-'Октябрь 2018'!D36</f>
        <v>13700</v>
      </c>
      <c r="O37" s="105">
        <f>'СВОД 2018'!N37+$H$1*1-'Ноябрь 2018'!D36</f>
        <v>15900</v>
      </c>
      <c r="P37" s="105">
        <f>'СВОД 2018'!O37+$H$1*1-'Декабрь 2018'!D36</f>
        <v>18100</v>
      </c>
      <c r="Q37" s="106">
        <f t="shared" si="1"/>
        <v>26900</v>
      </c>
      <c r="R37" s="106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06">
        <f t="shared" si="2"/>
        <v>18100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2017'!P38</f>
        <v>2290.2299999999996</v>
      </c>
      <c r="E38" s="105">
        <f>'СВОД 2018'!D38+$G$1*1-'Январь 2018'!D37</f>
        <v>4590.2299999999996</v>
      </c>
      <c r="F38" s="105">
        <f>'СВОД 2018'!E38+$G$1*1-'Февраль 2018'!D37</f>
        <v>2690.2299999999996</v>
      </c>
      <c r="G38" s="105">
        <f>'СВОД 2018'!F38+$G$1*1-'Март 2018'!D37</f>
        <v>2890.2299999999996</v>
      </c>
      <c r="H38" s="105">
        <f>'СВОД 2018'!G38+$G$1*1-'Апрель 2018'!D37</f>
        <v>3090.2299999999996</v>
      </c>
      <c r="I38" s="105">
        <f>'СВОД 2018'!H38+$G$1*1-'Май 2018'!D37</f>
        <v>1290.2299999999996</v>
      </c>
      <c r="J38" s="105">
        <f>'СВОД 2018'!I38+$H$1*1-'Июнь 2018'!D37</f>
        <v>1190.2299999999996</v>
      </c>
      <c r="K38" s="105">
        <f>'СВОД 2018'!J38+$H$1*1-'Июль 2018'!D37</f>
        <v>1090.2299999999996</v>
      </c>
      <c r="L38" s="105">
        <f>'СВОД 2018'!K38+$H$1*1-'Август 2018'!D37</f>
        <v>990.22999999999956</v>
      </c>
      <c r="M38" s="105">
        <f>'СВОД 2018'!L38+$H$1*1-'Сентябрь 2018'!D37</f>
        <v>3190.2299999999996</v>
      </c>
      <c r="N38" s="105">
        <f>'СВОД 2018'!M38+$H$1*1-'Октябрь 2018'!D37</f>
        <v>790.22999999999956</v>
      </c>
      <c r="O38" s="105">
        <f>'СВОД 2018'!N38+$H$1*1-'Ноябрь 2018'!D37</f>
        <v>2990.2299999999996</v>
      </c>
      <c r="P38" s="105">
        <f>'СВОД 2018'!O38+$H$1*1-'Декабрь 2018'!D37</f>
        <v>5190.2299999999996</v>
      </c>
      <c r="Q38" s="106">
        <f t="shared" si="1"/>
        <v>26900</v>
      </c>
      <c r="R38" s="106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06">
        <f t="shared" si="2"/>
        <v>5190.2299999999996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7">
        <f>'СВОД 2017'!P39</f>
        <v>-2200.6900000000019</v>
      </c>
      <c r="E39" s="107">
        <f>'СВОД 2018'!D39+$G$1*1-'Январь 2018'!D38</f>
        <v>-2299.6900000000019</v>
      </c>
      <c r="F39" s="107">
        <f>'СВОД 2018'!E39+$G$1*1-'Февраль 2018'!D38</f>
        <v>0.30999999999812644</v>
      </c>
      <c r="G39" s="105">
        <f>'СВОД 2018'!F39+$G$1*1-'Март 2018'!D38</f>
        <v>0.30999999999812644</v>
      </c>
      <c r="H39" s="105">
        <f>'СВОД 2018'!G39+$G$1*1-'Апрель 2018'!D38</f>
        <v>0.61999999999807187</v>
      </c>
      <c r="I39" s="105">
        <f>'СВОД 2018'!H39+$G$1*1-'Май 2018'!D38</f>
        <v>2300.6199999999981</v>
      </c>
      <c r="J39" s="105">
        <f>'СВОД 2018'!I39+$H$1*1-'Июнь 2018'!D38</f>
        <v>0</v>
      </c>
      <c r="K39" s="105">
        <f>'СВОД 2018'!J39+$H$1*1-'Июль 2018'!D38</f>
        <v>0</v>
      </c>
      <c r="L39" s="105">
        <f>'СВОД 2018'!K39+$H$1*1-'Август 2018'!D38</f>
        <v>0</v>
      </c>
      <c r="M39" s="105">
        <f>'СВОД 2018'!L39+$H$1*1-'Сентябрь 2018'!D38</f>
        <v>2200</v>
      </c>
      <c r="N39" s="105">
        <f>'СВОД 2018'!M39+$H$1*1-'Октябрь 2018'!D38</f>
        <v>2200</v>
      </c>
      <c r="O39" s="105">
        <f>'СВОД 2018'!N39+$H$1*1-'Ноябрь 2018'!D38</f>
        <v>4400</v>
      </c>
      <c r="P39" s="105">
        <f>'СВОД 2018'!O39+$H$1*1-'Декабрь 2018'!D38</f>
        <v>2200</v>
      </c>
      <c r="Q39" s="106">
        <f t="shared" si="1"/>
        <v>26900</v>
      </c>
      <c r="R39" s="106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06">
        <f t="shared" si="2"/>
        <v>2199.9999999999964</v>
      </c>
      <c r="T39" s="116">
        <f t="shared" si="0"/>
        <v>-3.637978807091713E-12</v>
      </c>
    </row>
    <row r="40" spans="1:20" ht="15.95" customHeight="1" x14ac:dyDescent="0.25">
      <c r="A40" s="20" t="s">
        <v>57</v>
      </c>
      <c r="B40" s="20">
        <v>29</v>
      </c>
      <c r="C40" s="114"/>
      <c r="D40" s="107">
        <f>'СВОД 2017'!P40</f>
        <v>-4199.33</v>
      </c>
      <c r="E40" s="107">
        <f>'СВОД 2018'!D40+$G$1*1-'Январь 2018'!D39</f>
        <v>-6499.33</v>
      </c>
      <c r="F40" s="107">
        <f>'СВОД 2018'!E40+$G$1*1-'Февраль 2018'!D39</f>
        <v>-4199.33</v>
      </c>
      <c r="G40" s="107">
        <f>'СВОД 2018'!F40+$G$1*1-'Март 2018'!D39</f>
        <v>-1899.33</v>
      </c>
      <c r="H40" s="107">
        <f>'СВОД 2018'!G40+$G$1*1-'Апрель 2018'!D39</f>
        <v>-6499.33</v>
      </c>
      <c r="I40" s="105">
        <f>'СВОД 2018'!H40+$G$1*1-'Май 2018'!D39</f>
        <v>-4199.33</v>
      </c>
      <c r="J40" s="105">
        <f>'СВОД 2018'!I40+$H$1*1-'Июнь 2018'!D39</f>
        <v>-8899.33</v>
      </c>
      <c r="K40" s="105">
        <f>'СВОД 2018'!J40+$H$1*1-'Июль 2018'!D39</f>
        <v>-6699.33</v>
      </c>
      <c r="L40" s="105">
        <f>'СВОД 2018'!K40+$H$1*1-'Август 2018'!D39</f>
        <v>-4499.33</v>
      </c>
      <c r="M40" s="105">
        <f>'СВОД 2018'!L40+$H$1*1-'Сентябрь 2018'!D39</f>
        <v>-6699.33</v>
      </c>
      <c r="N40" s="105">
        <f>'СВОД 2018'!M40+$H$1*1-'Октябрь 2018'!D39</f>
        <v>-4499.33</v>
      </c>
      <c r="O40" s="105">
        <f>'СВОД 2018'!N40+$H$1*1-'Ноябрь 2018'!D39</f>
        <v>-2299.33</v>
      </c>
      <c r="P40" s="105">
        <f>'СВОД 2018'!O40+$H$1*1-'Декабрь 2018'!D39</f>
        <v>-4499.33</v>
      </c>
      <c r="Q40" s="106">
        <f t="shared" si="1"/>
        <v>26900</v>
      </c>
      <c r="R40" s="106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06">
        <f t="shared" si="2"/>
        <v>-4499.3300000000017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0">
        <v>30</v>
      </c>
      <c r="C41" s="114"/>
      <c r="D41" s="107">
        <f>'СВОД 2017'!P41</f>
        <v>-4600</v>
      </c>
      <c r="E41" s="107">
        <f>'СВОД 2018'!D41+$G$1*1-'Январь 2018'!D40</f>
        <v>-2300</v>
      </c>
      <c r="F41" s="107">
        <f>'СВОД 2018'!E41+$G$1*1-'Февраль 2018'!D40</f>
        <v>-2300</v>
      </c>
      <c r="G41" s="107">
        <f>'СВОД 2018'!F41+$G$1*1-'Март 2018'!D40</f>
        <v>-2300</v>
      </c>
      <c r="H41" s="107">
        <f>'СВОД 2018'!G41+$G$1*1-'Апрель 2018'!D40</f>
        <v>0</v>
      </c>
      <c r="I41" s="105">
        <f>'СВОД 2018'!H41+$G$1*1-'Май 2018'!D40</f>
        <v>0</v>
      </c>
      <c r="J41" s="105">
        <f>'СВОД 2018'!I41+$H$1*1-'Июнь 2018'!D40</f>
        <v>2200</v>
      </c>
      <c r="K41" s="105">
        <f>'СВОД 2018'!J41+$H$1*1-'Июль 2018'!D40</f>
        <v>0</v>
      </c>
      <c r="L41" s="105">
        <f>'СВОД 2018'!K41+$H$1*1-'Август 2018'!D40</f>
        <v>0</v>
      </c>
      <c r="M41" s="105">
        <f>'СВОД 2018'!L41+$H$1*1-'Сентябрь 2018'!D40</f>
        <v>0</v>
      </c>
      <c r="N41" s="105">
        <f>'СВОД 2018'!M41+$H$1*1-'Октябрь 2018'!D40</f>
        <v>2200</v>
      </c>
      <c r="O41" s="105">
        <f>'СВОД 2018'!N41+$H$1*1-'Ноябрь 2018'!D40</f>
        <v>2200</v>
      </c>
      <c r="P41" s="105">
        <f>'СВОД 2018'!O41+$H$1*1-'Декабрь 2018'!D40</f>
        <v>4400</v>
      </c>
      <c r="Q41" s="106">
        <f t="shared" si="1"/>
        <v>26900</v>
      </c>
      <c r="R41" s="106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06">
        <f t="shared" si="2"/>
        <v>4400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7">
        <f>'СВОД 2017'!P42</f>
        <v>15503.139999999996</v>
      </c>
      <c r="E42" s="107">
        <f>'СВОД 2018'!D42+$G$1*1-'Январь 2018'!D41</f>
        <v>-96.86000000000422</v>
      </c>
      <c r="F42" s="107">
        <f>'СВОД 2018'!E42+-'Февраль 2018'!D41</f>
        <v>-96.86000000000422</v>
      </c>
      <c r="G42" s="105">
        <f>'СВОД 2018'!F42+$G$1*1-'Март 2018'!D41</f>
        <v>2203.1399999999958</v>
      </c>
      <c r="H42" s="105">
        <f>'СВОД 2018'!G42+$G$1*1-'Апрель 2018'!D41</f>
        <v>-96.86000000000422</v>
      </c>
      <c r="I42" s="105">
        <f>'СВОД 2018'!H42+$G$1*1-'Май 2018'!D41</f>
        <v>-96.86000000000422</v>
      </c>
      <c r="J42" s="105">
        <f>'СВОД 2018'!I42+$H$1*1-'Июнь 2018'!D41</f>
        <v>-96.86000000000422</v>
      </c>
      <c r="K42" s="105">
        <f>'СВОД 2018'!J42+$H$1*1-'Июль 2018'!D41</f>
        <v>-96.86000000000422</v>
      </c>
      <c r="L42" s="105">
        <f>'СВОД 2018'!K42+$H$1*1-'Август 2018'!D41</f>
        <v>-96.86000000000422</v>
      </c>
      <c r="M42" s="105">
        <f>'СВОД 2018'!L42+$H$1*1-'Сентябрь 2018'!D41</f>
        <v>-96.86000000000422</v>
      </c>
      <c r="N42" s="105">
        <f>'СВОД 2018'!M42+$H$1*1-'Октябрь 2018'!D41</f>
        <v>2103.1399999999958</v>
      </c>
      <c r="O42" s="105">
        <f>'СВОД 2018'!N42+$H$1*1-'Ноябрь 2018'!D41</f>
        <v>4303.1399999999958</v>
      </c>
      <c r="P42" s="105">
        <f>'СВОД 2018'!O42+$H$1*1-'Декабрь 2018'!D41</f>
        <v>2103.1399999999958</v>
      </c>
      <c r="Q42" s="106">
        <f t="shared" si="1"/>
        <v>26900</v>
      </c>
      <c r="R42" s="106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06">
        <f t="shared" si="2"/>
        <v>4403.1399999999994</v>
      </c>
      <c r="T42" s="116">
        <f t="shared" si="0"/>
        <v>2300.0000000000036</v>
      </c>
    </row>
    <row r="43" spans="1:20" ht="15.95" customHeight="1" x14ac:dyDescent="0.25">
      <c r="A43" s="20" t="s">
        <v>60</v>
      </c>
      <c r="B43" s="20">
        <v>31</v>
      </c>
      <c r="C43" s="114"/>
      <c r="D43" s="107">
        <f>'СВОД 2017'!P43</f>
        <v>96.359999999997854</v>
      </c>
      <c r="E43" s="107">
        <f>'СВОД 2018'!D43+$G$1*1-'Январь 2018'!D42</f>
        <v>96.359999999997854</v>
      </c>
      <c r="F43" s="105">
        <f>'СВОД 2018'!E43+$G$1*1-'Февраль 2018'!D42</f>
        <v>96.359999999997854</v>
      </c>
      <c r="G43" s="105">
        <f>'СВОД 2018'!F43+$G$1*1-'Март 2018'!D42</f>
        <v>2396.3599999999979</v>
      </c>
      <c r="H43" s="105">
        <f>'СВОД 2018'!G43+$G$1*1-'Апрель 2018'!D42</f>
        <v>96.359999999997854</v>
      </c>
      <c r="I43" s="105">
        <f>'СВОД 2018'!H43+$G$1*1-'Май 2018'!D42</f>
        <v>96.359999999997854</v>
      </c>
      <c r="J43" s="105">
        <f>'СВОД 2018'!I43+$H$1*1-'Июнь 2018'!D42</f>
        <v>-3.6400000000021464</v>
      </c>
      <c r="K43" s="105">
        <f>'СВОД 2018'!J43+$H$1*1-'Июль 2018'!D42</f>
        <v>-103.64000000000215</v>
      </c>
      <c r="L43" s="105">
        <f>'СВОД 2018'!K43+$H$1*1-'Август 2018'!D42</f>
        <v>2096.3599999999979</v>
      </c>
      <c r="M43" s="105">
        <f>'СВОД 2018'!L43+$H$1*1-'Сентябрь 2018'!D42</f>
        <v>1996.3599999999979</v>
      </c>
      <c r="N43" s="105">
        <f>'СВОД 2018'!M43+$H$1*1-'Октябрь 2018'!D42</f>
        <v>1896.3599999999979</v>
      </c>
      <c r="O43" s="105">
        <f>'СВОД 2018'!N43+$H$1*1-'Ноябрь 2018'!D42</f>
        <v>4096.3599999999979</v>
      </c>
      <c r="P43" s="105">
        <f>'СВОД 2018'!O43+$H$1*1-'Декабрь 2018'!D42</f>
        <v>896.35999999999785</v>
      </c>
      <c r="Q43" s="106">
        <f t="shared" si="1"/>
        <v>26900</v>
      </c>
      <c r="R43" s="106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06">
        <f t="shared" si="2"/>
        <v>896.35999999999694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7">
        <f>'СВОД 2017'!P44</f>
        <v>-2299.9999999999991</v>
      </c>
      <c r="E44" s="107">
        <f>'СВОД 2018'!D44+$G$1*1-'Январь 2018'!D43</f>
        <v>-2299.9999999999991</v>
      </c>
      <c r="F44" s="107">
        <f>'СВОД 2018'!E44+$G$1*1-'Февраль 2018'!D43</f>
        <v>-2299.9999999999991</v>
      </c>
      <c r="G44" s="107">
        <f>'СВОД 2018'!F44+$G$1*1-'Март 2018'!D43</f>
        <v>-2299.9999999999991</v>
      </c>
      <c r="H44" s="105">
        <f>'СВОД 2018'!G44+$G$1*1-'Апрель 2018'!D43</f>
        <v>-2299.9999999999991</v>
      </c>
      <c r="I44" s="105">
        <f>'СВОД 2018'!H44+$G$1*1-'Май 2018'!D43</f>
        <v>-2299.9999999999991</v>
      </c>
      <c r="J44" s="105">
        <f>'СВОД 2018'!I44+$H$1*1-'Июнь 2018'!D43</f>
        <v>-2299.9999999999991</v>
      </c>
      <c r="K44" s="105">
        <f>'СВОД 2018'!J44+$H$1*1-'Июль 2018'!D43</f>
        <v>-2299.9999999999991</v>
      </c>
      <c r="L44" s="105">
        <f>'СВОД 2018'!K44+$H$1*1-'Август 2018'!D43</f>
        <v>-2299.9999999999991</v>
      </c>
      <c r="M44" s="105">
        <f>'СВОД 2018'!L44+$H$1*1-'Сентябрь 2018'!D43</f>
        <v>-2299.9999999999991</v>
      </c>
      <c r="N44" s="105">
        <f>'СВОД 2018'!M44+$H$1*1-'Октябрь 2018'!D43</f>
        <v>-2299.9999999999991</v>
      </c>
      <c r="O44" s="105">
        <f>'СВОД 2018'!N44+$H$1*1-'Ноябрь 2018'!D43</f>
        <v>-99.999999999999091</v>
      </c>
      <c r="P44" s="105">
        <f>'СВОД 2018'!O44+$H$1*1-'Декабрь 2018'!D43</f>
        <v>0</v>
      </c>
      <c r="Q44" s="106">
        <f t="shared" si="1"/>
        <v>26900</v>
      </c>
      <c r="R44" s="106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7">
        <f>'СВОД 2017'!P45</f>
        <v>-11580</v>
      </c>
      <c r="E45" s="107">
        <f>'СВОД 2018'!D45+$G$1*1-'Январь 2018'!D44</f>
        <v>-9280</v>
      </c>
      <c r="F45" s="107">
        <f>'СВОД 2018'!E45+$G$1*1-'Февраль 2018'!D44</f>
        <v>-6980</v>
      </c>
      <c r="G45" s="107">
        <f>'СВОД 2018'!F45+$G$1*1-'Март 2018'!D44</f>
        <v>-4680</v>
      </c>
      <c r="H45" s="107">
        <f>'СВОД 2018'!G45+$G$1*1-'Апрель 2018'!D44</f>
        <v>-2380</v>
      </c>
      <c r="I45" s="107">
        <f>'СВОД 2018'!H45+$G$1*1-'Май 2018'!D44</f>
        <v>-4600</v>
      </c>
      <c r="J45" s="105">
        <f>'СВОД 2018'!I45+$H$1*1-'Июнь 2018'!D44</f>
        <v>-2400</v>
      </c>
      <c r="K45" s="105">
        <f>'СВОД 2018'!J45+$H$1*1-'Июль 2018'!D44</f>
        <v>-6800</v>
      </c>
      <c r="L45" s="105">
        <f>'СВОД 2018'!K45+$H$1*1-'Август 2018'!D44</f>
        <v>-4600</v>
      </c>
      <c r="M45" s="105">
        <f>'СВОД 2018'!L45+$H$1*1-'Сентябрь 2018'!D44</f>
        <v>-2400</v>
      </c>
      <c r="N45" s="105">
        <f>'СВОД 2018'!M45+$H$1*1-'Октябрь 2018'!D44</f>
        <v>-4400</v>
      </c>
      <c r="O45" s="105">
        <f>'СВОД 2018'!N45+$H$1*1-'Ноябрь 2018'!D44</f>
        <v>-2200</v>
      </c>
      <c r="P45" s="105">
        <f>'СВОД 2018'!O45+$H$1*1-'Декабрь 2018'!D44</f>
        <v>0</v>
      </c>
      <c r="Q45" s="106">
        <f t="shared" si="1"/>
        <v>26900</v>
      </c>
      <c r="R45" s="106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7">
        <f>'СВОД 2017'!P46</f>
        <v>0</v>
      </c>
      <c r="E46" s="107">
        <f>'СВОД 2018'!D46+$G$1*1-'Январь 2018'!D45</f>
        <v>0</v>
      </c>
      <c r="F46" s="107">
        <f>'СВОД 2018'!E46+$G$1*1-'Февраль 2018'!D45</f>
        <v>0</v>
      </c>
      <c r="G46" s="107">
        <f>'СВОД 2018'!F46+$G$1*1-'Март 2018'!D45</f>
        <v>0</v>
      </c>
      <c r="H46" s="105">
        <f>'СВОД 2018'!G46+$G$1*1-'Апрель 2018'!D45</f>
        <v>0</v>
      </c>
      <c r="I46" s="105">
        <f>'СВОД 2018'!H46+$G$1*1-'Май 2018'!D45</f>
        <v>0</v>
      </c>
      <c r="J46" s="105">
        <f>'СВОД 2018'!I46+$H$1*1-'Июнь 2018'!D45</f>
        <v>2200</v>
      </c>
      <c r="K46" s="105">
        <f>'СВОД 2018'!J46+$H$1*1-'Июль 2018'!D45</f>
        <v>0</v>
      </c>
      <c r="L46" s="105">
        <f>'СВОД 2018'!K46+$H$1*1-'Август 2018'!D45</f>
        <v>0</v>
      </c>
      <c r="M46" s="105">
        <f>'СВОД 2018'!L46+$H$1*1-'Сентябрь 2018'!D45</f>
        <v>0</v>
      </c>
      <c r="N46" s="105">
        <f>'СВОД 2018'!M46+$H$1*1-'Октябрь 2018'!D45</f>
        <v>2200</v>
      </c>
      <c r="O46" s="105">
        <f>'СВОД 2018'!N46+$H$1*1-'Ноябрь 2018'!D45</f>
        <v>4400</v>
      </c>
      <c r="P46" s="105">
        <f>'СВОД 2018'!O46+$H$1*1-'Декабрь 2018'!D45</f>
        <v>6600</v>
      </c>
      <c r="Q46" s="106">
        <f t="shared" si="1"/>
        <v>26900</v>
      </c>
      <c r="R46" s="106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06">
        <f t="shared" si="2"/>
        <v>6600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7">
        <f>'СВОД 2017'!P47</f>
        <v>2300</v>
      </c>
      <c r="E47" s="107">
        <f>'СВОД 2018'!D47+$G$1*1-'Январь 2018'!D46</f>
        <v>-2300</v>
      </c>
      <c r="F47" s="107">
        <f>'СВОД 2018'!E47+$G$1*1-'Февраль 2018'!D46</f>
        <v>0</v>
      </c>
      <c r="G47" s="107">
        <f>'СВОД 2018'!F47+$G$1*1-'Март 2018'!D46</f>
        <v>-2300</v>
      </c>
      <c r="H47" s="105">
        <f>'СВОД 2018'!G47+$G$1*1-'Апрель 2018'!D46</f>
        <v>0</v>
      </c>
      <c r="I47" s="105">
        <f>'СВОД 2018'!H47+$G$1*1-'Май 2018'!D46</f>
        <v>-2300</v>
      </c>
      <c r="J47" s="105">
        <f>'СВОД 2018'!I47+$H$1*1-'Июнь 2018'!D46</f>
        <v>-100</v>
      </c>
      <c r="K47" s="105">
        <f>'СВОД 2018'!J47+$H$1*1-'Июль 2018'!D46</f>
        <v>2100</v>
      </c>
      <c r="L47" s="105">
        <f>'СВОД 2018'!K47+$H$1*1-'Август 2018'!D46</f>
        <v>4300</v>
      </c>
      <c r="M47" s="105">
        <f>'СВОД 2018'!L47+$H$1*1-'Сентябрь 2018'!D46</f>
        <v>0</v>
      </c>
      <c r="N47" s="105">
        <f>'СВОД 2018'!M47+$H$1*1-'Октябрь 2018'!D46</f>
        <v>2200</v>
      </c>
      <c r="O47" s="105">
        <f>'СВОД 2018'!N47+$H$1*1-'Ноябрь 2018'!D46</f>
        <v>4400</v>
      </c>
      <c r="P47" s="105">
        <f>'СВОД 2018'!O47+$H$1*1-'Декабрь 2018'!D46</f>
        <v>6600</v>
      </c>
      <c r="Q47" s="106">
        <f t="shared" si="1"/>
        <v>26900</v>
      </c>
      <c r="R47" s="106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06">
        <f t="shared" si="2"/>
        <v>6600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2017'!P48</f>
        <v>1258.0499999999956</v>
      </c>
      <c r="E48" s="105">
        <f>'СВОД 2018'!D48+$G$1*1-'Январь 2018'!D47</f>
        <v>3558.0499999999956</v>
      </c>
      <c r="F48" s="105">
        <f>'СВОД 2018'!E48+$G$1*1-'Февраль 2018'!D47</f>
        <v>5858.0499999999956</v>
      </c>
      <c r="G48" s="105">
        <f>'СВОД 2018'!F48+$G$1*1-'Март 2018'!D47</f>
        <v>8158.0499999999956</v>
      </c>
      <c r="H48" s="105">
        <f>'СВОД 2018'!G48+$G$1*1-'Апрель 2018'!D47</f>
        <v>-1541.9500000000044</v>
      </c>
      <c r="I48" s="105">
        <f>'СВОД 2018'!H48+$G$1*1-'Май 2018'!D47</f>
        <v>758.04999999999563</v>
      </c>
      <c r="J48" s="105">
        <f>'СВОД 2018'!I48+$H$1*1-'Июнь 2018'!D47</f>
        <v>2958.0499999999956</v>
      </c>
      <c r="K48" s="105">
        <f>'СВОД 2018'!J48+$H$1*1-'Июль 2018'!D47</f>
        <v>5158.0499999999956</v>
      </c>
      <c r="L48" s="105">
        <f>'СВОД 2018'!K48+$H$1*1-'Август 2018'!D47</f>
        <v>-2641.9500000000044</v>
      </c>
      <c r="M48" s="105">
        <f>'СВОД 2018'!L48+$H$1*1-'Сентябрь 2018'!D47</f>
        <v>-441.95000000000437</v>
      </c>
      <c r="N48" s="105">
        <f>'СВОД 2018'!M48+$H$1*1-'Октябрь 2018'!D47</f>
        <v>1758.0499999999956</v>
      </c>
      <c r="O48" s="105">
        <f>'СВОД 2018'!N48+$H$1*1-'Ноябрь 2018'!D47</f>
        <v>3958.0499999999956</v>
      </c>
      <c r="P48" s="105">
        <f>'СВОД 2018'!O48+$H$1*1-'Декабрь 2018'!D47</f>
        <v>-5841.9500000000044</v>
      </c>
      <c r="Q48" s="106">
        <f t="shared" si="1"/>
        <v>26900</v>
      </c>
      <c r="R48" s="106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06">
        <f t="shared" si="2"/>
        <v>-5841.9500000000044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7">
        <f>'СВОД 2017'!P49</f>
        <v>-2331.83</v>
      </c>
      <c r="E49" s="107">
        <f>'СВОД 2018'!D49+$G$1*1-'Январь 2018'!D48</f>
        <v>-2331.83</v>
      </c>
      <c r="F49" s="107">
        <f>'СВОД 2018'!E49+$G$1*1-'Февраль 2018'!D48</f>
        <v>-31.829999999999927</v>
      </c>
      <c r="G49" s="107">
        <f>'СВОД 2018'!F49+$G$1*1-'Март 2018'!D48</f>
        <v>-2331.83</v>
      </c>
      <c r="H49" s="105">
        <f>'СВОД 2018'!G49+$G$1*1-'Апрель 2018'!D48</f>
        <v>-31.829999999999927</v>
      </c>
      <c r="I49" s="105">
        <f>'СВОД 2018'!H49+$G$1*1-'Май 2018'!D48</f>
        <v>-2331.83</v>
      </c>
      <c r="J49" s="105">
        <f>'СВОД 2018'!I49+$H$1*1-'Июнь 2018'!D48</f>
        <v>-131.82999999999993</v>
      </c>
      <c r="K49" s="105">
        <f>'СВОД 2018'!J49+$H$1*1-'Июль 2018'!D48</f>
        <v>-231.82999999999993</v>
      </c>
      <c r="L49" s="105">
        <f>'СВОД 2018'!K49+$H$1*1-'Август 2018'!D48</f>
        <v>-231.82999999999993</v>
      </c>
      <c r="M49" s="105">
        <f>'СВОД 2018'!L49+$H$1*1-'Сентябрь 2018'!D48</f>
        <v>-2431.83</v>
      </c>
      <c r="N49" s="105">
        <f>'СВОД 2018'!M49+$H$1*1-'Октябрь 2018'!D48</f>
        <v>-231.82999999999993</v>
      </c>
      <c r="O49" s="105">
        <f>'СВОД 2018'!N49+$H$1*1-'Ноябрь 2018'!D48</f>
        <v>-231.82999999999993</v>
      </c>
      <c r="P49" s="105">
        <f>'СВОД 2018'!O49+$H$1*1-'Декабрь 2018'!D48</f>
        <v>-231.82999999999993</v>
      </c>
      <c r="Q49" s="106">
        <f t="shared" si="1"/>
        <v>26900</v>
      </c>
      <c r="R49" s="106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7">
        <f>'СВОД 2017'!P50</f>
        <v>-1.8189894035458565E-12</v>
      </c>
      <c r="E50" s="107">
        <f>'СВОД 2018'!D50+$G$1*1-'Январь 2018'!D49</f>
        <v>-4600.0000000000018</v>
      </c>
      <c r="F50" s="107">
        <f>'СВОД 2018'!E50+$G$1*1-'Февраль 2018'!D49</f>
        <v>-2300.0000000000018</v>
      </c>
      <c r="G50" s="107">
        <f>'СВОД 2018'!F50+$G$1*1-'Март 2018'!D49</f>
        <v>-4600.0000000000018</v>
      </c>
      <c r="H50" s="107">
        <f>'СВОД 2018'!G50+$G$1*1-'Апрель 2018'!D49</f>
        <v>-2300.0000000000018</v>
      </c>
      <c r="I50" s="105">
        <f>'СВОД 2018'!H50+$G$1*1-'Май 2018'!D49</f>
        <v>-1.8189894035458565E-12</v>
      </c>
      <c r="J50" s="105">
        <f>'СВОД 2018'!I50+$H$1*1-'Июнь 2018'!D49</f>
        <v>-400.00000000000182</v>
      </c>
      <c r="K50" s="105">
        <f>'СВОД 2018'!J50+$H$1*1-'Июль 2018'!D49</f>
        <v>-4400.0000000000018</v>
      </c>
      <c r="L50" s="105">
        <f>'СВОД 2018'!K50+$H$1*1-'Август 2018'!D49</f>
        <v>-2200.0000000000018</v>
      </c>
      <c r="M50" s="105">
        <f>'СВОД 2018'!L50+$H$1*1-'Сентябрь 2018'!D49</f>
        <v>-1.8189894035458565E-12</v>
      </c>
      <c r="N50" s="105">
        <f>'СВОД 2018'!M50+$H$1*1-'Октябрь 2018'!D49</f>
        <v>2199.9999999999982</v>
      </c>
      <c r="O50" s="105">
        <f>'СВОД 2018'!N50+$H$1*1-'Ноябрь 2018'!D49</f>
        <v>-2200.0000000000018</v>
      </c>
      <c r="P50" s="105">
        <f>'СВОД 2018'!O50+$H$1*1-'Декабрь 2018'!D49</f>
        <v>-1.8189894035458565E-12</v>
      </c>
      <c r="Q50" s="106">
        <f t="shared" si="1"/>
        <v>26900</v>
      </c>
      <c r="R50" s="106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06">
        <f t="shared" si="2"/>
        <v>0</v>
      </c>
      <c r="T50" s="116">
        <f t="shared" si="0"/>
        <v>1.8189894035458565E-12</v>
      </c>
    </row>
    <row r="51" spans="1:20" ht="15.95" customHeight="1" x14ac:dyDescent="0.25">
      <c r="A51" s="20" t="s">
        <v>68</v>
      </c>
      <c r="B51" s="20">
        <v>38</v>
      </c>
      <c r="C51" s="114"/>
      <c r="D51" s="107">
        <f>'СВОД 2017'!P51</f>
        <v>0</v>
      </c>
      <c r="E51" s="107">
        <f>'СВОД 2018'!D51+$G$1*1-'Январь 2018'!D50</f>
        <v>2300</v>
      </c>
      <c r="F51" s="107">
        <f>'СВОД 2018'!E51+$G$1*1-'Февраль 2018'!D50</f>
        <v>0</v>
      </c>
      <c r="G51" s="107">
        <f>'СВОД 2018'!F51+$G$1*1-'Март 2018'!D50</f>
        <v>2300</v>
      </c>
      <c r="H51" s="105">
        <f>'СВОД 2018'!G51+$G$1*1-'Апрель 2018'!D50</f>
        <v>0</v>
      </c>
      <c r="I51" s="105">
        <f>'СВОД 2018'!H51+$G$1*1-'Май 2018'!D50</f>
        <v>2300</v>
      </c>
      <c r="J51" s="105">
        <f>'СВОД 2018'!I51+$H$1*1-'Июнь 2018'!D50</f>
        <v>4500</v>
      </c>
      <c r="K51" s="105">
        <f>'СВОД 2018'!J51+$H$1*1-'Июль 2018'!D50</f>
        <v>2200</v>
      </c>
      <c r="L51" s="105">
        <f>'СВОД 2018'!K51+$H$1*1-'Август 2018'!D50</f>
        <v>4400</v>
      </c>
      <c r="M51" s="105">
        <f>'СВОД 2018'!L51+$H$1*1-'Сентябрь 2018'!D50</f>
        <v>2200</v>
      </c>
      <c r="N51" s="105">
        <f>'СВОД 2018'!M51+$H$1*1-'Октябрь 2018'!D50</f>
        <v>4400</v>
      </c>
      <c r="O51" s="105">
        <f>'СВОД 2018'!N51+$H$1*1-'Ноябрь 2018'!D50</f>
        <v>6600</v>
      </c>
      <c r="P51" s="105">
        <f>'СВОД 2018'!O51+$H$1*1-'Декабрь 2018'!D50</f>
        <v>8800</v>
      </c>
      <c r="Q51" s="106">
        <f t="shared" si="1"/>
        <v>26900</v>
      </c>
      <c r="R51" s="106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06">
        <f t="shared" si="2"/>
        <v>8800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7">
        <f>'СВОД 2017'!P52</f>
        <v>-554.01999999999953</v>
      </c>
      <c r="E52" s="107">
        <f>'СВОД 2018'!D52+$G$1*1-'Январь 2018'!D51</f>
        <v>-554.01999999999953</v>
      </c>
      <c r="F52" s="107">
        <f>'СВОД 2018'!E52+$G$1*1-'Февраль 2018'!D51</f>
        <v>-2854.0199999999995</v>
      </c>
      <c r="G52" s="107">
        <f>'СВОД 2018'!F52+$G$1*1-'Март 2018'!D51</f>
        <v>-2854.0199999999995</v>
      </c>
      <c r="H52" s="105">
        <f>'СВОД 2018'!G52+$G$1*1-'Апрель 2018'!D51</f>
        <v>-554.01999999999953</v>
      </c>
      <c r="I52" s="105">
        <f>'СВОД 2018'!H52+$G$1*1-'Май 2018'!D51</f>
        <v>-554.01999999999953</v>
      </c>
      <c r="J52" s="105">
        <f>'СВОД 2018'!I52+$H$1*1-'Июнь 2018'!D51</f>
        <v>-654.01999999999953</v>
      </c>
      <c r="K52" s="105">
        <f>'СВОД 2018'!J52+$H$1*1-'Июль 2018'!D51</f>
        <v>-754.01999999999953</v>
      </c>
      <c r="L52" s="105">
        <f>'СВОД 2018'!K52+$H$1*1-'Август 2018'!D51</f>
        <v>-854.01999999999953</v>
      </c>
      <c r="M52" s="105">
        <f>'СВОД 2018'!L52+$H$1*1-'Сентябрь 2018'!D51</f>
        <v>-954.01999999999953</v>
      </c>
      <c r="N52" s="105">
        <f>'СВОД 2018'!M52+$H$1*1-'Октябрь 2018'!D51</f>
        <v>-1054.0199999999995</v>
      </c>
      <c r="O52" s="105">
        <f>'СВОД 2018'!N52+$H$1*1-'Ноябрь 2018'!D51</f>
        <v>1145.9800000000005</v>
      </c>
      <c r="P52" s="105">
        <f>'СВОД 2018'!O52+$H$1*1-'Декабрь 2018'!D51</f>
        <v>1145.9800000000005</v>
      </c>
      <c r="Q52" s="106">
        <f t="shared" si="1"/>
        <v>26900</v>
      </c>
      <c r="R52" s="106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06">
        <f t="shared" si="2"/>
        <v>1145.9799999999996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7">
        <f>'СВОД 2017'!P53</f>
        <v>0</v>
      </c>
      <c r="E53" s="107">
        <f>'СВОД 2018'!D53+$G$1*1-'Январь 2018'!D52</f>
        <v>2300</v>
      </c>
      <c r="F53" s="107">
        <f>'СВОД 2018'!E53+$G$1*1-'Февраль 2018'!D52</f>
        <v>2300</v>
      </c>
      <c r="G53" s="105">
        <f>'СВОД 2018'!F53+$G$1*1-'Март 2018'!D52</f>
        <v>0</v>
      </c>
      <c r="H53" s="105">
        <f>'СВОД 2018'!G53+$G$1*1-'Апрель 2018'!D52</f>
        <v>0</v>
      </c>
      <c r="I53" s="105">
        <f>'СВОД 2018'!H53+$G$1*1-'Май 2018'!D52</f>
        <v>2300</v>
      </c>
      <c r="J53" s="105">
        <f>'СВОД 2018'!I53+$H$1*1-'Июнь 2018'!D52</f>
        <v>100</v>
      </c>
      <c r="K53" s="105">
        <f>'СВОД 2018'!J53+$H$1*1-'Июль 2018'!D52</f>
        <v>2300</v>
      </c>
      <c r="L53" s="105">
        <f>'СВОД 2018'!K53+$H$1*1-'Август 2018'!D52</f>
        <v>100</v>
      </c>
      <c r="M53" s="105">
        <f>'СВОД 2018'!L53+$H$1*1-'Сентябрь 2018'!D52</f>
        <v>2300</v>
      </c>
      <c r="N53" s="105">
        <f>'СВОД 2018'!M53+$H$1*1-'Октябрь 2018'!D52</f>
        <v>4500</v>
      </c>
      <c r="O53" s="105">
        <f>'СВОД 2018'!N53+$H$1*1-'Ноябрь 2018'!D52</f>
        <v>6700</v>
      </c>
      <c r="P53" s="105">
        <f>'СВОД 2018'!O53+$H$1*1-'Декабрь 2018'!D52</f>
        <v>8900</v>
      </c>
      <c r="Q53" s="106">
        <f t="shared" si="1"/>
        <v>26900</v>
      </c>
      <c r="R53" s="106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06">
        <f t="shared" si="2"/>
        <v>8900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2017'!P54</f>
        <v>962</v>
      </c>
      <c r="E54" s="105">
        <f>'СВОД 2018'!D54+$G$1*1-'Январь 2018'!D53</f>
        <v>3262</v>
      </c>
      <c r="F54" s="105">
        <f>'СВОД 2018'!E54+$G$1*1-'Февраль 2018'!D53</f>
        <v>5562</v>
      </c>
      <c r="G54" s="105">
        <f>'СВОД 2018'!F54+$G$1*1-'Март 2018'!D53</f>
        <v>7862</v>
      </c>
      <c r="H54" s="105">
        <f>'СВОД 2018'!G54+$G$1*1-'Апрель 2018'!D53</f>
        <v>10162</v>
      </c>
      <c r="I54" s="105">
        <f>'СВОД 2018'!H54+$G$1*1-'Май 2018'!D53</f>
        <v>12462</v>
      </c>
      <c r="J54" s="105">
        <f>'СВОД 2018'!I54+$H$1*1-'Июнь 2018'!D53</f>
        <v>14662</v>
      </c>
      <c r="K54" s="105">
        <f>'СВОД 2018'!J54+$H$1*1-'Июль 2018'!D53</f>
        <v>16862</v>
      </c>
      <c r="L54" s="105">
        <f>'СВОД 2018'!K54+$H$1*1-'Август 2018'!D53</f>
        <v>19062</v>
      </c>
      <c r="M54" s="105">
        <f>'СВОД 2018'!L54+$H$1*1-'Сентябрь 2018'!D53</f>
        <v>21262</v>
      </c>
      <c r="N54" s="105">
        <f>'СВОД 2018'!M54+$H$1*1-'Октябрь 2018'!D53</f>
        <v>23462</v>
      </c>
      <c r="O54" s="105">
        <f>'СВОД 2018'!N54+$H$1*1-'Ноябрь 2018'!D53</f>
        <v>25662</v>
      </c>
      <c r="P54" s="105">
        <f>'СВОД 2018'!O54+$H$1*1-'Декабрь 2018'!D53</f>
        <v>27862</v>
      </c>
      <c r="Q54" s="106">
        <f t="shared" si="1"/>
        <v>26900</v>
      </c>
      <c r="R54" s="106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06">
        <f t="shared" si="2"/>
        <v>27862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2017'!P55</f>
        <v>45678.59</v>
      </c>
      <c r="E55" s="105">
        <f>'СВОД 2018'!D55+$G$1*1-'Январь 2018'!D54</f>
        <v>47978.59</v>
      </c>
      <c r="F55" s="105">
        <f>'СВОД 2018'!E55+$G$1*1-'Февраль 2018'!D54</f>
        <v>50278.59</v>
      </c>
      <c r="G55" s="105">
        <f>'СВОД 2018'!F55+$G$1*1-'Март 2018'!D54</f>
        <v>52578.59</v>
      </c>
      <c r="H55" s="105">
        <f>'СВОД 2018'!G55+$G$1*1-'Апрель 2018'!D54</f>
        <v>54878.59</v>
      </c>
      <c r="I55" s="105">
        <f>'СВОД 2018'!H55+$G$1*1-'Май 2018'!D54</f>
        <v>57178.59</v>
      </c>
      <c r="J55" s="105">
        <f>'СВОД 2018'!I55+$H$1*1-'Июнь 2018'!D54</f>
        <v>59378.59</v>
      </c>
      <c r="K55" s="105">
        <f>'СВОД 2018'!J55+$H$1*1-'Июль 2018'!D54</f>
        <v>61578.59</v>
      </c>
      <c r="L55" s="105">
        <f>'СВОД 2018'!K55+$H$1*1-'Август 2018'!D54</f>
        <v>63778.59</v>
      </c>
      <c r="M55" s="105">
        <f>'СВОД 2018'!L55+$H$1*1-'Сентябрь 2018'!D54</f>
        <v>65978.59</v>
      </c>
      <c r="N55" s="105">
        <f>'СВОД 2018'!M55+$H$1*1-'Октябрь 2018'!D54</f>
        <v>68178.59</v>
      </c>
      <c r="O55" s="105">
        <f>'СВОД 2018'!N55+$H$1*1-'Ноябрь 2018'!D54</f>
        <v>70378.59</v>
      </c>
      <c r="P55" s="105">
        <f>'СВОД 2018'!O55+$H$1*1-'Декабрь 2018'!D54</f>
        <v>72578.59</v>
      </c>
      <c r="Q55" s="106">
        <f t="shared" si="1"/>
        <v>26900</v>
      </c>
      <c r="R55" s="106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06">
        <f t="shared" si="2"/>
        <v>72578.59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2017'!P56</f>
        <v>5435.7499999999982</v>
      </c>
      <c r="E56" s="105">
        <f>'СВОД 2018'!D56+$G$1*1-'Январь 2018'!D55</f>
        <v>7735.7499999999982</v>
      </c>
      <c r="F56" s="105">
        <f>'СВОД 2018'!E56+$G$1*1-'Февраль 2018'!D55</f>
        <v>10035.749999999998</v>
      </c>
      <c r="G56" s="105">
        <f>'СВОД 2018'!F56+$G$1*1-'Март 2018'!D55</f>
        <v>12335.749999999998</v>
      </c>
      <c r="H56" s="105">
        <f>'СВОД 2018'!G56+$G$1*1-'Апрель 2018'!D55</f>
        <v>-364.25000000000182</v>
      </c>
      <c r="I56" s="105">
        <f>'СВОД 2018'!H56+$G$1*1-'Май 2018'!D55</f>
        <v>1935.7499999999982</v>
      </c>
      <c r="J56" s="105">
        <f>'СВОД 2018'!I56+$H$1*1-'Июнь 2018'!D55</f>
        <v>4135.7499999999982</v>
      </c>
      <c r="K56" s="105">
        <f>'СВОД 2018'!J56+$H$1*1-'Июль 2018'!D55</f>
        <v>1435.7499999999982</v>
      </c>
      <c r="L56" s="105">
        <f>'СВОД 2018'!K56+$H$1*1-'Август 2018'!D55</f>
        <v>3635.7499999999982</v>
      </c>
      <c r="M56" s="105">
        <f>'СВОД 2018'!L56+$H$1*1-'Сентябрь 2018'!D55</f>
        <v>835.74999999999818</v>
      </c>
      <c r="N56" s="105">
        <f>'СВОД 2018'!M56+$H$1*1-'Октябрь 2018'!D55</f>
        <v>3035.7499999999982</v>
      </c>
      <c r="O56" s="105">
        <f>'СВОД 2018'!N56+$H$1*1-'Ноябрь 2018'!D55</f>
        <v>5235.7499999999982</v>
      </c>
      <c r="P56" s="105">
        <f>'СВОД 2018'!O56+$H$1*1-'Декабрь 2018'!D55</f>
        <v>7435.7499999999982</v>
      </c>
      <c r="Q56" s="106">
        <f t="shared" si="1"/>
        <v>26900</v>
      </c>
      <c r="R56" s="106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06">
        <f t="shared" si="2"/>
        <v>7435.75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7">
        <f>'СВОД 2017'!P57</f>
        <v>800.00000000000273</v>
      </c>
      <c r="E57" s="107">
        <f>'СВОД 2018'!D57+$G$1*1-'Январь 2018'!D56</f>
        <v>-3619.9999999999973</v>
      </c>
      <c r="F57" s="107">
        <f>'СВОД 2018'!E57+$G$1*1-'Февраль 2018'!D56</f>
        <v>-1319.9999999999973</v>
      </c>
      <c r="G57" s="107">
        <f>'СВОД 2018'!F57+$G$1*1-'Март 2018'!D56</f>
        <v>980.00000000000273</v>
      </c>
      <c r="H57" s="105">
        <f>'СВОД 2018'!G57+$G$1*1-'Апрель 2018'!D56</f>
        <v>-3439.9999999999973</v>
      </c>
      <c r="I57" s="105">
        <f>'СВОД 2018'!H57+$G$1*1-'Май 2018'!D56</f>
        <v>-1139.9999999999973</v>
      </c>
      <c r="J57" s="105">
        <f>'СВОД 2018'!I57+$H$1*1-'Июнь 2018'!D56</f>
        <v>1060.0000000000027</v>
      </c>
      <c r="K57" s="105">
        <f>'СВОД 2018'!J57+$H$1*1-'Июль 2018'!D56</f>
        <v>-3859.9999999999973</v>
      </c>
      <c r="L57" s="105">
        <f>'СВОД 2018'!K57+$H$1*1-'Август 2018'!D56</f>
        <v>-1659.9999999999973</v>
      </c>
      <c r="M57" s="105">
        <f>'СВОД 2018'!L57+$H$1*1-'Сентябрь 2018'!D56</f>
        <v>-6599.9999999999973</v>
      </c>
      <c r="N57" s="105">
        <f>'СВОД 2018'!M57+$H$1*1-'Октябрь 2018'!D56</f>
        <v>-4399.9999999999973</v>
      </c>
      <c r="O57" s="105">
        <f>'СВОД 2018'!N57+$H$1*1-'Ноябрь 2018'!D56</f>
        <v>-2199.9999999999973</v>
      </c>
      <c r="P57" s="105">
        <f>'СВОД 2018'!O57+$H$1*1-'Декабрь 2018'!D56</f>
        <v>-6599.9999999999973</v>
      </c>
      <c r="Q57" s="106">
        <f t="shared" si="1"/>
        <v>26900</v>
      </c>
      <c r="R57" s="106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06">
        <f t="shared" si="2"/>
        <v>-6599.9999999999964</v>
      </c>
      <c r="T57" s="116">
        <f t="shared" si="0"/>
        <v>0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2017'!P58</f>
        <v>18229.309999999998</v>
      </c>
      <c r="E58" s="105">
        <f>'СВОД 2018'!D58+$G$1*1-'Январь 2018'!D57</f>
        <v>20529.309999999998</v>
      </c>
      <c r="F58" s="105">
        <f>'СВОД 2018'!E58+$G$1*1-'Февраль 2018'!D57</f>
        <v>22829.309999999998</v>
      </c>
      <c r="G58" s="105">
        <f>'СВОД 2018'!F58+$G$1*1-'Март 2018'!D57</f>
        <v>25129.309999999998</v>
      </c>
      <c r="H58" s="105">
        <f>'СВОД 2018'!G58+$G$1*1-'Апрель 2018'!D57</f>
        <v>27429.309999999998</v>
      </c>
      <c r="I58" s="105">
        <f>'СВОД 2018'!H58+$G$1*1-'Май 2018'!D57</f>
        <v>29729.309999999998</v>
      </c>
      <c r="J58" s="105">
        <f>'СВОД 2018'!I58+$H$1*1-'Июнь 2018'!D57</f>
        <v>31929.309999999998</v>
      </c>
      <c r="K58" s="105">
        <f>'СВОД 2018'!J58+$H$1*1-'Июль 2018'!D57</f>
        <v>34129.31</v>
      </c>
      <c r="L58" s="105">
        <f>'СВОД 2018'!K58+$H$1*1-'Август 2018'!D57</f>
        <v>36329.31</v>
      </c>
      <c r="M58" s="105">
        <f>'СВОД 2018'!L58+$H$1*1-'Сентябрь 2018'!D57</f>
        <v>38529.31</v>
      </c>
      <c r="N58" s="105">
        <f>'СВОД 2018'!M58+$H$1*1-'Октябрь 2018'!D57</f>
        <v>40729.31</v>
      </c>
      <c r="O58" s="105">
        <f>'СВОД 2018'!N58+$H$1*1-'Ноябрь 2018'!D57</f>
        <v>42929.31</v>
      </c>
      <c r="P58" s="105">
        <f>'СВОД 2018'!O58+$H$1*1-'Декабрь 2018'!D57</f>
        <v>45129.31</v>
      </c>
      <c r="Q58" s="106">
        <f t="shared" si="1"/>
        <v>26900</v>
      </c>
      <c r="R58" s="106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06">
        <f t="shared" si="2"/>
        <v>45129.31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7">
        <f>'СВОД 2017'!P59</f>
        <v>390.28999999999814</v>
      </c>
      <c r="E59" s="107">
        <f>'СВОД 2018'!D59+$G$1*1-'Январь 2018'!D58</f>
        <v>190.28999999999814</v>
      </c>
      <c r="F59" s="105">
        <f>'СВОД 2018'!E59+$G$1*1-'Февраль 2018'!D58</f>
        <v>190.28999999999814</v>
      </c>
      <c r="G59" s="105">
        <f>'СВОД 2018'!F59+$G$1*1-'Март 2018'!D58</f>
        <v>190.28999999999814</v>
      </c>
      <c r="H59" s="105">
        <f>'СВОД 2018'!G59+$G$1*1-'Апрель 2018'!D58</f>
        <v>0.28999999999814463</v>
      </c>
      <c r="I59" s="105">
        <f>'СВОД 2018'!H59+$G$1*1-'Май 2018'!D58</f>
        <v>0.28999999999814463</v>
      </c>
      <c r="J59" s="105">
        <f>'СВОД 2018'!I59+$H$1*1-'Июнь 2018'!D58</f>
        <v>2200.2899999999981</v>
      </c>
      <c r="K59" s="105">
        <f>'СВОД 2018'!J59+$H$1*1-'Июль 2018'!D58</f>
        <v>-4799.7100000000019</v>
      </c>
      <c r="L59" s="105">
        <f>'СВОД 2018'!K59+$H$1*1-'Август 2018'!D58</f>
        <v>-4899.7100000000019</v>
      </c>
      <c r="M59" s="105">
        <f>'СВОД 2018'!L59+$H$1*1-'Сентябрь 2018'!D58</f>
        <v>-2699.7100000000019</v>
      </c>
      <c r="N59" s="105">
        <f>'СВОД 2018'!M59+$H$1*1-'Октябрь 2018'!D58</f>
        <v>-499.71000000000186</v>
      </c>
      <c r="O59" s="105">
        <f>'СВОД 2018'!N59+$H$1*1-'Ноябрь 2018'!D58</f>
        <v>1700.2899999999981</v>
      </c>
      <c r="P59" s="105">
        <f>'СВОД 2018'!O59+$H$1*1-'Декабрь 2018'!D58</f>
        <v>3900.2899999999981</v>
      </c>
      <c r="Q59" s="106">
        <f t="shared" si="1"/>
        <v>26900</v>
      </c>
      <c r="R59" s="106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06">
        <f t="shared" si="2"/>
        <v>3900.2899999999972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7">
        <f>'СВОД 2017'!P60</f>
        <v>-1736.2699999999986</v>
      </c>
      <c r="E60" s="107">
        <f>'СВОД 2018'!D60+$G$1*1-'Январь 2018'!D59</f>
        <v>-2336.2699999999986</v>
      </c>
      <c r="F60" s="107">
        <f>'СВОД 2018'!E60+$G$1*1-'Февраль 2018'!D59</f>
        <v>-2336.2699999999986</v>
      </c>
      <c r="G60" s="107">
        <f>'СВОД 2018'!F60+$G$1*1-'Март 2018'!D59</f>
        <v>-2336.2699999999986</v>
      </c>
      <c r="H60" s="105">
        <f>'СВОД 2018'!G60+$G$1*1-'Апрель 2018'!D59</f>
        <v>-2336.2699999999986</v>
      </c>
      <c r="I60" s="105">
        <f>'СВОД 2018'!H60+$G$1*1-'Май 2018'!D59</f>
        <v>-2336.2699999999986</v>
      </c>
      <c r="J60" s="105">
        <f>'СВОД 2018'!I60+$H$1*1-'Июнь 2018'!D59</f>
        <v>-2436.2699999999986</v>
      </c>
      <c r="K60" s="105">
        <f>'СВОД 2018'!J60+$H$1*1-'Июль 2018'!D59</f>
        <v>-2536.2699999999986</v>
      </c>
      <c r="L60" s="105">
        <f>'СВОД 2018'!K60+$H$1*1-'Август 2018'!D59</f>
        <v>-2636.2699999999986</v>
      </c>
      <c r="M60" s="105">
        <f>'СВОД 2018'!L60+$H$1*1-'Сентябрь 2018'!D59</f>
        <v>-2736.2699999999986</v>
      </c>
      <c r="N60" s="105">
        <f>'СВОД 2018'!M60+$H$1*1-'Октябрь 2018'!D59</f>
        <v>-536.26999999999862</v>
      </c>
      <c r="O60" s="105">
        <f>'СВОД 2018'!N60+$H$1*1-'Ноябрь 2018'!D59</f>
        <v>-536.26999999999862</v>
      </c>
      <c r="P60" s="105">
        <f>'СВОД 2018'!O60+$H$1*1-'Декабрь 2018'!D59</f>
        <v>-536.26999999999862</v>
      </c>
      <c r="Q60" s="106">
        <f t="shared" si="1"/>
        <v>26900</v>
      </c>
      <c r="R60" s="106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06">
        <f t="shared" si="2"/>
        <v>-536.2699999999968</v>
      </c>
      <c r="T60" s="116">
        <f t="shared" si="0"/>
        <v>1.8189894035458565E-12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2017'!P61</f>
        <v>15377.589999999989</v>
      </c>
      <c r="E61" s="105">
        <f>'СВОД 2018'!D61+$G$1*1-'Январь 2018'!D60</f>
        <v>17677.589999999989</v>
      </c>
      <c r="F61" s="105">
        <f>'СВОД 2018'!E61+$G$1*1-'Февраль 2018'!D60</f>
        <v>19977.589999999989</v>
      </c>
      <c r="G61" s="105">
        <f>'СВОД 2018'!F61+$G$1*1-'Март 2018'!D60</f>
        <v>22277.589999999989</v>
      </c>
      <c r="H61" s="105">
        <f>'СВОД 2018'!G61+$G$1*1-'Апрель 2018'!D60</f>
        <v>24577.589999999989</v>
      </c>
      <c r="I61" s="105">
        <f>'СВОД 2018'!H61+$G$1*1-'Май 2018'!D60</f>
        <v>26877.589999999989</v>
      </c>
      <c r="J61" s="105">
        <f>'СВОД 2018'!I61+$H$1*1-'Июнь 2018'!D60</f>
        <v>29077.589999999989</v>
      </c>
      <c r="K61" s="105">
        <f>'СВОД 2018'!J61+$H$1*1-'Июль 2018'!D60</f>
        <v>31277.589999999989</v>
      </c>
      <c r="L61" s="105">
        <f>'СВОД 2018'!K61+$H$1*1-'Август 2018'!D60</f>
        <v>33477.589999999989</v>
      </c>
      <c r="M61" s="105">
        <f>'СВОД 2018'!L61+$H$1*1-'Сентябрь 2018'!D60</f>
        <v>35677.589999999989</v>
      </c>
      <c r="N61" s="105">
        <f>'СВОД 2018'!M61+$H$1*1-'Октябрь 2018'!D60</f>
        <v>37877.589999999989</v>
      </c>
      <c r="O61" s="105">
        <f>'СВОД 2018'!N61+$H$1*1-'Ноябрь 2018'!D60</f>
        <v>40077.589999999989</v>
      </c>
      <c r="P61" s="105">
        <f>'СВОД 2018'!O61+$H$1*1-'Декабрь 2018'!D60</f>
        <v>42277.589999999989</v>
      </c>
      <c r="Q61" s="106">
        <f t="shared" si="1"/>
        <v>26900</v>
      </c>
      <c r="R61" s="106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06">
        <f t="shared" si="2"/>
        <v>42277.589999999989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7">
        <f>'СВОД 2017'!P62</f>
        <v>-9400</v>
      </c>
      <c r="E62" s="107">
        <f>'СВОД 2018'!D62+$G$1*1-'Январь 2018'!D61</f>
        <v>-7100</v>
      </c>
      <c r="F62" s="107">
        <f>'СВОД 2018'!E62+$G$1*1-'Февраль 2018'!D61</f>
        <v>-4800</v>
      </c>
      <c r="G62" s="107">
        <f>'СВОД 2018'!F62+$G$1*1-'Март 2018'!D61</f>
        <v>-12500</v>
      </c>
      <c r="H62" s="107">
        <f>'СВОД 2018'!G62+$G$1*1-'Апрель 2018'!D61</f>
        <v>-10200</v>
      </c>
      <c r="I62" s="107">
        <f>'СВОД 2018'!H62+$G$1*1-'Май 2018'!D61</f>
        <v>-7900</v>
      </c>
      <c r="J62" s="105">
        <f>'СВОД 2018'!I62+$H$1*1-'Июнь 2018'!D61</f>
        <v>-5700</v>
      </c>
      <c r="K62" s="105">
        <f>'СВОД 2018'!J62+$H$1*1-'Июль 2018'!D61</f>
        <v>-3500</v>
      </c>
      <c r="L62" s="105">
        <f>'СВОД 2018'!K62+$H$1*1-'Август 2018'!D61</f>
        <v>-11300</v>
      </c>
      <c r="M62" s="105">
        <f>'СВОД 2018'!L62+$H$1*1-'Сентябрь 2018'!D61</f>
        <v>-9100</v>
      </c>
      <c r="N62" s="105">
        <f>'СВОД 2018'!M62+$H$1*1-'Октябрь 2018'!D61</f>
        <v>-6900</v>
      </c>
      <c r="O62" s="105">
        <f>'СВОД 2018'!N62+$H$1*1-'Ноябрь 2018'!D61</f>
        <v>-4700</v>
      </c>
      <c r="P62" s="105">
        <f>'СВОД 2018'!O62+$H$1*1-'Декабрь 2018'!D61</f>
        <v>-2500</v>
      </c>
      <c r="Q62" s="106">
        <f t="shared" si="1"/>
        <v>26900</v>
      </c>
      <c r="R62" s="106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06">
        <f t="shared" si="2"/>
        <v>-2500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7">
        <f>'СВОД 2017'!P63</f>
        <v>-408.87000000000262</v>
      </c>
      <c r="E63" s="107">
        <f>'СВОД 2018'!D63+$G$1*1-'Январь 2018'!D62</f>
        <v>-608.87000000000262</v>
      </c>
      <c r="F63" s="107">
        <f>'СВОД 2018'!E63+$G$1*1-'Февраль 2018'!D62</f>
        <v>1691.1299999999974</v>
      </c>
      <c r="G63" s="105">
        <f>'СВОД 2018'!F63+$G$1*1-'Март 2018'!D62</f>
        <v>1491.1299999999974</v>
      </c>
      <c r="H63" s="105">
        <f>'СВОД 2018'!G63+$G$1*1-'Апрель 2018'!D62</f>
        <v>1291.1299999999974</v>
      </c>
      <c r="I63" s="105">
        <f>'СВОД 2018'!H63+$G$1*1-'Май 2018'!D62</f>
        <v>3591.1299999999974</v>
      </c>
      <c r="J63" s="105">
        <f>'СВОД 2018'!I63+$H$1*1-'Июнь 2018'!D62</f>
        <v>5791.1299999999974</v>
      </c>
      <c r="K63" s="105">
        <f>'СВОД 2018'!J63+$H$1*1-'Июль 2018'!D62</f>
        <v>7991.1299999999974</v>
      </c>
      <c r="L63" s="105">
        <f>'СВОД 2018'!K63+$H$1*1-'Август 2018'!D62</f>
        <v>8191.1299999999974</v>
      </c>
      <c r="M63" s="105">
        <f>'СВОД 2018'!L63+$H$1*1-'Сентябрь 2018'!D62</f>
        <v>10391.129999999997</v>
      </c>
      <c r="N63" s="105">
        <f>'СВОД 2018'!M63+$H$1*1-'Октябрь 2018'!D62</f>
        <v>12591.129999999997</v>
      </c>
      <c r="O63" s="105">
        <f>'СВОД 2018'!N63+$H$1*1-'Ноябрь 2018'!D62</f>
        <v>14791.129999999997</v>
      </c>
      <c r="P63" s="105">
        <f>'СВОД 2018'!O63+$H$1*1-'Декабрь 2018'!D62</f>
        <v>16991.129999999997</v>
      </c>
      <c r="Q63" s="106">
        <f t="shared" si="1"/>
        <v>26900</v>
      </c>
      <c r="R63" s="106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06">
        <f t="shared" si="2"/>
        <v>16991.129999999997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7">
        <f>'СВОД 2017'!P64</f>
        <v>-27600</v>
      </c>
      <c r="E64" s="107">
        <f>'СВОД 2018'!D64+$G$1*1-'Январь 2018'!D63</f>
        <v>-25300</v>
      </c>
      <c r="F64" s="107">
        <f>'СВОД 2018'!E64+$G$1*1-'Февраль 2018'!D63</f>
        <v>-23000</v>
      </c>
      <c r="G64" s="107">
        <f>'СВОД 2018'!F64+$G$1*1-'Март 2018'!D63</f>
        <v>-20700</v>
      </c>
      <c r="H64" s="107">
        <f>'СВОД 2018'!G64+$G$1*1-'Апрель 2018'!D63</f>
        <v>-18400</v>
      </c>
      <c r="I64" s="107">
        <f>'СВОД 2018'!H64+$G$1*1-'Май 2018'!D63</f>
        <v>-16100</v>
      </c>
      <c r="J64" s="105">
        <f>'СВОД 2018'!I64+$H$1*1-'Июнь 2018'!D63</f>
        <v>-13900</v>
      </c>
      <c r="K64" s="105">
        <f>'СВОД 2018'!J64+$H$1*1-'Июль 2018'!D63</f>
        <v>-11700</v>
      </c>
      <c r="L64" s="105">
        <f>'СВОД 2018'!K64+$H$1*1-'Август 2018'!D63</f>
        <v>-9500</v>
      </c>
      <c r="M64" s="105">
        <f>'СВОД 2018'!L64+$H$1*1-'Сентябрь 2018'!D63</f>
        <v>-7300</v>
      </c>
      <c r="N64" s="105">
        <f>'СВОД 2018'!M64+$H$1*1-'Октябрь 2018'!D63</f>
        <v>-5100</v>
      </c>
      <c r="O64" s="105">
        <f>'СВОД 2018'!N64+$H$1*1-'Ноябрь 2018'!D63</f>
        <v>-2900</v>
      </c>
      <c r="P64" s="105">
        <f>'СВОД 2018'!O64+$H$1*1-'Декабрь 2018'!D63</f>
        <v>-700</v>
      </c>
      <c r="Q64" s="106">
        <f t="shared" si="1"/>
        <v>26900</v>
      </c>
      <c r="R64" s="106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06">
        <f t="shared" si="2"/>
        <v>-700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7">
        <f>'СВОД 2017'!P65</f>
        <v>1806.8999999999942</v>
      </c>
      <c r="E65" s="107">
        <f>'СВОД 2018'!D65+$G$1*1-'Январь 2018'!D64</f>
        <v>-893.10000000000582</v>
      </c>
      <c r="F65" s="107">
        <f>'СВОД 2018'!E65+$G$1*1-'Февраль 2018'!D64</f>
        <v>1406.8999999999942</v>
      </c>
      <c r="G65" s="105">
        <f>'СВОД 2018'!F65+$G$1*1-'Март 2018'!D64</f>
        <v>-1293.1000000000058</v>
      </c>
      <c r="H65" s="105">
        <f>'СВОД 2018'!G65+$G$1*1-'Апрель 2018'!D64</f>
        <v>-14993.100000000006</v>
      </c>
      <c r="I65" s="105">
        <f>'СВОД 2018'!H65+$G$1*1-'Май 2018'!D64</f>
        <v>-12693.100000000006</v>
      </c>
      <c r="J65" s="105">
        <f>'СВОД 2018'!I65+$H$1*1-'Июнь 2018'!D64</f>
        <v>-10493.100000000006</v>
      </c>
      <c r="K65" s="105">
        <f>'СВОД 2018'!J65+$H$1*1-'Июль 2018'!D64</f>
        <v>-8293.1000000000058</v>
      </c>
      <c r="L65" s="105">
        <f>'СВОД 2018'!K65+$H$1*1-'Август 2018'!D64</f>
        <v>-6093.1000000000058</v>
      </c>
      <c r="M65" s="105">
        <f>'СВОД 2018'!L65+$H$1*1-'Сентябрь 2018'!D64</f>
        <v>-3893.1000000000058</v>
      </c>
      <c r="N65" s="105">
        <f>'СВОД 2018'!M65+$H$1*1-'Октябрь 2018'!D64</f>
        <v>-1693.1000000000058</v>
      </c>
      <c r="O65" s="105">
        <f>'СВОД 2018'!N65+$H$1*1-'Ноябрь 2018'!D64</f>
        <v>506.89999999999418</v>
      </c>
      <c r="P65" s="105">
        <f>'СВОД 2018'!O65+$H$1*1-'Декабрь 2018'!D64</f>
        <v>-13293.100000000006</v>
      </c>
      <c r="Q65" s="106">
        <f t="shared" si="1"/>
        <v>26900</v>
      </c>
      <c r="R65" s="106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06">
        <f t="shared" si="2"/>
        <v>-13293.100000000006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2017'!P66</f>
        <v>538.1399999999976</v>
      </c>
      <c r="E66" s="105">
        <f>'СВОД 2018'!D66+$G$1*1-'Январь 2018'!D65</f>
        <v>2838.1399999999976</v>
      </c>
      <c r="F66" s="105">
        <f>'СВОД 2018'!E66+$G$1*1-'Февраль 2018'!D65</f>
        <v>-4861.8600000000024</v>
      </c>
      <c r="G66" s="105">
        <f>'СВОД 2018'!F66+$G$1*1-'Март 2018'!D65</f>
        <v>-2561.8600000000024</v>
      </c>
      <c r="H66" s="105">
        <f>'СВОД 2018'!G66+$G$1*1-'Апрель 2018'!D65</f>
        <v>-261.8600000000024</v>
      </c>
      <c r="I66" s="105">
        <f>'СВОД 2018'!H66+$G$1*1-'Май 2018'!D65</f>
        <v>2038.1399999999976</v>
      </c>
      <c r="J66" s="105">
        <f>'СВОД 2018'!I66+$H$1*1-'Июнь 2018'!D65</f>
        <v>-2261.8600000000024</v>
      </c>
      <c r="K66" s="105">
        <f>'СВОД 2018'!J66+$H$1*1-'Июль 2018'!D65</f>
        <v>-61.860000000002401</v>
      </c>
      <c r="L66" s="105">
        <f>'СВОД 2018'!K66+$H$1*1-'Август 2018'!D65</f>
        <v>-2861.8600000000024</v>
      </c>
      <c r="M66" s="105">
        <f>'СВОД 2018'!L66+$H$1*1-'Сентябрь 2018'!D65</f>
        <v>-661.8600000000024</v>
      </c>
      <c r="N66" s="105">
        <f>'СВОД 2018'!M66+$H$1*1-'Октябрь 2018'!D65</f>
        <v>1538.1399999999976</v>
      </c>
      <c r="O66" s="105">
        <f>'СВОД 2018'!N66+$H$1*1-'Ноябрь 2018'!D65</f>
        <v>3738.1399999999976</v>
      </c>
      <c r="P66" s="105">
        <f>'СВОД 2018'!O66+$H$1*1-'Декабрь 2018'!D65</f>
        <v>0</v>
      </c>
      <c r="Q66" s="106">
        <f t="shared" si="1"/>
        <v>26900</v>
      </c>
      <c r="R66" s="106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2017'!P67</f>
        <v>7099.9999999999964</v>
      </c>
      <c r="E67" s="105">
        <f>'СВОД 2018'!D67+$G$1*1-'Январь 2018'!D66</f>
        <v>9399.9999999999964</v>
      </c>
      <c r="F67" s="105">
        <f>'СВОД 2018'!E67+$G$1*1-'Февраль 2018'!D66</f>
        <v>11699.999999999996</v>
      </c>
      <c r="G67" s="105">
        <f>'СВОД 2018'!F67+$G$1*1-'Март 2018'!D66</f>
        <v>13999.999999999996</v>
      </c>
      <c r="H67" s="105">
        <f>'СВОД 2018'!G67+$G$1*1-'Апрель 2018'!D66</f>
        <v>-8700.0000000000036</v>
      </c>
      <c r="I67" s="105">
        <f>'СВОД 2018'!H67+$G$1*1-'Май 2018'!D66</f>
        <v>-6400.0000000000036</v>
      </c>
      <c r="J67" s="105">
        <f>'СВОД 2018'!I67+$H$1*1-'Июнь 2018'!D66</f>
        <v>-4200.0000000000036</v>
      </c>
      <c r="K67" s="105">
        <f>'СВОД 2018'!J67+$H$1*1-'Июль 2018'!D66</f>
        <v>-2000.0000000000036</v>
      </c>
      <c r="L67" s="105">
        <f>'СВОД 2018'!K67+$H$1*1-'Август 2018'!D66</f>
        <v>199.99999999999636</v>
      </c>
      <c r="M67" s="105">
        <f>'СВОД 2018'!L67+$H$1*1-'Сентябрь 2018'!D66</f>
        <v>2399.9999999999964</v>
      </c>
      <c r="N67" s="105">
        <f>'СВОД 2018'!M67+$H$1*1-'Октябрь 2018'!D66</f>
        <v>4599.9999999999964</v>
      </c>
      <c r="O67" s="105">
        <f>'СВОД 2018'!N67+$H$1*1-'Ноябрь 2018'!D66</f>
        <v>6799.9999999999964</v>
      </c>
      <c r="P67" s="105">
        <f>'СВОД 2018'!O67+$H$1*1-'Декабрь 2018'!D66</f>
        <v>8999.9999999999964</v>
      </c>
      <c r="Q67" s="106">
        <f t="shared" si="1"/>
        <v>26900</v>
      </c>
      <c r="R67" s="106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06">
        <f t="shared" ref="S67:S130" si="3">Q67+D67-R67</f>
        <v>9000</v>
      </c>
      <c r="T67" s="116">
        <f t="shared" ref="T67:T132" si="4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7">
        <f>'СВОД 2017'!P68</f>
        <v>-5307.4100000000017</v>
      </c>
      <c r="E68" s="107">
        <f>'СВОД 2018'!D68+$G$1*1-'Январь 2018'!D67</f>
        <v>-3007.4100000000017</v>
      </c>
      <c r="F68" s="107">
        <f>'СВОД 2018'!E68+$G$1*1-'Февраль 2018'!D67</f>
        <v>-5207.4100000000017</v>
      </c>
      <c r="G68" s="107">
        <f>'СВОД 2018'!F68+$G$1*1-'Март 2018'!D67</f>
        <v>-2907.4100000000017</v>
      </c>
      <c r="H68" s="105">
        <f>'СВОД 2018'!G68+$G$1*1-'Апрель 2018'!D67</f>
        <v>-5107.4100000000017</v>
      </c>
      <c r="I68" s="105">
        <f>'СВОД 2018'!H68+$G$1*1-'Май 2018'!D67</f>
        <v>-7307.4100000000017</v>
      </c>
      <c r="J68" s="105">
        <f>'СВОД 2018'!I68+$H$1*1-'Июнь 2018'!D67</f>
        <v>-5107.4100000000017</v>
      </c>
      <c r="K68" s="105">
        <f>'СВОД 2018'!J68+$H$1*1-'Июль 2018'!D67</f>
        <v>-7407.4100000000017</v>
      </c>
      <c r="L68" s="105">
        <f>'СВОД 2018'!K68+$H$1*1-'Август 2018'!D67</f>
        <v>-5207.4100000000017</v>
      </c>
      <c r="M68" s="105">
        <f>'СВОД 2018'!L68+$H$1*1-'Сентябрь 2018'!D67</f>
        <v>-3007.4100000000017</v>
      </c>
      <c r="N68" s="105">
        <f>'СВОД 2018'!M68+$H$1*1-'Октябрь 2018'!D67</f>
        <v>-4807.4100000000017</v>
      </c>
      <c r="O68" s="105">
        <f>'СВОД 2018'!N68+$H$1*1-'Ноябрь 2018'!D67</f>
        <v>-2607.4100000000017</v>
      </c>
      <c r="P68" s="105">
        <f>'СВОД 2018'!O68+$H$1*1-'Декабрь 2018'!D67</f>
        <v>-2407.4100000000017</v>
      </c>
      <c r="Q68" s="106">
        <f t="shared" ref="Q68:Q131" si="5">2300*5+2200*7</f>
        <v>26900</v>
      </c>
      <c r="R68" s="106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06">
        <f t="shared" si="3"/>
        <v>-2407.4100000000035</v>
      </c>
      <c r="T68" s="116">
        <f t="shared" si="4"/>
        <v>0</v>
      </c>
    </row>
    <row r="69" spans="1:20" ht="15.95" customHeight="1" x14ac:dyDescent="0.25">
      <c r="A69" s="20" t="s">
        <v>86</v>
      </c>
      <c r="B69" s="20">
        <v>53</v>
      </c>
      <c r="C69" s="114"/>
      <c r="D69" s="107">
        <f>'СВОД 2017'!P69</f>
        <v>-7112.6400000000067</v>
      </c>
      <c r="E69" s="107">
        <f>'СВОД 2018'!D69+$G$1*1-'Январь 2018'!D68</f>
        <v>-4812.6400000000067</v>
      </c>
      <c r="F69" s="107">
        <f>'СВОД 2018'!E69+$G$1*1-'Февраль 2018'!D68</f>
        <v>-2512.6400000000067</v>
      </c>
      <c r="G69" s="107">
        <f>'СВОД 2018'!F69+$G$1*1-'Март 2018'!D68</f>
        <v>-11212.640000000007</v>
      </c>
      <c r="H69" s="107">
        <f>'СВОД 2018'!G69+$G$1*1-'Апрель 2018'!D68</f>
        <v>-8912.6400000000067</v>
      </c>
      <c r="I69" s="105">
        <f>'СВОД 2018'!H69+$G$1*1-'Май 2018'!D68</f>
        <v>-6612.6400000000067</v>
      </c>
      <c r="J69" s="105">
        <f>'СВОД 2018'!I69+$H$1*1-'Июнь 2018'!D68</f>
        <v>-4412.6400000000067</v>
      </c>
      <c r="K69" s="105">
        <f>'СВОД 2018'!J69+$H$1*1-'Июль 2018'!D68</f>
        <v>-2212.6400000000067</v>
      </c>
      <c r="L69" s="105">
        <f>'СВОД 2018'!K69+$H$1*1-'Август 2018'!D68</f>
        <v>-4412.6400000000067</v>
      </c>
      <c r="M69" s="105">
        <f>'СВОД 2018'!L69+$H$1*1-'Сентябрь 2018'!D68</f>
        <v>-2212.6400000000067</v>
      </c>
      <c r="N69" s="105">
        <f>'СВОД 2018'!M69+$H$1*1-'Октябрь 2018'!D68</f>
        <v>-7012.6400000000067</v>
      </c>
      <c r="O69" s="105">
        <f>'СВОД 2018'!N69+$H$1*1-'Ноябрь 2018'!D68</f>
        <v>-9312.6400000000067</v>
      </c>
      <c r="P69" s="105">
        <f>'СВОД 2018'!O69+$H$1*1-'Декабрь 2018'!D68</f>
        <v>-7112.6400000000067</v>
      </c>
      <c r="Q69" s="106">
        <f t="shared" si="5"/>
        <v>26900</v>
      </c>
      <c r="R69" s="106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06">
        <f t="shared" si="3"/>
        <v>-7112.6400000000067</v>
      </c>
      <c r="T69" s="116">
        <f t="shared" si="4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7">
        <f>'СВОД 2017'!P70</f>
        <v>70.75</v>
      </c>
      <c r="E70" s="107">
        <f>'СВОД 2018'!D70+$G$1*1-'Январь 2018'!D69</f>
        <v>2370.75</v>
      </c>
      <c r="F70" s="107">
        <f>'СВОД 2018'!E70+$G$1*1-'Февраль 2018'!D69</f>
        <v>-329.25</v>
      </c>
      <c r="G70" s="107">
        <f>'СВОД 2018'!F70+$G$1*1-'Март 2018'!D69</f>
        <v>-529.25</v>
      </c>
      <c r="H70" s="105">
        <f>'СВОД 2018'!G70+$G$1*1-'Апрель 2018'!D69</f>
        <v>-729.25</v>
      </c>
      <c r="I70" s="105">
        <f>'СВОД 2018'!H70+$G$1*1-'Май 2018'!D69</f>
        <v>1570.75</v>
      </c>
      <c r="J70" s="105">
        <f>'СВОД 2018'!I70+$H$1*1-'Июнь 2018'!D69</f>
        <v>-229.25</v>
      </c>
      <c r="K70" s="105">
        <f>'СВОД 2018'!J70+$H$1*1-'Июль 2018'!D69</f>
        <v>0.75</v>
      </c>
      <c r="L70" s="105">
        <f>'СВОД 2018'!K70+$H$1*1-'Август 2018'!D69</f>
        <v>-799.25</v>
      </c>
      <c r="M70" s="105">
        <f>'СВОД 2018'!L70+$H$1*1-'Сентябрь 2018'!D69</f>
        <v>-2199.25</v>
      </c>
      <c r="N70" s="105">
        <f>'СВОД 2018'!M70+$H$1*1-'Октябрь 2018'!D69</f>
        <v>0.75</v>
      </c>
      <c r="O70" s="105">
        <f>'СВОД 2018'!N70+$H$1*1-'Ноябрь 2018'!D69</f>
        <v>2200.75</v>
      </c>
      <c r="P70" s="105">
        <f>'СВОД 2018'!O70+$H$1*1-'Декабрь 2018'!D69</f>
        <v>4400.75</v>
      </c>
      <c r="Q70" s="106">
        <f t="shared" si="5"/>
        <v>26900</v>
      </c>
      <c r="R70" s="106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06">
        <f t="shared" si="3"/>
        <v>4400.75</v>
      </c>
      <c r="T70" s="116">
        <f t="shared" si="4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7">
        <f>'СВОД 2017'!P71</f>
        <v>-720.22999999999956</v>
      </c>
      <c r="E71" s="107">
        <f>'СВОД 2018'!D71+$G$1*1-'Январь 2018'!D70</f>
        <v>-3020.2299999999996</v>
      </c>
      <c r="F71" s="107">
        <f>'СВОД 2018'!E71+$G$1*1-'Февраль 2018'!D70</f>
        <v>-720.22999999999956</v>
      </c>
      <c r="G71" s="107">
        <f>'СВОД 2018'!F71+$G$1*1-'Март 2018'!D70</f>
        <v>-720.22999999999956</v>
      </c>
      <c r="H71" s="105">
        <f>'СВОД 2018'!G71+$G$1*1-'Апрель 2018'!D70</f>
        <v>-5320.23</v>
      </c>
      <c r="I71" s="105">
        <f>'СВОД 2018'!H71+$G$1*1-'Май 2018'!D70</f>
        <v>-3020.2299999999996</v>
      </c>
      <c r="J71" s="105">
        <f>'СВОД 2018'!I71+$H$1*1-'Июнь 2018'!D70</f>
        <v>-820.22999999999956</v>
      </c>
      <c r="K71" s="105">
        <f>'СВОД 2018'!J71+$H$1*1-'Июль 2018'!D70</f>
        <v>-928.22999999999956</v>
      </c>
      <c r="L71" s="105">
        <f>'СВОД 2018'!K71+$H$1*1-'Август 2018'!D70</f>
        <v>-928.22999999999956</v>
      </c>
      <c r="M71" s="105">
        <f>'СВОД 2018'!L71+$H$1*1-'Сентябрь 2018'!D70</f>
        <v>-928.22999999999956</v>
      </c>
      <c r="N71" s="105">
        <f>'СВОД 2018'!M71+$H$1*1-'Октябрь 2018'!D70</f>
        <v>1271.7700000000004</v>
      </c>
      <c r="O71" s="105">
        <f>'СВОД 2018'!N71+$H$1*1-'Ноябрь 2018'!D70</f>
        <v>3471.7700000000004</v>
      </c>
      <c r="P71" s="105">
        <f>'СВОД 2018'!O71+$H$1*1-'Декабрь 2018'!D70</f>
        <v>5671.77</v>
      </c>
      <c r="Q71" s="106">
        <f t="shared" si="5"/>
        <v>26900</v>
      </c>
      <c r="R71" s="106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06">
        <f t="shared" si="3"/>
        <v>5671.77</v>
      </c>
      <c r="T71" s="116">
        <f t="shared" si="4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7">
        <f>'СВОД 2017'!P72</f>
        <v>2900</v>
      </c>
      <c r="E72" s="107">
        <f>'СВОД 2018'!D72+$G$1*1-'Январь 2018'!D71</f>
        <v>5200</v>
      </c>
      <c r="F72" s="107">
        <f>'СВОД 2018'!E72+$G$1*1-'Февраль 2018'!D71</f>
        <v>0</v>
      </c>
      <c r="G72" s="105">
        <f>'СВОД 2018'!F72+$G$1*1-'Март 2018'!D71</f>
        <v>2300</v>
      </c>
      <c r="H72" s="105">
        <f>'СВОД 2018'!G72+$G$1*1-'Апрель 2018'!D71</f>
        <v>2300</v>
      </c>
      <c r="I72" s="105">
        <f>'СВОД 2018'!H72+$G$1*1-'Май 2018'!D71</f>
        <v>2300</v>
      </c>
      <c r="J72" s="105">
        <f>'СВОД 2018'!I72+$H$1*1-'Июнь 2018'!D71</f>
        <v>4500</v>
      </c>
      <c r="K72" s="105">
        <f>'СВОД 2018'!J72+$H$1*1-'Июль 2018'!D71</f>
        <v>2200</v>
      </c>
      <c r="L72" s="105">
        <f>'СВОД 2018'!K72+$H$1*1-'Август 2018'!D71</f>
        <v>2200</v>
      </c>
      <c r="M72" s="105">
        <f>'СВОД 2018'!L72+$H$1*1-'Сентябрь 2018'!D71</f>
        <v>2100</v>
      </c>
      <c r="N72" s="105">
        <f>'СВОД 2018'!M72+$H$1*1-'Октябрь 2018'!D71</f>
        <v>4300</v>
      </c>
      <c r="O72" s="105">
        <f>'СВОД 2018'!N72+$H$1*1-'Ноябрь 2018'!D71</f>
        <v>6500</v>
      </c>
      <c r="P72" s="105">
        <f>'СВОД 2018'!O72+$H$1*1-'Декабрь 2018'!D71</f>
        <v>8700</v>
      </c>
      <c r="Q72" s="106">
        <f t="shared" si="5"/>
        <v>26900</v>
      </c>
      <c r="R72" s="106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06">
        <f t="shared" si="3"/>
        <v>8700</v>
      </c>
      <c r="T72" s="116">
        <f t="shared" si="4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7">
        <f>'СВОД 2017'!P73</f>
        <v>-9.5400000000026921</v>
      </c>
      <c r="E73" s="107">
        <f>'СВОД 2018'!D73+$G$1*1-'Январь 2018'!D72</f>
        <v>-2309.5400000000027</v>
      </c>
      <c r="F73" s="107">
        <f>'СВОД 2018'!E73+$G$1*1-'Февраль 2018'!D72</f>
        <v>-9.5400000000026921</v>
      </c>
      <c r="G73" s="107">
        <f>'СВОД 2018'!F73+$G$1*1-'Март 2018'!D72</f>
        <v>-2309.5400000000027</v>
      </c>
      <c r="H73" s="105">
        <f>'СВОД 2018'!G73+$G$1*1-'Апрель 2018'!D72</f>
        <v>-9.5400000000026921</v>
      </c>
      <c r="I73" s="105">
        <f>'СВОД 2018'!H73+$G$1*1-'Май 2018'!D72</f>
        <v>-2309.5400000000027</v>
      </c>
      <c r="J73" s="105">
        <f>'СВОД 2018'!I73+$H$1*1-'Июнь 2018'!D72</f>
        <v>-109.54000000000269</v>
      </c>
      <c r="K73" s="105">
        <f>'СВОД 2018'!J73+$H$1*1-'Июль 2018'!D72</f>
        <v>-2509.5400000000027</v>
      </c>
      <c r="L73" s="105">
        <f>'СВОД 2018'!K73+$H$1*1-'Август 2018'!D72</f>
        <v>-309.54000000000269</v>
      </c>
      <c r="M73" s="105">
        <f>'СВОД 2018'!L73+$H$1*1-'Сентябрь 2018'!D72</f>
        <v>-2509.5400000000027</v>
      </c>
      <c r="N73" s="105">
        <f>'СВОД 2018'!M73+$H$1*1-'Октябрь 2018'!D72</f>
        <v>-309.54000000000269</v>
      </c>
      <c r="O73" s="105">
        <f>'СВОД 2018'!N73+$H$1*1-'Ноябрь 2018'!D72</f>
        <v>1890.4599999999973</v>
      </c>
      <c r="P73" s="105">
        <f>'СВОД 2018'!O73+$H$1*1-'Декабрь 2018'!D72</f>
        <v>4090.4599999999973</v>
      </c>
      <c r="Q73" s="106">
        <f t="shared" si="5"/>
        <v>26900</v>
      </c>
      <c r="R73" s="106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06">
        <f t="shared" si="3"/>
        <v>4090.4599999999991</v>
      </c>
      <c r="T73" s="116">
        <f t="shared" si="4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7">
        <f>'СВОД 2017'!P74</f>
        <v>2800</v>
      </c>
      <c r="E74" s="107">
        <f>'СВОД 2018'!D74+$G$1*1-'Январь 2018'!D73</f>
        <v>0</v>
      </c>
      <c r="F74" s="107">
        <f>'СВОД 2018'!E74+$G$1*1-'Февраль 2018'!D73</f>
        <v>2300</v>
      </c>
      <c r="G74" s="105">
        <f>'СВОД 2018'!F74+$G$1*1-'Март 2018'!D73</f>
        <v>4600</v>
      </c>
      <c r="H74" s="105">
        <f>'СВОД 2018'!G74+$G$1*1-'Апрель 2018'!D73</f>
        <v>6900</v>
      </c>
      <c r="I74" s="105">
        <f>'СВОД 2018'!H74+$G$1*1-'Май 2018'!D73</f>
        <v>0</v>
      </c>
      <c r="J74" s="105">
        <f>'СВОД 2018'!I74+$H$1*1-'Июнь 2018'!D73</f>
        <v>2200</v>
      </c>
      <c r="K74" s="105">
        <f>'СВОД 2018'!J74+$H$1*1-'Июль 2018'!D73</f>
        <v>4400</v>
      </c>
      <c r="L74" s="105">
        <f>'СВОД 2018'!K74+$H$1*1-'Август 2018'!D73</f>
        <v>0</v>
      </c>
      <c r="M74" s="105">
        <f>'СВОД 2018'!L74+$H$1*1-'Сентябрь 2018'!D73</f>
        <v>2200</v>
      </c>
      <c r="N74" s="105">
        <f>'СВОД 2018'!M74+$H$1*1-'Октябрь 2018'!D73</f>
        <v>4400</v>
      </c>
      <c r="O74" s="105">
        <f>'СВОД 2018'!N74+$H$1*1-'Ноябрь 2018'!D73</f>
        <v>6600</v>
      </c>
      <c r="P74" s="105">
        <f>'СВОД 2018'!O74+$H$1*1-'Декабрь 2018'!D73</f>
        <v>8800</v>
      </c>
      <c r="Q74" s="106">
        <f t="shared" si="5"/>
        <v>26900</v>
      </c>
      <c r="R74" s="106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06">
        <f t="shared" si="3"/>
        <v>8800</v>
      </c>
      <c r="T74" s="116">
        <f t="shared" si="4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7">
        <f>'СВОД 2017'!P75</f>
        <v>2312.9899999999989</v>
      </c>
      <c r="E75" s="107">
        <f>'СВОД 2018'!D75+$G$1*1-'Январь 2018'!D74</f>
        <v>12.989999999998872</v>
      </c>
      <c r="F75" s="105">
        <f>'СВОД 2018'!E75+$G$1*1-'Февраль 2018'!D74</f>
        <v>2312.9899999999989</v>
      </c>
      <c r="G75" s="105">
        <f>'СВОД 2018'!F75+$G$1*1-'Март 2018'!D74</f>
        <v>2312.9899999999989</v>
      </c>
      <c r="H75" s="105">
        <f>'СВОД 2018'!G75+$G$1*1-'Апрель 2018'!D74</f>
        <v>2312.9899999999989</v>
      </c>
      <c r="I75" s="105">
        <f>'СВОД 2018'!H75+$G$1*1-'Май 2018'!D74</f>
        <v>2312.9899999999989</v>
      </c>
      <c r="J75" s="105">
        <f>'СВОД 2018'!I75+$H$1*1-'Июнь 2018'!D74</f>
        <v>2212.9899999999989</v>
      </c>
      <c r="K75" s="105">
        <f>'СВОД 2018'!J75+$H$1*1-'Июль 2018'!D74</f>
        <v>2212.9899999999989</v>
      </c>
      <c r="L75" s="105">
        <f>'СВОД 2018'!K75+$H$1*1-'Август 2018'!D74</f>
        <v>4412.9899999999989</v>
      </c>
      <c r="M75" s="105">
        <f>'СВОД 2018'!L75+$H$1*1-'Сентябрь 2018'!D74</f>
        <v>2212.9899999999989</v>
      </c>
      <c r="N75" s="105">
        <f>'СВОД 2018'!M75+$H$1*1-'Октябрь 2018'!D74</f>
        <v>4412.9899999999989</v>
      </c>
      <c r="O75" s="105">
        <f>'СВОД 2018'!N75+$H$1*1-'Ноябрь 2018'!D74</f>
        <v>6612.9899999999989</v>
      </c>
      <c r="P75" s="105">
        <f>'СВОД 2018'!O75+$H$1*1-'Декабрь 2018'!D74</f>
        <v>8812.989999999998</v>
      </c>
      <c r="Q75" s="106">
        <f t="shared" si="5"/>
        <v>26900</v>
      </c>
      <c r="R75" s="106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06">
        <f t="shared" si="3"/>
        <v>8812.989999999998</v>
      </c>
      <c r="T75" s="116">
        <f t="shared" si="4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2017'!P76</f>
        <v>6900</v>
      </c>
      <c r="E76" s="105">
        <f>'СВОД 2018'!D76+$G$1*1-'Январь 2018'!D75</f>
        <v>9200</v>
      </c>
      <c r="F76" s="105">
        <f>'СВОД 2018'!E76+$G$1*1-'Февраль 2018'!D75</f>
        <v>11500</v>
      </c>
      <c r="G76" s="105">
        <f>'СВОД 2018'!F76+$G$1*1-'Март 2018'!D75</f>
        <v>2300</v>
      </c>
      <c r="H76" s="105">
        <f>'СВОД 2018'!G76+$G$1*1-'Апрель 2018'!D75</f>
        <v>0</v>
      </c>
      <c r="I76" s="105">
        <f>'СВОД 2018'!H76+$G$1*1-'Май 2018'!D75</f>
        <v>-2300</v>
      </c>
      <c r="J76" s="105">
        <f>'СВОД 2018'!I76+$H$1*1-'Июнь 2018'!D75</f>
        <v>-100</v>
      </c>
      <c r="K76" s="105">
        <f>'СВОД 2018'!J76+$H$1*1-'Июль 2018'!D75</f>
        <v>-200</v>
      </c>
      <c r="L76" s="105">
        <f>'СВОД 2018'!K76+$H$1*1-'Август 2018'!D75</f>
        <v>-2200</v>
      </c>
      <c r="M76" s="105">
        <f>'СВОД 2018'!L76+$H$1*1-'Сентябрь 2018'!D75</f>
        <v>0</v>
      </c>
      <c r="N76" s="105">
        <f>'СВОД 2018'!M76+$H$1*1-'Октябрь 2018'!D75</f>
        <v>100</v>
      </c>
      <c r="O76" s="105">
        <f>'СВОД 2018'!N76+$H$1*1-'Ноябрь 2018'!D75</f>
        <v>2300</v>
      </c>
      <c r="P76" s="105">
        <f>'СВОД 2018'!O76+$H$1*1-'Декабрь 2018'!D75</f>
        <v>100</v>
      </c>
      <c r="Q76" s="106">
        <f t="shared" si="5"/>
        <v>26900</v>
      </c>
      <c r="R76" s="106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06">
        <f t="shared" si="3"/>
        <v>100</v>
      </c>
      <c r="T76" s="116">
        <f t="shared" si="4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2017'!P77</f>
        <v>16454.589999999997</v>
      </c>
      <c r="E77" s="105">
        <f>'СВОД 2018'!D77+$G$1*1-'Январь 2018'!D76</f>
        <v>16254.589999999997</v>
      </c>
      <c r="F77" s="105">
        <f>'СВОД 2018'!E77+$G$1*1-'Февраль 2018'!D76</f>
        <v>4554.5899999999965</v>
      </c>
      <c r="G77" s="105">
        <f>'СВОД 2018'!F77+$G$1*1-'Март 2018'!D76</f>
        <v>154.58999999999651</v>
      </c>
      <c r="H77" s="105">
        <f>'СВОД 2018'!G77+$G$1*1-'Апрель 2018'!D76</f>
        <v>2454.5899999999965</v>
      </c>
      <c r="I77" s="105">
        <f>'СВОД 2018'!H77+$G$1*1-'Май 2018'!D76</f>
        <v>4.5899999999965075</v>
      </c>
      <c r="J77" s="105">
        <f>'СВОД 2018'!I77+$H$1*1-'Июнь 2018'!D76</f>
        <v>4.5899999999965075</v>
      </c>
      <c r="K77" s="105">
        <f>'СВОД 2018'!J77+$H$1*1-'Июль 2018'!D76</f>
        <v>-95.410000000003492</v>
      </c>
      <c r="L77" s="105">
        <f>'СВОД 2018'!K77+$H$1*1-'Август 2018'!D76</f>
        <v>-695.41000000000349</v>
      </c>
      <c r="M77" s="105">
        <f>'СВОД 2018'!L77+$H$1*1-'Сентябрь 2018'!D76</f>
        <v>-995.41000000000349</v>
      </c>
      <c r="N77" s="105">
        <f>'СВОД 2018'!M77+$H$1*1-'Октябрь 2018'!D76</f>
        <v>1204.5899999999965</v>
      </c>
      <c r="O77" s="105">
        <f>'СВОД 2018'!N77+$H$1*1-'Ноябрь 2018'!D76</f>
        <v>904.58999999999651</v>
      </c>
      <c r="P77" s="105">
        <f>'СВОД 2018'!O77+$H$1*1-'Декабрь 2018'!D76</f>
        <v>4.5899999999965075</v>
      </c>
      <c r="Q77" s="106">
        <f t="shared" si="5"/>
        <v>26900</v>
      </c>
      <c r="R77" s="106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06">
        <f t="shared" si="3"/>
        <v>4.5899999999965075</v>
      </c>
      <c r="T77" s="116">
        <f t="shared" si="4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7">
        <f>'СВОД 2017'!P78</f>
        <v>-700</v>
      </c>
      <c r="E78" s="107">
        <f>'СВОД 2018'!D78+$G$1*1-'Январь 2018'!D77</f>
        <v>1600</v>
      </c>
      <c r="F78" s="107">
        <f>'СВОД 2018'!E78+$G$1*1-'Февраль 2018'!D77</f>
        <v>1600</v>
      </c>
      <c r="G78" s="105">
        <f>'СВОД 2018'!F78+$G$1*1-'Март 2018'!D77</f>
        <v>3900</v>
      </c>
      <c r="H78" s="105">
        <f>'СВОД 2018'!G78+$G$1*1-'Апрель 2018'!D77</f>
        <v>-4400</v>
      </c>
      <c r="I78" s="105">
        <f>'СВОД 2018'!H78+$G$1*1-'Май 2018'!D77</f>
        <v>-2100</v>
      </c>
      <c r="J78" s="105">
        <f>'СВОД 2018'!I78+$H$1*1-'Июнь 2018'!D77</f>
        <v>100</v>
      </c>
      <c r="K78" s="105">
        <f>'СВОД 2018'!J78+$H$1*1-'Июль 2018'!D77</f>
        <v>2300</v>
      </c>
      <c r="L78" s="105">
        <f>'СВОД 2018'!K78+$H$1*1-'Август 2018'!D77</f>
        <v>0</v>
      </c>
      <c r="M78" s="105">
        <f>'СВОД 2018'!L78+$H$1*1-'Сентябрь 2018'!D77</f>
        <v>2200</v>
      </c>
      <c r="N78" s="105">
        <f>'СВОД 2018'!M78+$H$1*1-'Октябрь 2018'!D77</f>
        <v>2200</v>
      </c>
      <c r="O78" s="105">
        <f>'СВОД 2018'!N78+$H$1*1-'Ноябрь 2018'!D77</f>
        <v>4400</v>
      </c>
      <c r="P78" s="105">
        <f>'СВОД 2018'!O78+$H$1*1-'Декабрь 2018'!D77</f>
        <v>6600</v>
      </c>
      <c r="Q78" s="106">
        <f t="shared" si="5"/>
        <v>26900</v>
      </c>
      <c r="R78" s="106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06">
        <f t="shared" si="3"/>
        <v>6600</v>
      </c>
      <c r="T78" s="116">
        <f t="shared" si="4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7">
        <f>'СВОД 2017'!P79</f>
        <v>-36.630000000001019</v>
      </c>
      <c r="E79" s="107">
        <f>'СВОД 2018'!D79+$G$1*1-'Январь 2018'!D78</f>
        <v>2263.369999999999</v>
      </c>
      <c r="F79" s="107">
        <f>'СВОД 2018'!E79+$G$1*1-'Февраль 2018'!D78</f>
        <v>-4636.630000000001</v>
      </c>
      <c r="G79" s="107">
        <f>'СВОД 2018'!F79+$G$1*1-'Март 2018'!D78</f>
        <v>-2336.630000000001</v>
      </c>
      <c r="H79" s="107">
        <f>'СВОД 2018'!G79+$G$1*1-'Апрель 2018'!D78</f>
        <v>-36.630000000001019</v>
      </c>
      <c r="I79" s="107">
        <f>'СВОД 2018'!H79+$G$1*1-'Май 2018'!D78</f>
        <v>-2336.630000000001</v>
      </c>
      <c r="J79" s="105">
        <f>'СВОД 2018'!I79+$H$1*1-'Июнь 2018'!D78</f>
        <v>-136.63000000000102</v>
      </c>
      <c r="K79" s="105">
        <f>'СВОД 2018'!J79+$H$1*1-'Июль 2018'!D78</f>
        <v>-2536.630000000001</v>
      </c>
      <c r="L79" s="105">
        <f>'СВОД 2018'!K79+$H$1*1-'Август 2018'!D78</f>
        <v>-336.63000000000102</v>
      </c>
      <c r="M79" s="105">
        <f>'СВОД 2018'!L79+$H$1*1-'Сентябрь 2018'!D78</f>
        <v>-6936.630000000001</v>
      </c>
      <c r="N79" s="105">
        <f>'СВОД 2018'!M79+$H$1*1-'Октябрь 2018'!D78</f>
        <v>-4736.630000000001</v>
      </c>
      <c r="O79" s="105">
        <f>'СВОД 2018'!N79+$H$1*1-'Ноябрь 2018'!D78</f>
        <v>-2536.630000000001</v>
      </c>
      <c r="P79" s="105">
        <f>'СВОД 2018'!O79+$H$1*1-'Декабрь 2018'!D78</f>
        <v>-336.63000000000102</v>
      </c>
      <c r="Q79" s="106">
        <f t="shared" si="5"/>
        <v>26900</v>
      </c>
      <c r="R79" s="106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06">
        <f t="shared" si="3"/>
        <v>-336.63000000000102</v>
      </c>
      <c r="T79" s="116">
        <f t="shared" si="4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2017'!P80</f>
        <v>2300</v>
      </c>
      <c r="E80" s="105">
        <f>'СВОД 2018'!D80+$G$1*1-'Январь 2018'!D79</f>
        <v>4600</v>
      </c>
      <c r="F80" s="105">
        <f>'СВОД 2018'!E80+$G$1*1-'Февраль 2018'!D79</f>
        <v>6900</v>
      </c>
      <c r="G80" s="105">
        <f>'СВОД 2018'!F80+$G$1*1-'Март 2018'!D79</f>
        <v>9200</v>
      </c>
      <c r="H80" s="105">
        <f>'СВОД 2018'!G80+$G$1*1-'Апрель 2018'!D79</f>
        <v>11500</v>
      </c>
      <c r="I80" s="105">
        <f>'СВОД 2018'!H80+$G$1*1-'Май 2018'!D79</f>
        <v>13800</v>
      </c>
      <c r="J80" s="105">
        <f>'СВОД 2018'!I80+$H$1*1-'Июнь 2018'!D79</f>
        <v>6800</v>
      </c>
      <c r="K80" s="105">
        <f>'СВОД 2018'!J80+$H$1*1-'Июль 2018'!D79</f>
        <v>9000</v>
      </c>
      <c r="L80" s="105">
        <f>'СВОД 2018'!K80+$H$1*1-'Август 2018'!D79</f>
        <v>11200</v>
      </c>
      <c r="M80" s="105">
        <f>'СВОД 2018'!L80+$H$1*1-'Сентябрь 2018'!D79</f>
        <v>13400</v>
      </c>
      <c r="N80" s="105">
        <f>'СВОД 2018'!M80+$H$1*1-'Октябрь 2018'!D79</f>
        <v>15600</v>
      </c>
      <c r="O80" s="105">
        <f>'СВОД 2018'!N80+$H$1*1-'Ноябрь 2018'!D79</f>
        <v>17800</v>
      </c>
      <c r="P80" s="105">
        <f>'СВОД 2018'!O80+$H$1*1-'Декабрь 2018'!D79</f>
        <v>20000</v>
      </c>
      <c r="Q80" s="106">
        <f t="shared" si="5"/>
        <v>26900</v>
      </c>
      <c r="R80" s="106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06">
        <f t="shared" si="3"/>
        <v>20000</v>
      </c>
      <c r="T80" s="116">
        <f t="shared" si="4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2017'!P81</f>
        <v>74404.600000000006</v>
      </c>
      <c r="E81" s="105">
        <f>'СВОД 2018'!D81+$G$1*1-'Январь 2018'!D80</f>
        <v>76704.600000000006</v>
      </c>
      <c r="F81" s="105">
        <f>'СВОД 2018'!E81+$G$1*1-'Февраль 2018'!D80</f>
        <v>79004.600000000006</v>
      </c>
      <c r="G81" s="105">
        <f>'СВОД 2018'!F81+$G$1*1-'Март 2018'!D80</f>
        <v>81304.600000000006</v>
      </c>
      <c r="H81" s="105">
        <f>'СВОД 2018'!G81+$G$1*1-'Апрель 2018'!D80</f>
        <v>83604.600000000006</v>
      </c>
      <c r="I81" s="105">
        <f>'СВОД 2018'!H81+$G$1*1-'Май 2018'!D80</f>
        <v>85904.6</v>
      </c>
      <c r="J81" s="105">
        <f>'СВОД 2018'!I81+$H$1*1-'Июнь 2018'!D80</f>
        <v>88104.6</v>
      </c>
      <c r="K81" s="105">
        <f>'СВОД 2018'!J81+$H$1*1-'Июль 2018'!D80</f>
        <v>90304.6</v>
      </c>
      <c r="L81" s="105">
        <f>'СВОД 2018'!K81+$H$1*1-'Август 2018'!D80</f>
        <v>92504.6</v>
      </c>
      <c r="M81" s="105">
        <f>'СВОД 2018'!L81+$H$1*1-'Сентябрь 2018'!D80</f>
        <v>94704.6</v>
      </c>
      <c r="N81" s="105">
        <f>'СВОД 2018'!M81+$H$1*1-'Октябрь 2018'!D80</f>
        <v>96904.6</v>
      </c>
      <c r="O81" s="105">
        <f>'СВОД 2018'!N81+$H$1*1-'Ноябрь 2018'!D80</f>
        <v>99104.6</v>
      </c>
      <c r="P81" s="105">
        <f>'СВОД 2018'!O81+$H$1*1-'Декабрь 2018'!D80</f>
        <v>101304.6</v>
      </c>
      <c r="Q81" s="106">
        <f t="shared" si="5"/>
        <v>26900</v>
      </c>
      <c r="R81" s="106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06">
        <f t="shared" si="3"/>
        <v>101304.6</v>
      </c>
      <c r="T81" s="116">
        <f t="shared" si="4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2017'!P82</f>
        <v>43940.759999999995</v>
      </c>
      <c r="E82" s="105">
        <f>'СВОД 2018'!D82+$G$1*1-'Январь 2018'!D81</f>
        <v>46240.759999999995</v>
      </c>
      <c r="F82" s="105">
        <f>'СВОД 2018'!E82+$G$1*1-'Февраль 2018'!D81</f>
        <v>48540.759999999995</v>
      </c>
      <c r="G82" s="105">
        <f>'СВОД 2018'!F82+$G$1*1-'Март 2018'!D81</f>
        <v>50840.759999999995</v>
      </c>
      <c r="H82" s="105">
        <f>'СВОД 2018'!G82+$G$1*1-'Апрель 2018'!D81</f>
        <v>53140.759999999995</v>
      </c>
      <c r="I82" s="105">
        <f>'СВОД 2018'!H82+$G$1*1-'Май 2018'!D81</f>
        <v>55440.759999999995</v>
      </c>
      <c r="J82" s="105">
        <f>'СВОД 2018'!I82+$H$1*1-'Июнь 2018'!D81</f>
        <v>57640.759999999995</v>
      </c>
      <c r="K82" s="105">
        <f>'СВОД 2018'!J82+$H$1*1-'Июль 2018'!D81</f>
        <v>59840.759999999995</v>
      </c>
      <c r="L82" s="105">
        <f>'СВОД 2018'!K82+$H$1*1-'Август 2018'!D81</f>
        <v>62040.759999999995</v>
      </c>
      <c r="M82" s="105">
        <f>'СВОД 2018'!L82+$H$1*1-'Сентябрь 2018'!D81</f>
        <v>64240.759999999995</v>
      </c>
      <c r="N82" s="105">
        <f>'СВОД 2018'!M82+$H$1*1-'Октябрь 2018'!D81</f>
        <v>66440.759999999995</v>
      </c>
      <c r="O82" s="105">
        <f>'СВОД 2018'!N82+$H$1*1-'Ноябрь 2018'!D81</f>
        <v>68640.759999999995</v>
      </c>
      <c r="P82" s="105">
        <f>'СВОД 2018'!O82+$H$1*1-'Декабрь 2018'!D81</f>
        <v>70840.759999999995</v>
      </c>
      <c r="Q82" s="106">
        <f t="shared" si="5"/>
        <v>26900</v>
      </c>
      <c r="R82" s="106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06">
        <f t="shared" si="3"/>
        <v>70840.759999999995</v>
      </c>
      <c r="T82" s="116">
        <f t="shared" si="4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7">
        <f>'СВОД 2017'!P83</f>
        <v>-0.30999999999949068</v>
      </c>
      <c r="E83" s="107">
        <f>'СВОД 2018'!D83+$G$1*1-'Январь 2018'!D82</f>
        <v>2299.6900000000005</v>
      </c>
      <c r="F83" s="105">
        <f>'СВОД 2018'!E83+$G$1*1-'Февраль 2018'!D82</f>
        <v>4599.6900000000005</v>
      </c>
      <c r="G83" s="105">
        <f>'СВОД 2018'!F83+$G$1*1-'Март 2018'!D82</f>
        <v>3899.6900000000005</v>
      </c>
      <c r="H83" s="105">
        <f>'СВОД 2018'!G83+$G$1*1-'Апрель 2018'!D82</f>
        <v>3199.6900000000005</v>
      </c>
      <c r="I83" s="105">
        <f>'СВОД 2018'!H83+$G$1*1-'Май 2018'!D82</f>
        <v>499.69000000000051</v>
      </c>
      <c r="J83" s="105">
        <f>'СВОД 2018'!I83+$H$1*1-'Июнь 2018'!D82</f>
        <v>2699.6900000000005</v>
      </c>
      <c r="K83" s="105">
        <f>'СВОД 2018'!J83+$H$1*1-'Июль 2018'!D82</f>
        <v>1899.6900000000005</v>
      </c>
      <c r="L83" s="105">
        <f>'СВОД 2018'!K83+$H$1*1-'Август 2018'!D82</f>
        <v>4099.6900000000005</v>
      </c>
      <c r="M83" s="105">
        <f>'СВОД 2018'!L83+$H$1*1-'Сентябрь 2018'!D82</f>
        <v>3299.6900000000005</v>
      </c>
      <c r="N83" s="105">
        <f>'СВОД 2018'!M83+$H$1*1-'Октябрь 2018'!D82</f>
        <v>5499.6900000000005</v>
      </c>
      <c r="O83" s="105">
        <f>'СВОД 2018'!N83+$H$1*1-'Ноябрь 2018'!D82</f>
        <v>7699.6900000000005</v>
      </c>
      <c r="P83" s="105">
        <f>'СВОД 2018'!O83+$H$1*1-'Декабрь 2018'!D82</f>
        <v>-0.30999999999949068</v>
      </c>
      <c r="Q83" s="106">
        <f t="shared" si="5"/>
        <v>26900</v>
      </c>
      <c r="R83" s="106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06">
        <f t="shared" si="3"/>
        <v>-0.30999999999767169</v>
      </c>
      <c r="T83" s="116">
        <f t="shared" si="4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7">
        <f>'СВОД 2017'!P84</f>
        <v>199.06000000000131</v>
      </c>
      <c r="E84" s="107">
        <f>'СВОД 2018'!D84+$G$1*1-'Январь 2018'!D83</f>
        <v>199.06000000000131</v>
      </c>
      <c r="F84" s="105">
        <f>'СВОД 2018'!E84+$G$1*1-'Февраль 2018'!D83</f>
        <v>2499.0600000000013</v>
      </c>
      <c r="G84" s="105">
        <f>'СВОД 2018'!F84+$G$1*1-'Март 2018'!D83</f>
        <v>4799.0600000000013</v>
      </c>
      <c r="H84" s="105">
        <f>'СВОД 2018'!G84+$G$1*1-'Апрель 2018'!D83</f>
        <v>7099.0600000000013</v>
      </c>
      <c r="I84" s="105">
        <f>'СВОД 2018'!H84+$G$1*1-'Май 2018'!D83</f>
        <v>9399.0600000000013</v>
      </c>
      <c r="J84" s="105">
        <f>'СВОД 2018'!I84+$H$1*1-'Июнь 2018'!D83</f>
        <v>11599.060000000001</v>
      </c>
      <c r="K84" s="105">
        <f>'СВОД 2018'!J84+$H$1*1-'Июль 2018'!D83</f>
        <v>13799.060000000001</v>
      </c>
      <c r="L84" s="105">
        <f>'СВОД 2018'!K84+$H$1*1-'Август 2018'!D83</f>
        <v>11399.060000000001</v>
      </c>
      <c r="M84" s="105">
        <f>'СВОД 2018'!L84+$H$1*1-'Сентябрь 2018'!D83</f>
        <v>199.06000000000131</v>
      </c>
      <c r="N84" s="105">
        <f>'СВОД 2018'!M84+$H$1*1-'Октябрь 2018'!D83</f>
        <v>2399.0600000000013</v>
      </c>
      <c r="O84" s="105">
        <f>'СВОД 2018'!N84+$H$1*1-'Ноябрь 2018'!D83</f>
        <v>4599.0600000000013</v>
      </c>
      <c r="P84" s="105">
        <f>'СВОД 2018'!O84+$H$1*1-'Декабрь 2018'!D83</f>
        <v>6799.0600000000013</v>
      </c>
      <c r="Q84" s="106">
        <f t="shared" si="5"/>
        <v>26900</v>
      </c>
      <c r="R84" s="106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06">
        <f t="shared" si="3"/>
        <v>6799.0600000000013</v>
      </c>
      <c r="T84" s="116">
        <f t="shared" si="4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2017'!P85</f>
        <v>200.07000000000153</v>
      </c>
      <c r="E85" s="105">
        <f>'СВОД 2018'!D85+$G$1*1-'Январь 2018'!D84</f>
        <v>2500.0700000000015</v>
      </c>
      <c r="F85" s="105">
        <f>'СВОД 2018'!E85+$G$1*1-'Февраль 2018'!D84</f>
        <v>-4399.9299999999985</v>
      </c>
      <c r="G85" s="105">
        <f>'СВОД 2018'!F85+$G$1*1-'Март 2018'!D84</f>
        <v>-2099.9299999999985</v>
      </c>
      <c r="H85" s="105">
        <f>'СВОД 2018'!G85+$G$1*1-'Апрель 2018'!D84</f>
        <v>200.07000000000153</v>
      </c>
      <c r="I85" s="105">
        <f>'СВОД 2018'!H85+$G$1*1-'Май 2018'!D84</f>
        <v>2500.0700000000015</v>
      </c>
      <c r="J85" s="105">
        <f>'СВОД 2018'!I85+$H$1*1-'Июнь 2018'!D84</f>
        <v>-299.92999999999847</v>
      </c>
      <c r="K85" s="105">
        <f>'СВОД 2018'!J85+$H$1*1-'Июль 2018'!D84</f>
        <v>1900.0700000000015</v>
      </c>
      <c r="L85" s="105">
        <f>'СВОД 2018'!K85+$H$1*1-'Август 2018'!D84</f>
        <v>4100.0700000000015</v>
      </c>
      <c r="M85" s="105">
        <f>'СВОД 2018'!L85+$H$1*1-'Сентябрь 2018'!D84</f>
        <v>2200.0700000000015</v>
      </c>
      <c r="N85" s="105">
        <f>'СВОД 2018'!M85+$H$1*1-'Октябрь 2018'!D84</f>
        <v>4400.0700000000015</v>
      </c>
      <c r="O85" s="105">
        <f>'СВОД 2018'!N85+$H$1*1-'Ноябрь 2018'!D84</f>
        <v>6600.0700000000015</v>
      </c>
      <c r="P85" s="105">
        <f>'СВОД 2018'!O85+$H$1*1-'Декабрь 2018'!D84</f>
        <v>0</v>
      </c>
      <c r="Q85" s="106">
        <f t="shared" si="5"/>
        <v>26900</v>
      </c>
      <c r="R85" s="106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06">
        <f t="shared" si="3"/>
        <v>0</v>
      </c>
      <c r="T85" s="116">
        <f t="shared" si="4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7">
        <f>'СВОД 2017'!P86</f>
        <v>0</v>
      </c>
      <c r="E86" s="107">
        <f>'СВОД 2018'!D86+$G$1*1-'Январь 2018'!D85</f>
        <v>0</v>
      </c>
      <c r="F86" s="107">
        <f>'СВОД 2018'!E86+$G$1*1-'Февраль 2018'!D85</f>
        <v>0</v>
      </c>
      <c r="G86" s="107">
        <f>'СВОД 2018'!F86+$G$1*1-'Март 2018'!D85</f>
        <v>0</v>
      </c>
      <c r="H86" s="105">
        <f>'СВОД 2018'!G86+$G$1*1-'Апрель 2018'!D85</f>
        <v>0</v>
      </c>
      <c r="I86" s="105">
        <f>'СВОД 2018'!H86+$G$1*1-'Май 2018'!D85</f>
        <v>0</v>
      </c>
      <c r="J86" s="105">
        <f>'СВОД 2018'!I86+$H$1*1-'Июнь 2018'!D85</f>
        <v>0</v>
      </c>
      <c r="K86" s="105">
        <f>'СВОД 2018'!J86+$H$1*1-'Июль 2018'!D85</f>
        <v>2200</v>
      </c>
      <c r="L86" s="105">
        <f>'СВОД 2018'!K86+$H$1*1-'Август 2018'!D85</f>
        <v>0</v>
      </c>
      <c r="M86" s="105">
        <f>'СВОД 2018'!L86+$H$1*1-'Сентябрь 2018'!D85</f>
        <v>0</v>
      </c>
      <c r="N86" s="105">
        <f>'СВОД 2018'!M86+$H$1*1-'Октябрь 2018'!D85</f>
        <v>0</v>
      </c>
      <c r="O86" s="105">
        <f>'СВОД 2018'!N86+$H$1*1-'Ноябрь 2018'!D85</f>
        <v>0</v>
      </c>
      <c r="P86" s="105">
        <f>'СВОД 2018'!O86+$H$1*1-'Декабрь 2018'!D85</f>
        <v>0</v>
      </c>
      <c r="Q86" s="106">
        <f t="shared" si="5"/>
        <v>26900</v>
      </c>
      <c r="R86" s="106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06">
        <f t="shared" si="3"/>
        <v>0</v>
      </c>
      <c r="T86" s="117">
        <f t="shared" si="4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2017'!P87</f>
        <v>52921.84</v>
      </c>
      <c r="E87" s="105">
        <f>'СВОД 2018'!D87+$G$1*1-'Январь 2018'!D86</f>
        <v>55221.84</v>
      </c>
      <c r="F87" s="105">
        <f>'СВОД 2018'!E87+$G$1*1-'Февраль 2018'!D86</f>
        <v>57521.84</v>
      </c>
      <c r="G87" s="105">
        <f>'СВОД 2018'!F87+$G$1*1-'Март 2018'!D86</f>
        <v>59821.84</v>
      </c>
      <c r="H87" s="105">
        <f>'СВОД 2018'!G87+$G$1*1-'Апрель 2018'!D86</f>
        <v>62121.84</v>
      </c>
      <c r="I87" s="105">
        <f>'СВОД 2018'!H87+$G$1*1-'Май 2018'!D86</f>
        <v>64421.84</v>
      </c>
      <c r="J87" s="105">
        <f>'СВОД 2018'!I87+$H$1*1-'Июнь 2018'!D86</f>
        <v>66621.84</v>
      </c>
      <c r="K87" s="105">
        <f>'СВОД 2018'!J87+$H$1*1-'Июль 2018'!D86</f>
        <v>68821.84</v>
      </c>
      <c r="L87" s="105">
        <f>'СВОД 2018'!K87+$H$1*1-'Август 2018'!D86</f>
        <v>71021.84</v>
      </c>
      <c r="M87" s="105">
        <f>'СВОД 2018'!L87+$H$1*1-'Сентябрь 2018'!D86</f>
        <v>73221.84</v>
      </c>
      <c r="N87" s="105">
        <f>'СВОД 2018'!M87+$H$1*1-'Октябрь 2018'!D86</f>
        <v>75421.84</v>
      </c>
      <c r="O87" s="105">
        <f>'СВОД 2018'!N87+$H$1*1-'Ноябрь 2018'!D86</f>
        <v>77621.84</v>
      </c>
      <c r="P87" s="105">
        <f>'СВОД 2018'!O87+$H$1*1-'Декабрь 2018'!D86</f>
        <v>79821.84</v>
      </c>
      <c r="Q87" s="106">
        <f t="shared" si="5"/>
        <v>26900</v>
      </c>
      <c r="R87" s="106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06">
        <f t="shared" si="3"/>
        <v>79821.84</v>
      </c>
      <c r="T87" s="117">
        <f t="shared" si="4"/>
        <v>0</v>
      </c>
    </row>
    <row r="88" spans="1:20" ht="15.95" customHeight="1" x14ac:dyDescent="0.25">
      <c r="A88" s="20" t="s">
        <v>104</v>
      </c>
      <c r="B88" s="20">
        <v>69</v>
      </c>
      <c r="C88" s="114"/>
      <c r="D88" s="105">
        <f>'СВОД 2017'!P88</f>
        <v>799.99999999999818</v>
      </c>
      <c r="E88" s="105">
        <f>'СВОД 2018'!D88+$G$1*1-'Январь 2018'!D87</f>
        <v>3099.9999999999982</v>
      </c>
      <c r="F88" s="105">
        <f>'СВОД 2018'!E88+$G$1*1-'Февраль 2018'!D87</f>
        <v>5399.9999999999982</v>
      </c>
      <c r="G88" s="105">
        <f>'СВОД 2018'!F88+$G$1*1-'Март 2018'!D87</f>
        <v>7699.9999999999982</v>
      </c>
      <c r="H88" s="105">
        <f>'СВОД 2018'!G88+$G$1*1-'Апрель 2018'!D87</f>
        <v>9999.9999999999982</v>
      </c>
      <c r="I88" s="105">
        <f>'СВОД 2018'!H88+$G$1*1-'Май 2018'!D87</f>
        <v>0</v>
      </c>
      <c r="J88" s="105">
        <f>'СВОД 2018'!I88+$H$1*1-'Июнь 2018'!D87</f>
        <v>2200</v>
      </c>
      <c r="K88" s="105">
        <f>'СВОД 2018'!J88+$H$1*1-'Июль 2018'!D87</f>
        <v>4400</v>
      </c>
      <c r="L88" s="105">
        <f>'СВОД 2018'!K88+$H$1*1-'Август 2018'!D87</f>
        <v>6600</v>
      </c>
      <c r="M88" s="105">
        <f>'СВОД 2018'!L88+$H$1*1-'Сентябрь 2018'!D87</f>
        <v>8800</v>
      </c>
      <c r="N88" s="105">
        <f>'СВОД 2018'!M88+$H$1*1-'Октябрь 2018'!D87</f>
        <v>11000</v>
      </c>
      <c r="O88" s="105">
        <f>'СВОД 2018'!N88+$H$1*1-'Ноябрь 2018'!D87</f>
        <v>13200</v>
      </c>
      <c r="P88" s="105">
        <f>'СВОД 2018'!O88+$H$1*1-'Декабрь 2018'!D87</f>
        <v>15400</v>
      </c>
      <c r="Q88" s="106">
        <f t="shared" si="5"/>
        <v>26900</v>
      </c>
      <c r="R88" s="106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06">
        <f t="shared" si="3"/>
        <v>15400</v>
      </c>
      <c r="T88" s="117">
        <f t="shared" si="4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7">
        <f>'СВОД 2017'!P89</f>
        <v>9700</v>
      </c>
      <c r="E89" s="107">
        <f>'СВОД 2018'!D89+$G$1*1-'Январь 2018'!D88</f>
        <v>2000</v>
      </c>
      <c r="F89" s="105">
        <f>'СВОД 2018'!E89+$G$1*1-'Февраль 2018'!D88</f>
        <v>4300</v>
      </c>
      <c r="G89" s="105">
        <f>'СВОД 2018'!F89+$G$1*1-'Март 2018'!D88</f>
        <v>6600</v>
      </c>
      <c r="H89" s="105">
        <f>'СВОД 2018'!G89+$G$1*1-'Апрель 2018'!D88</f>
        <v>-3100</v>
      </c>
      <c r="I89" s="105">
        <f>'СВОД 2018'!H89+$G$1*1-'Май 2018'!D88</f>
        <v>-800</v>
      </c>
      <c r="J89" s="105">
        <f>'СВОД 2018'!I89+$H$1*1-'Июнь 2018'!D88</f>
        <v>-1600</v>
      </c>
      <c r="K89" s="105">
        <f>'СВОД 2018'!J89+$H$1*1-'Июль 2018'!D88</f>
        <v>600</v>
      </c>
      <c r="L89" s="105">
        <f>'СВОД 2018'!K89+$H$1*1-'Август 2018'!D88</f>
        <v>2800</v>
      </c>
      <c r="M89" s="105">
        <f>'СВОД 2018'!L89+$H$1*1-'Сентябрь 2018'!D88</f>
        <v>-7000</v>
      </c>
      <c r="N89" s="105">
        <f>'СВОД 2018'!M89+$H$1*1-'Октябрь 2018'!D88</f>
        <v>-4800</v>
      </c>
      <c r="O89" s="105">
        <f>'СВОД 2018'!N89+$H$1*1-'Ноябрь 2018'!D88</f>
        <v>-2600</v>
      </c>
      <c r="P89" s="105">
        <f>'СВОД 2018'!O89+$H$1*1-'Декабрь 2018'!D88</f>
        <v>-10400</v>
      </c>
      <c r="Q89" s="106">
        <f t="shared" si="5"/>
        <v>26900</v>
      </c>
      <c r="R89" s="106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06">
        <f t="shared" si="3"/>
        <v>-10400</v>
      </c>
      <c r="T89" s="117">
        <f t="shared" si="4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2017'!P90</f>
        <v>12420.049999999996</v>
      </c>
      <c r="E90" s="105">
        <f>'СВОД 2018'!D90+$G$1*1-'Январь 2018'!D89</f>
        <v>2300.0499999999956</v>
      </c>
      <c r="F90" s="105">
        <f>'СВОД 2018'!E90+$G$1*1-'Февраль 2018'!D89</f>
        <v>4600.0499999999956</v>
      </c>
      <c r="G90" s="105">
        <f>'СВОД 2018'!F90+$G$1*1-'Март 2018'!D89</f>
        <v>6900.0499999999956</v>
      </c>
      <c r="H90" s="105">
        <f>'СВОД 2018'!G90+$G$1*1-'Апрель 2018'!D89</f>
        <v>9200.0499999999956</v>
      </c>
      <c r="I90" s="105">
        <f>'СВОД 2018'!H90+$G$1*1-'Май 2018'!D89</f>
        <v>11500.049999999996</v>
      </c>
      <c r="J90" s="105">
        <f>'СВОД 2018'!I90+$H$1*1-'Июнь 2018'!D89</f>
        <v>13700.049999999996</v>
      </c>
      <c r="K90" s="105">
        <f>'СВОД 2018'!J90+$H$1*1-'Июль 2018'!D89</f>
        <v>15900.049999999996</v>
      </c>
      <c r="L90" s="105">
        <f>'СВОД 2018'!K90+$H$1*1-'Август 2018'!D89</f>
        <v>18100.049999999996</v>
      </c>
      <c r="M90" s="105">
        <f>'СВОД 2018'!L90+$H$1*1-'Сентябрь 2018'!D89</f>
        <v>20300.049999999996</v>
      </c>
      <c r="N90" s="105">
        <f>'СВОД 2018'!M90+$H$1*1-'Октябрь 2018'!D89</f>
        <v>22500.049999999996</v>
      </c>
      <c r="O90" s="105">
        <f>'СВОД 2018'!N90+$H$1*1-'Ноябрь 2018'!D89</f>
        <v>24700.049999999996</v>
      </c>
      <c r="P90" s="105">
        <f>'СВОД 2018'!O90+$H$1*1-'Декабрь 2018'!D89</f>
        <v>26900.049999999996</v>
      </c>
      <c r="Q90" s="106">
        <f t="shared" si="5"/>
        <v>26900</v>
      </c>
      <c r="R90" s="106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06">
        <f t="shared" si="3"/>
        <v>26900.049999999996</v>
      </c>
      <c r="T90" s="117">
        <f t="shared" si="4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7">
        <f>'СВОД 2017'!P91</f>
        <v>-4412.32</v>
      </c>
      <c r="E91" s="107">
        <f>'СВОД 2018'!D91+$G$1*1-'Январь 2018'!D90</f>
        <v>-2112.3199999999997</v>
      </c>
      <c r="F91" s="107">
        <f>'СВОД 2018'!E91+$G$1*1-'Февраль 2018'!D90</f>
        <v>187.68000000000029</v>
      </c>
      <c r="G91" s="105">
        <f>'СВОД 2018'!F91+$G$1*1-'Март 2018'!D90</f>
        <v>2487.6800000000003</v>
      </c>
      <c r="H91" s="105">
        <f>'СВОД 2018'!G91+$G$1*1-'Апрель 2018'!D90</f>
        <v>4787.68</v>
      </c>
      <c r="I91" s="105">
        <f>'СВОД 2018'!H91+$G$1*1-'Май 2018'!D90</f>
        <v>-6712.32</v>
      </c>
      <c r="J91" s="105">
        <f>'СВОД 2018'!I91+$H$1*1-'Июнь 2018'!D90</f>
        <v>-4512.32</v>
      </c>
      <c r="K91" s="105">
        <f>'СВОД 2018'!J91+$H$1*1-'Июль 2018'!D90</f>
        <v>-2312.3199999999997</v>
      </c>
      <c r="L91" s="105">
        <f>'СВОД 2018'!K91+$H$1*1-'Август 2018'!D90</f>
        <v>-112.31999999999971</v>
      </c>
      <c r="M91" s="105">
        <f>'СВОД 2018'!L91+$H$1*1-'Сентябрь 2018'!D90</f>
        <v>2087.6800000000003</v>
      </c>
      <c r="N91" s="105">
        <f>'СВОД 2018'!M91+$H$1*1-'Октябрь 2018'!D90</f>
        <v>4287.68</v>
      </c>
      <c r="O91" s="105">
        <f>'СВОД 2018'!N91+$H$1*1-'Ноябрь 2018'!D90</f>
        <v>6487.68</v>
      </c>
      <c r="P91" s="105">
        <f>'СВОД 2018'!O91+$H$1*1-'Декабрь 2018'!D90</f>
        <v>8687.68</v>
      </c>
      <c r="Q91" s="106">
        <f t="shared" si="5"/>
        <v>26900</v>
      </c>
      <c r="R91" s="106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06">
        <f t="shared" si="3"/>
        <v>8687.68</v>
      </c>
      <c r="T91" s="117">
        <f t="shared" si="4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7">
        <f>'СВОД 2017'!P92</f>
        <v>-2850.2300000000032</v>
      </c>
      <c r="E92" s="107">
        <f>'СВОД 2018'!D92+$G$1*1-'Январь 2018'!D91</f>
        <v>-550.2300000000032</v>
      </c>
      <c r="F92" s="107">
        <f>'СВОД 2018'!E92+$G$1*1-'Февраль 2018'!D91</f>
        <v>-12050.230000000003</v>
      </c>
      <c r="G92" s="107">
        <f>'СВОД 2018'!F92+$G$1*1-'Март 2018'!D91</f>
        <v>-9750.2300000000032</v>
      </c>
      <c r="H92" s="107">
        <f>'СВОД 2018'!G92+$G$1*1-'Апрель 2018'!D91</f>
        <v>-7450.2300000000032</v>
      </c>
      <c r="I92" s="107">
        <f>'СВОД 2018'!H92+$G$1*1-'Май 2018'!D91</f>
        <v>-5150.2300000000032</v>
      </c>
      <c r="J92" s="105">
        <f>'СВОД 2018'!I92+$H$1*1-'Июнь 2018'!D91</f>
        <v>-2950.2300000000032</v>
      </c>
      <c r="K92" s="105">
        <f>'СВОД 2018'!J92+$H$1*1-'Июль 2018'!D91</f>
        <v>-750.2300000000032</v>
      </c>
      <c r="L92" s="105">
        <f>'СВОД 2018'!K92+$H$1*1-'Август 2018'!D91</f>
        <v>-12350.230000000003</v>
      </c>
      <c r="M92" s="105">
        <f>'СВОД 2018'!L92+$H$1*1-'Сентябрь 2018'!D91</f>
        <v>-10150.230000000003</v>
      </c>
      <c r="N92" s="105">
        <f>'СВОД 2018'!M92+$H$1*1-'Октябрь 2018'!D91</f>
        <v>-7950.2300000000032</v>
      </c>
      <c r="O92" s="105">
        <f>'СВОД 2018'!N92+$H$1*1-'Ноябрь 2018'!D91</f>
        <v>-5750.2300000000032</v>
      </c>
      <c r="P92" s="105">
        <f>'СВОД 2018'!O92+$H$1*1-'Декабрь 2018'!D91</f>
        <v>-3550.2300000000032</v>
      </c>
      <c r="Q92" s="106">
        <f t="shared" si="5"/>
        <v>26900</v>
      </c>
      <c r="R92" s="106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06">
        <f t="shared" si="3"/>
        <v>-3550.2300000000032</v>
      </c>
      <c r="T92" s="117">
        <f t="shared" si="4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7">
        <f>'СВОД 2017'!P93</f>
        <v>1455.2900000000009</v>
      </c>
      <c r="E93" s="107">
        <f>'СВОД 2018'!D93+$G$1*1-'Январь 2018'!D92</f>
        <v>3755.2900000000009</v>
      </c>
      <c r="F93" s="107">
        <f>'СВОД 2018'!E93+$G$1*1-'Февраль 2018'!D92</f>
        <v>1055.2900000000009</v>
      </c>
      <c r="G93" s="105">
        <f>'СВОД 2018'!F93+$G$1*1-'Март 2018'!D92</f>
        <v>800.00000000000091</v>
      </c>
      <c r="H93" s="105">
        <f>'СВОД 2018'!G93+$G$1*1-'Апрель 2018'!D92</f>
        <v>800.00000000000091</v>
      </c>
      <c r="I93" s="105">
        <f>'СВОД 2018'!H93+$G$1*1-'Май 2018'!D92</f>
        <v>800.00000000000091</v>
      </c>
      <c r="J93" s="105">
        <f>'СВОД 2018'!I93+$H$1*1-'Июнь 2018'!D92</f>
        <v>700.00000000000091</v>
      </c>
      <c r="K93" s="105">
        <f>'СВОД 2018'!J93+$H$1*1-'Июль 2018'!D92</f>
        <v>800.00000000000091</v>
      </c>
      <c r="L93" s="105">
        <f>'СВОД 2018'!K93+$H$1*1-'Август 2018'!D92</f>
        <v>800.00000000000091</v>
      </c>
      <c r="M93" s="105">
        <f>'СВОД 2018'!L93+$H$1*1-'Сентябрь 2018'!D92</f>
        <v>3000.0000000000009</v>
      </c>
      <c r="N93" s="105">
        <f>'СВОД 2018'!M93+$H$1*1-'Октябрь 2018'!D92</f>
        <v>5200.0000000000009</v>
      </c>
      <c r="O93" s="105">
        <f>'СВОД 2018'!N93+$H$1*1-'Ноябрь 2018'!D92</f>
        <v>7400.0000000000009</v>
      </c>
      <c r="P93" s="105">
        <f>'СВОД 2018'!O93+$H$1*1-'Декабрь 2018'!D92</f>
        <v>9600</v>
      </c>
      <c r="Q93" s="106">
        <f t="shared" si="5"/>
        <v>26900</v>
      </c>
      <c r="R93" s="106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06">
        <f t="shared" si="3"/>
        <v>9600</v>
      </c>
      <c r="T93" s="116">
        <f t="shared" si="4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7">
        <f>'СВОД 2017'!P94</f>
        <v>-8</v>
      </c>
      <c r="E94" s="107">
        <f>'СВОД 2018'!D94+$G$1*1-'Январь 2018'!D93</f>
        <v>-8</v>
      </c>
      <c r="F94" s="107">
        <f>'СВОД 2018'!E94+$G$1*1-'Февраль 2018'!D93</f>
        <v>-8</v>
      </c>
      <c r="G94" s="107">
        <f>'СВОД 2018'!F94+$G$1*1-'Март 2018'!D93</f>
        <v>-8</v>
      </c>
      <c r="H94" s="105">
        <f>'СВОД 2018'!G94+$G$1*1-'Апрель 2018'!D93</f>
        <v>-8</v>
      </c>
      <c r="I94" s="105">
        <f>'СВОД 2018'!H94+$G$1*1-'Май 2018'!D93</f>
        <v>-8</v>
      </c>
      <c r="J94" s="105">
        <f>'СВОД 2018'!I94+$H$1*1-'Июнь 2018'!D93</f>
        <v>-8</v>
      </c>
      <c r="K94" s="105">
        <f>'СВОД 2018'!J94+$H$1*1-'Июль 2018'!D93</f>
        <v>-8</v>
      </c>
      <c r="L94" s="105">
        <f>'СВОД 2018'!K94+$H$1*1-'Август 2018'!D93</f>
        <v>-8</v>
      </c>
      <c r="M94" s="105">
        <f>'СВОД 2018'!L94+$H$1*1-'Сентябрь 2018'!D93</f>
        <v>-8</v>
      </c>
      <c r="N94" s="105">
        <f>'СВОД 2018'!M94+$H$1*1-'Октябрь 2018'!D93</f>
        <v>-8</v>
      </c>
      <c r="O94" s="105">
        <f>'СВОД 2018'!N94+$H$1*1-'Ноябрь 2018'!D93</f>
        <v>-8</v>
      </c>
      <c r="P94" s="105">
        <f>'СВОД 2018'!O94+$H$1*1-'Декабрь 2018'!D93</f>
        <v>-8</v>
      </c>
      <c r="Q94" s="106">
        <f t="shared" si="5"/>
        <v>26900</v>
      </c>
      <c r="R94" s="106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06">
        <f t="shared" si="3"/>
        <v>-8</v>
      </c>
      <c r="T94" s="116">
        <f t="shared" si="4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7">
        <f>'СВОД 2017'!P95</f>
        <v>-7.9300000000012005</v>
      </c>
      <c r="E95" s="107">
        <f>'СВОД 2018'!D95+$G$1*1-'Январь 2018'!D94</f>
        <v>-707.9300000000012</v>
      </c>
      <c r="F95" s="107">
        <f>'СВОД 2018'!E95+$G$1*1-'Февраль 2018'!D94</f>
        <v>92.069999999998799</v>
      </c>
      <c r="G95" s="105">
        <f>'СВОД 2018'!F95+$G$1*1-'Март 2018'!D94</f>
        <v>-7.9300000000012005</v>
      </c>
      <c r="H95" s="105">
        <f>'СВОД 2018'!G95+$G$1*1-'Апрель 2018'!D94</f>
        <v>-7.9300000000012005</v>
      </c>
      <c r="I95" s="105">
        <f>'СВОД 2018'!H95+$G$1*1-'Май 2018'!D94</f>
        <v>2292.0699999999988</v>
      </c>
      <c r="J95" s="105">
        <f>'СВОД 2018'!I95+$H$1*1-'Июнь 2018'!D94</f>
        <v>2192.0699999999988</v>
      </c>
      <c r="K95" s="105">
        <f>'СВОД 2018'!J95+$H$1*1-'Июль 2018'!D94</f>
        <v>2192.0699999999988</v>
      </c>
      <c r="L95" s="105">
        <f>'СВОД 2018'!K95+$H$1*1-'Август 2018'!D94</f>
        <v>4392.0699999999988</v>
      </c>
      <c r="M95" s="105">
        <f>'СВОД 2018'!L95+$H$1*1-'Сентябрь 2018'!D94</f>
        <v>4392.0699999999988</v>
      </c>
      <c r="N95" s="105">
        <f>'СВОД 2018'!M95+$H$1*1-'Октябрь 2018'!D94</f>
        <v>4392.0699999999988</v>
      </c>
      <c r="O95" s="105">
        <f>'СВОД 2018'!N95+$H$1*1-'Ноябрь 2018'!D94</f>
        <v>6592.0699999999988</v>
      </c>
      <c r="P95" s="105">
        <f>'СВОД 2018'!O95+$H$1*1-'Декабрь 2018'!D94</f>
        <v>8792.07</v>
      </c>
      <c r="Q95" s="106">
        <f t="shared" si="5"/>
        <v>26900</v>
      </c>
      <c r="R95" s="106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06">
        <f t="shared" si="3"/>
        <v>8792.07</v>
      </c>
      <c r="T95" s="116">
        <f t="shared" si="4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7">
        <f>'СВОД 2017'!P96</f>
        <v>-2311.54</v>
      </c>
      <c r="E96" s="107">
        <f>'СВОД 2018'!D96+$G$1*1-'Январь 2018'!D95</f>
        <v>-2311.54</v>
      </c>
      <c r="F96" s="107">
        <f>'СВОД 2018'!E96+$G$1*1-'Февраль 2018'!D95</f>
        <v>-11.539999999999964</v>
      </c>
      <c r="G96" s="107">
        <f>'СВОД 2018'!F96+$G$1*1-'Март 2018'!D95</f>
        <v>-2311.54</v>
      </c>
      <c r="H96" s="105">
        <f>'СВОД 2018'!G96+$G$1*1-'Апрель 2018'!D95</f>
        <v>-11.539999999999964</v>
      </c>
      <c r="I96" s="105">
        <f>'СВОД 2018'!H96+$G$1*1-'Май 2018'!D95</f>
        <v>-11.539999999999964</v>
      </c>
      <c r="J96" s="105">
        <f>'СВОД 2018'!I96+$H$1*1-'Июнь 2018'!D95</f>
        <v>2188.46</v>
      </c>
      <c r="K96" s="105">
        <f>'СВОД 2018'!J96+$H$1*1-'Июль 2018'!D95</f>
        <v>4388.46</v>
      </c>
      <c r="L96" s="105">
        <f>'СВОД 2018'!K96+$H$1*1-'Август 2018'!D95</f>
        <v>4288.46</v>
      </c>
      <c r="M96" s="105">
        <f>'СВОД 2018'!L96+$H$1*1-'Сентябрь 2018'!D95</f>
        <v>4188.46</v>
      </c>
      <c r="N96" s="105">
        <f>'СВОД 2018'!M96+$H$1*1-'Октябрь 2018'!D95</f>
        <v>4088.46</v>
      </c>
      <c r="O96" s="105">
        <f>'СВОД 2018'!N96+$H$1*1-'Ноябрь 2018'!D95</f>
        <v>6288.46</v>
      </c>
      <c r="P96" s="105">
        <f>'СВОД 2018'!O96+$H$1*1-'Декабрь 2018'!D95</f>
        <v>8488.4599999999991</v>
      </c>
      <c r="Q96" s="106">
        <f t="shared" si="5"/>
        <v>26900</v>
      </c>
      <c r="R96" s="106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06">
        <f t="shared" si="3"/>
        <v>8488.4599999999991</v>
      </c>
      <c r="T96" s="116">
        <f t="shared" si="4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2017'!P97</f>
        <v>800</v>
      </c>
      <c r="E97" s="105">
        <f>'СВОД 2018'!D97+$G$1*1-'Январь 2018'!D96</f>
        <v>3100</v>
      </c>
      <c r="F97" s="105">
        <f>'СВОД 2018'!E97+$G$1*1-'Февраль 2018'!D96</f>
        <v>5400</v>
      </c>
      <c r="G97" s="105">
        <f>'СВОД 2018'!F97+$G$1*1-'Март 2018'!D96</f>
        <v>0</v>
      </c>
      <c r="H97" s="105">
        <f>'СВОД 2018'!G97+$G$1*1-'Апрель 2018'!D96</f>
        <v>0</v>
      </c>
      <c r="I97" s="105">
        <f>'СВОД 2018'!H97+$G$1*1-'Май 2018'!D96</f>
        <v>0</v>
      </c>
      <c r="J97" s="105">
        <f>'СВОД 2018'!I97+$H$1*1-'Июнь 2018'!D96</f>
        <v>2200</v>
      </c>
      <c r="K97" s="105">
        <f>'СВОД 2018'!J97+$H$1*1-'Июль 2018'!D96</f>
        <v>4400</v>
      </c>
      <c r="L97" s="105">
        <f>'СВОД 2018'!K97+$H$1*1-'Август 2018'!D96</f>
        <v>6600</v>
      </c>
      <c r="M97" s="105">
        <f>'СВОД 2018'!L97+$H$1*1-'Сентябрь 2018'!D96</f>
        <v>8800</v>
      </c>
      <c r="N97" s="105">
        <f>'СВОД 2018'!M97+$H$1*1-'Октябрь 2018'!D96</f>
        <v>11000</v>
      </c>
      <c r="O97" s="105">
        <f>'СВОД 2018'!N97+$H$1*1-'Ноябрь 2018'!D96</f>
        <v>11000</v>
      </c>
      <c r="P97" s="105">
        <f>'СВОД 2018'!O97+$H$1*1-'Декабрь 2018'!D96</f>
        <v>13200</v>
      </c>
      <c r="Q97" s="106">
        <f t="shared" si="5"/>
        <v>26900</v>
      </c>
      <c r="R97" s="106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06">
        <f t="shared" si="3"/>
        <v>13200</v>
      </c>
      <c r="T97" s="116">
        <f t="shared" si="4"/>
        <v>0</v>
      </c>
    </row>
    <row r="98" spans="1:20" ht="15.95" customHeight="1" x14ac:dyDescent="0.25">
      <c r="A98" s="20" t="s">
        <v>308</v>
      </c>
      <c r="B98" s="20">
        <v>77</v>
      </c>
      <c r="C98" s="114"/>
      <c r="D98" s="107">
        <f>'СВОД 2017'!P98</f>
        <v>-2403.3300000000017</v>
      </c>
      <c r="E98" s="107">
        <f>'СВОД 2018'!D98+$G$1*1-'Январь 2018'!D97</f>
        <v>-103.33000000000175</v>
      </c>
      <c r="F98" s="107">
        <f>'СВОД 2018'!E98+$G$1*1-'Февраль 2018'!D97</f>
        <v>2196.6699999999983</v>
      </c>
      <c r="G98" s="105">
        <f>'СВОД 2018'!F98+$G$1*1-'Март 2018'!D97</f>
        <v>-3.3300000000017462</v>
      </c>
      <c r="H98" s="105">
        <f>'СВОД 2018'!G98+$G$1*1-'Апрель 2018'!D97</f>
        <v>2296.6699999999983</v>
      </c>
      <c r="I98" s="105">
        <f>'СВОД 2018'!H98+$G$1*1-'Май 2018'!D97</f>
        <v>-3.3300000000017462</v>
      </c>
      <c r="J98" s="105">
        <f>'СВОД 2018'!I98+$H$1*1-'Июнь 2018'!D97</f>
        <v>2196.6699999999983</v>
      </c>
      <c r="K98" s="105">
        <f>'СВОД 2018'!J98+$H$1*1-'Июль 2018'!D97</f>
        <v>2196.6699999999983</v>
      </c>
      <c r="L98" s="105">
        <f>'СВОД 2018'!K98+$H$1*1-'Август 2018'!D97</f>
        <v>1896.6699999999983</v>
      </c>
      <c r="M98" s="105">
        <f>'СВОД 2018'!L98+$H$1*1-'Сентябрь 2018'!D97</f>
        <v>4096.6699999999983</v>
      </c>
      <c r="N98" s="105">
        <f>'СВОД 2018'!M98+$H$1*1-'Октябрь 2018'!D97</f>
        <v>6296.6699999999983</v>
      </c>
      <c r="O98" s="105">
        <f>'СВОД 2018'!N98+$H$1*1-'Ноябрь 2018'!D97</f>
        <v>8496.6699999999983</v>
      </c>
      <c r="P98" s="105">
        <f>'СВОД 2018'!O98+$H$1*1-'Декабрь 2018'!D97</f>
        <v>10696.669999999998</v>
      </c>
      <c r="Q98" s="106">
        <f t="shared" si="5"/>
        <v>26900</v>
      </c>
      <c r="R98" s="106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06">
        <f t="shared" si="3"/>
        <v>10696.669999999998</v>
      </c>
      <c r="T98" s="116">
        <f t="shared" si="4"/>
        <v>0</v>
      </c>
    </row>
    <row r="99" spans="1:20" ht="15.95" customHeight="1" x14ac:dyDescent="0.25">
      <c r="A99" s="20" t="s">
        <v>114</v>
      </c>
      <c r="B99" s="20">
        <v>78</v>
      </c>
      <c r="C99" s="114"/>
      <c r="D99" s="107">
        <f>'СВОД 2017'!P99</f>
        <v>0</v>
      </c>
      <c r="E99" s="107">
        <f>'СВОД 2018'!D99+$G$1*1-'Январь 2018'!D98</f>
        <v>2300</v>
      </c>
      <c r="F99" s="107">
        <f>'СВОД 2018'!E99+$G$1*1-'Февраль 2018'!D98</f>
        <v>2300</v>
      </c>
      <c r="G99" s="105">
        <f>'СВОД 2018'!F99+$G$1*1-'Март 2018'!D98</f>
        <v>2300</v>
      </c>
      <c r="H99" s="105">
        <f>'СВОД 2018'!G99+$G$1*1-'Апрель 2018'!D98</f>
        <v>2300</v>
      </c>
      <c r="I99" s="105">
        <f>'СВОД 2018'!H99+$G$1*1-'Май 2018'!D98</f>
        <v>0</v>
      </c>
      <c r="J99" s="105">
        <f>'СВОД 2018'!I99+$H$1*1-'Июнь 2018'!D98</f>
        <v>0</v>
      </c>
      <c r="K99" s="105">
        <f>'СВОД 2018'!J99+$H$1*1-'Июль 2018'!D98</f>
        <v>0</v>
      </c>
      <c r="L99" s="105">
        <f>'СВОД 2018'!K99+$H$1*1-'Август 2018'!D98</f>
        <v>0</v>
      </c>
      <c r="M99" s="105">
        <f>'СВОД 2018'!L99+$H$1*1-'Сентябрь 2018'!D98</f>
        <v>0</v>
      </c>
      <c r="N99" s="105">
        <f>'СВОД 2018'!M99+$H$1*1-'Октябрь 2018'!D98</f>
        <v>2200</v>
      </c>
      <c r="O99" s="105">
        <f>'СВОД 2018'!N99+$H$1*1-'Ноябрь 2018'!D98</f>
        <v>4400</v>
      </c>
      <c r="P99" s="105">
        <f>'СВОД 2018'!O99+$H$1*1-'Декабрь 2018'!D98</f>
        <v>6600</v>
      </c>
      <c r="Q99" s="106">
        <f t="shared" si="5"/>
        <v>26900</v>
      </c>
      <c r="R99" s="106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06">
        <f t="shared" si="3"/>
        <v>6600</v>
      </c>
      <c r="T99" s="116">
        <f t="shared" si="4"/>
        <v>0</v>
      </c>
    </row>
    <row r="100" spans="1:20" ht="15.95" customHeight="1" x14ac:dyDescent="0.25">
      <c r="A100" s="20" t="s">
        <v>115</v>
      </c>
      <c r="B100" s="20">
        <v>78</v>
      </c>
      <c r="C100" s="20" t="s">
        <v>21</v>
      </c>
      <c r="D100" s="107">
        <f>'СВОД 2017'!P100</f>
        <v>-2328.170000000001</v>
      </c>
      <c r="E100" s="107">
        <f>'СВОД 2018'!D100+$G$1*1-'Январь 2018'!D99</f>
        <v>-28.170000000000982</v>
      </c>
      <c r="F100" s="107">
        <f>'СВОД 2018'!E100+$G$1*1-'Февраль 2018'!D99</f>
        <v>2271.829999999999</v>
      </c>
      <c r="G100" s="105">
        <f>'СВОД 2018'!F100+$G$1*1-'Март 2018'!D99</f>
        <v>4571.829999999999</v>
      </c>
      <c r="H100" s="105">
        <f>'СВОД 2018'!G100+$G$1*1-'Апрель 2018'!D99</f>
        <v>2271.829999999999</v>
      </c>
      <c r="I100" s="105">
        <f>'СВОД 2018'!H100+$G$1*1-'Май 2018'!D99</f>
        <v>-128.17000000000098</v>
      </c>
      <c r="J100" s="105">
        <f>'СВОД 2018'!I100+$H$1*1-'Июнь 2018'!D99</f>
        <v>-2528.170000000001</v>
      </c>
      <c r="K100" s="105">
        <f>'СВОД 2018'!J100+$H$1*1-'Июль 2018'!D99</f>
        <v>-4928.170000000001</v>
      </c>
      <c r="L100" s="105">
        <f>'СВОД 2018'!K100+$H$1*1-'Август 2018'!D99</f>
        <v>-2728.170000000001</v>
      </c>
      <c r="M100" s="105">
        <f>'СВОД 2018'!L100+$H$1*1-'Сентябрь 2018'!D99</f>
        <v>-528.17000000000098</v>
      </c>
      <c r="N100" s="105">
        <f>'СВОД 2018'!M100+$H$1*1-'Октябрь 2018'!D99</f>
        <v>1671.829999999999</v>
      </c>
      <c r="O100" s="105">
        <f>'СВОД 2018'!N100+$H$1*1-'Ноябрь 2018'!D99</f>
        <v>3871.829999999999</v>
      </c>
      <c r="P100" s="105">
        <f>'СВОД 2018'!O100+$H$1*1-'Декабрь 2018'!D99</f>
        <v>6071.829999999999</v>
      </c>
      <c r="Q100" s="106">
        <f t="shared" si="5"/>
        <v>26900</v>
      </c>
      <c r="R100" s="106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06">
        <f t="shared" si="3"/>
        <v>6071.8299999999981</v>
      </c>
      <c r="T100" s="116">
        <f t="shared" si="4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7">
        <f>'СВОД 2017'!P101</f>
        <v>-913.09000000000287</v>
      </c>
      <c r="E101" s="107">
        <f>'СВОД 2018'!D101+$G$1*1-'Январь 2018'!D100</f>
        <v>-3213.0900000000029</v>
      </c>
      <c r="F101" s="107">
        <f>'СВОД 2018'!E101+$G$1*1-'Февраль 2018'!D100</f>
        <v>-913.09000000000287</v>
      </c>
      <c r="G101" s="107">
        <f>'СВОД 2018'!F101+$G$1*1-'Март 2018'!D100</f>
        <v>-3213.0900000000029</v>
      </c>
      <c r="H101" s="105">
        <f>'СВОД 2018'!G101+$G$1*1-'Апрель 2018'!D100</f>
        <v>-913.09000000000287</v>
      </c>
      <c r="I101" s="105">
        <f>'СВОД 2018'!H101+$G$1*1-'Май 2018'!D100</f>
        <v>1386.9099999999971</v>
      </c>
      <c r="J101" s="105">
        <f>'СВОД 2018'!I101+$H$1*1-'Июнь 2018'!D100</f>
        <v>-1013.0900000000029</v>
      </c>
      <c r="K101" s="105">
        <f>'СВОД 2018'!J101+$H$1*1-'Июль 2018'!D100</f>
        <v>-3213.0900000000029</v>
      </c>
      <c r="L101" s="105">
        <f>'СВОД 2018'!K101+$H$1*1-'Август 2018'!D100</f>
        <v>-1013.0900000000029</v>
      </c>
      <c r="M101" s="105">
        <f>'СВОД 2018'!L101+$H$1*1-'Сентябрь 2018'!D100</f>
        <v>-2963.0900000000029</v>
      </c>
      <c r="N101" s="105">
        <f>'СВОД 2018'!M101+$H$1*1-'Октябрь 2018'!D100</f>
        <v>-763.09000000000287</v>
      </c>
      <c r="O101" s="105">
        <f>'СВОД 2018'!N101+$H$1*1-'Ноябрь 2018'!D100</f>
        <v>1436.9099999999971</v>
      </c>
      <c r="P101" s="105">
        <f>'СВОД 2018'!O101+$H$1*1-'Декабрь 2018'!D100</f>
        <v>3636.9099999999971</v>
      </c>
      <c r="Q101" s="106">
        <f t="shared" si="5"/>
        <v>26900</v>
      </c>
      <c r="R101" s="106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06">
        <f t="shared" si="3"/>
        <v>3636.9099999999962</v>
      </c>
      <c r="T101" s="116">
        <f t="shared" si="4"/>
        <v>0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7">
        <f>'СВОД 2017'!P102</f>
        <v>200.00000000000273</v>
      </c>
      <c r="E102" s="107">
        <f>'СВОД 2018'!D102+$G$1*1-'Январь 2018'!D101</f>
        <v>-4599.9999999999973</v>
      </c>
      <c r="F102" s="107">
        <f>'СВОД 2018'!E102+$G$1*1-'Февраль 2018'!D101</f>
        <v>-2299.9999999999973</v>
      </c>
      <c r="G102" s="107">
        <f>'СВОД 2018'!F102+$G$1*1-'Март 2018'!D101</f>
        <v>2.7284841053187847E-12</v>
      </c>
      <c r="H102" s="107">
        <f>'СВОД 2018'!G102+$G$1*1-'Апрель 2018'!D101</f>
        <v>-4599.9999999999973</v>
      </c>
      <c r="I102" s="105">
        <f>'СВОД 2018'!H102+$G$1*1-'Май 2018'!D101</f>
        <v>-2299.9999999999973</v>
      </c>
      <c r="J102" s="105">
        <f>'СВОД 2018'!I102+$H$1*1-'Июнь 2018'!D101</f>
        <v>-99.999999999997272</v>
      </c>
      <c r="K102" s="105">
        <f>'СВОД 2018'!J102+$H$1*1-'Июль 2018'!D101</f>
        <v>-4399.9999999999973</v>
      </c>
      <c r="L102" s="105">
        <f>'СВОД 2018'!K102+$H$1*1-'Август 2018'!D101</f>
        <v>-2199.9999999999973</v>
      </c>
      <c r="M102" s="105">
        <f>'СВОД 2018'!L102+$H$1*1-'Сентябрь 2018'!D101</f>
        <v>2.7284841053187847E-12</v>
      </c>
      <c r="N102" s="105">
        <f>'СВОД 2018'!M102+$H$1*1-'Октябрь 2018'!D101</f>
        <v>2200.0000000000027</v>
      </c>
      <c r="O102" s="105">
        <f>'СВОД 2018'!N102+$H$1*1-'Ноябрь 2018'!D101</f>
        <v>4400.0000000000027</v>
      </c>
      <c r="P102" s="105">
        <f>'СВОД 2018'!O102+$H$1*1-'Декабрь 2018'!D101</f>
        <v>6600.0000000000027</v>
      </c>
      <c r="Q102" s="106">
        <f t="shared" si="5"/>
        <v>26900</v>
      </c>
      <c r="R102" s="106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06">
        <f t="shared" si="3"/>
        <v>6600.0000000000036</v>
      </c>
      <c r="T102" s="116">
        <f t="shared" si="4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7">
        <f>'СВОД 2017'!P103</f>
        <v>-0.38999999999941792</v>
      </c>
      <c r="E103" s="107">
        <f>'СВОД 2018'!D103+$G$1*1-'Январь 2018'!D102</f>
        <v>2299.6100000000006</v>
      </c>
      <c r="F103" s="107">
        <f>'СВОД 2018'!E103+$G$1*1-'Февраль 2018'!D102</f>
        <v>-0.38999999999941792</v>
      </c>
      <c r="G103" s="107">
        <f>'СВОД 2018'!F103+$G$1*1-'Март 2018'!D102</f>
        <v>-0.38999999999941792</v>
      </c>
      <c r="H103" s="105">
        <f>'СВОД 2018'!G103+$G$1*1-'Апрель 2018'!D102</f>
        <v>2299.6100000000006</v>
      </c>
      <c r="I103" s="105">
        <f>'СВОД 2018'!H103+$G$1*1-'Май 2018'!D102</f>
        <v>-0.38999999999941792</v>
      </c>
      <c r="J103" s="105">
        <f>'СВОД 2018'!I103+$H$1*1-'Июнь 2018'!D102</f>
        <v>2199.6100000000006</v>
      </c>
      <c r="K103" s="105">
        <f>'СВОД 2018'!J103+$H$1*1-'Июль 2018'!D102</f>
        <v>4399.6100000000006</v>
      </c>
      <c r="L103" s="105">
        <f>'СВОД 2018'!K103+$H$1*1-'Август 2018'!D102</f>
        <v>-0.38999999999941792</v>
      </c>
      <c r="M103" s="105">
        <f>'СВОД 2018'!L103+$H$1*1-'Сентябрь 2018'!D102</f>
        <v>2199.6100000000006</v>
      </c>
      <c r="N103" s="105">
        <f>'СВОД 2018'!M103+$H$1*1-'Октябрь 2018'!D102</f>
        <v>4399.6100000000006</v>
      </c>
      <c r="O103" s="105">
        <f>'СВОД 2018'!N103+$H$1*1-'Ноябрь 2018'!D102</f>
        <v>6599.6100000000006</v>
      </c>
      <c r="P103" s="105">
        <f>'СВОД 2018'!O103+$H$1*1-'Декабрь 2018'!D102</f>
        <v>8799.61</v>
      </c>
      <c r="Q103" s="106">
        <f t="shared" si="5"/>
        <v>26900</v>
      </c>
      <c r="R103" s="106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06">
        <f t="shared" si="3"/>
        <v>8799.61</v>
      </c>
      <c r="T103" s="116">
        <f t="shared" si="4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1">
        <v>0</v>
      </c>
      <c r="R104" s="121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21">
        <f t="shared" si="3"/>
        <v>0</v>
      </c>
      <c r="T104" s="116">
        <f t="shared" si="4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7">
        <f>'СВОД 2017'!P105</f>
        <v>200</v>
      </c>
      <c r="E105" s="107">
        <f>'СВОД 2018'!D105+$G$1*1-'Январь 2018'!D104</f>
        <v>200</v>
      </c>
      <c r="F105" s="105">
        <f>'СВОД 2018'!E105+$G$1*1-'Февраль 2018'!D104</f>
        <v>2500</v>
      </c>
      <c r="G105" s="105">
        <f>'СВОД 2018'!F105+$G$1*1-'Март 2018'!D104</f>
        <v>200</v>
      </c>
      <c r="H105" s="105">
        <f>'СВОД 2018'!G105+$G$1*1-'Апрель 2018'!D104</f>
        <v>-2300</v>
      </c>
      <c r="I105" s="105">
        <f>'СВОД 2018'!H105+$G$1*1-'Май 2018'!D104</f>
        <v>0</v>
      </c>
      <c r="J105" s="105">
        <f>'СВОД 2018'!I105+$H$1*1-'Июнь 2018'!D104</f>
        <v>-100.61999999999989</v>
      </c>
      <c r="K105" s="105">
        <f>'СВОД 2018'!J105+$H$1*1-'Июль 2018'!D104</f>
        <v>-2200.62</v>
      </c>
      <c r="L105" s="105">
        <f>'СВОД 2018'!K105+$H$1*1-'Август 2018'!D104</f>
        <v>-2200.62</v>
      </c>
      <c r="M105" s="105">
        <f>'СВОД 2018'!L105+$H$1*1-'Сентябрь 2018'!D104</f>
        <v>-2200.62</v>
      </c>
      <c r="N105" s="105">
        <f>'СВОД 2018'!M105+$H$1*1-'Октябрь 2018'!D104</f>
        <v>-0.61999999999989086</v>
      </c>
      <c r="O105" s="105">
        <f>'СВОД 2018'!N105+$H$1*1-'Ноябрь 2018'!D104</f>
        <v>2199.38</v>
      </c>
      <c r="P105" s="105">
        <f>'СВОД 2018'!O105+$H$1*1-'Декабрь 2018'!D104</f>
        <v>4399.38</v>
      </c>
      <c r="Q105" s="106">
        <f t="shared" si="5"/>
        <v>26900</v>
      </c>
      <c r="R105" s="106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06">
        <f t="shared" si="3"/>
        <v>4399.380000000001</v>
      </c>
      <c r="T105" s="116">
        <f t="shared" si="4"/>
        <v>0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2017'!P106</f>
        <v>9621.84</v>
      </c>
      <c r="E106" s="105">
        <f>'СВОД 2018'!D106+$G$1*1-'Январь 2018'!D105</f>
        <v>11921.84</v>
      </c>
      <c r="F106" s="105">
        <f>'СВОД 2018'!E106+$G$1*1-'Февраль 2018'!D105</f>
        <v>5021.84</v>
      </c>
      <c r="G106" s="105">
        <f>'СВОД 2018'!F106+$G$1*1-'Март 2018'!D105</f>
        <v>7321.84</v>
      </c>
      <c r="H106" s="105">
        <f>'СВОД 2018'!G106+$G$1*1-'Апрель 2018'!D105</f>
        <v>9621.84</v>
      </c>
      <c r="I106" s="105">
        <f>'СВОД 2018'!H106+$G$1*1-'Май 2018'!D105</f>
        <v>11921.84</v>
      </c>
      <c r="J106" s="105">
        <f>'СВОД 2018'!I106+$H$1*1-'Июнь 2018'!D105</f>
        <v>14121.84</v>
      </c>
      <c r="K106" s="105">
        <f>'СВОД 2018'!J106+$H$1*1-'Июль 2018'!D105</f>
        <v>16321.84</v>
      </c>
      <c r="L106" s="105">
        <f>'СВОД 2018'!K106+$H$1*1-'Август 2018'!D105</f>
        <v>18521.84</v>
      </c>
      <c r="M106" s="105">
        <f>'СВОД 2018'!L106+$H$1*1-'Сентябрь 2018'!D105</f>
        <v>20721.84</v>
      </c>
      <c r="N106" s="105">
        <f>'СВОД 2018'!M106+$H$1*1-'Октябрь 2018'!D105</f>
        <v>22921.84</v>
      </c>
      <c r="O106" s="105">
        <f>'СВОД 2018'!N106+$H$1*1-'Ноябрь 2018'!D105</f>
        <v>25121.84</v>
      </c>
      <c r="P106" s="105">
        <f>'СВОД 2018'!O106+$H$1*1-'Декабрь 2018'!D105</f>
        <v>0</v>
      </c>
      <c r="Q106" s="106">
        <f t="shared" si="5"/>
        <v>26900</v>
      </c>
      <c r="R106" s="106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06">
        <f t="shared" si="3"/>
        <v>0</v>
      </c>
      <c r="T106" s="116">
        <f t="shared" si="4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7">
        <f>'СВОД 2017'!P107</f>
        <v>0</v>
      </c>
      <c r="E107" s="107">
        <f>'СВОД 2018'!D107+$G$1*1-'Январь 2018'!D106</f>
        <v>2300</v>
      </c>
      <c r="F107" s="107">
        <f>'СВОД 2018'!E107+$G$1*1-'Февраль 2018'!D106</f>
        <v>0</v>
      </c>
      <c r="G107" s="105">
        <f>'СВОД 2018'!F107+$G$1*1-'Март 2018'!D106</f>
        <v>0</v>
      </c>
      <c r="H107" s="105">
        <f>'СВОД 2018'!G107+$G$1*1-'Апрель 2018'!D106</f>
        <v>0</v>
      </c>
      <c r="I107" s="105">
        <f>'СВОД 2018'!H107+$G$1*1-'Май 2018'!D106</f>
        <v>0</v>
      </c>
      <c r="J107" s="105">
        <f>'СВОД 2018'!I107+$H$1*1-'Июнь 2018'!D106</f>
        <v>2200</v>
      </c>
      <c r="K107" s="105">
        <f>'СВОД 2018'!J107+$H$1*1-'Июль 2018'!D106</f>
        <v>2200</v>
      </c>
      <c r="L107" s="105">
        <f>'СВОД 2018'!K107+$H$1*1-'Август 2018'!D106</f>
        <v>0</v>
      </c>
      <c r="M107" s="105">
        <f>'СВОД 2018'!L107+$H$1*1-'Сентябрь 2018'!D106</f>
        <v>0</v>
      </c>
      <c r="N107" s="105">
        <f>'СВОД 2018'!M107+$H$1*1-'Октябрь 2018'!D106</f>
        <v>0</v>
      </c>
      <c r="O107" s="105">
        <f>'СВОД 2018'!N107+$H$1*1-'Ноябрь 2018'!D106</f>
        <v>0</v>
      </c>
      <c r="P107" s="105">
        <f>'СВОД 2018'!O107+$H$1*1-'Декабрь 2018'!D106</f>
        <v>0</v>
      </c>
      <c r="Q107" s="106">
        <f t="shared" si="5"/>
        <v>26900</v>
      </c>
      <c r="R107" s="106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06">
        <f t="shared" si="3"/>
        <v>0</v>
      </c>
      <c r="T107" s="116">
        <f t="shared" si="4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2017'!P108</f>
        <v>39370.12000000001</v>
      </c>
      <c r="E108" s="105">
        <f>'СВОД 2018'!D108+$G$1*1-'Январь 2018'!D107</f>
        <v>41670.12000000001</v>
      </c>
      <c r="F108" s="105">
        <f>'СВОД 2018'!E108+$G$1*1-'Февраль 2018'!D107</f>
        <v>43970.12000000001</v>
      </c>
      <c r="G108" s="105">
        <f>'СВОД 2018'!F108+$G$1*1-'Март 2018'!D107</f>
        <v>46270.12000000001</v>
      </c>
      <c r="H108" s="105">
        <f>'СВОД 2018'!G108+$G$1*1-'Апрель 2018'!D107</f>
        <v>48570.12000000001</v>
      </c>
      <c r="I108" s="105">
        <f>'СВОД 2018'!H108+$G$1*1-'Май 2018'!D107</f>
        <v>50870.12000000001</v>
      </c>
      <c r="J108" s="105">
        <f>'СВОД 2018'!I108+$H$1*1-'Июнь 2018'!D107</f>
        <v>53070.12000000001</v>
      </c>
      <c r="K108" s="105">
        <f>'СВОД 2018'!J108+$H$1*1-'Июль 2018'!D107</f>
        <v>55270.12000000001</v>
      </c>
      <c r="L108" s="105">
        <f>'СВОД 2018'!K108+$H$1*1-'Август 2018'!D107</f>
        <v>57470.12000000001</v>
      </c>
      <c r="M108" s="105">
        <f>'СВОД 2018'!L108+$H$1*1-'Сентябрь 2018'!D107</f>
        <v>59670.12000000001</v>
      </c>
      <c r="N108" s="105">
        <f>'СВОД 2018'!M108+$H$1*1-'Октябрь 2018'!D107</f>
        <v>61870.12000000001</v>
      </c>
      <c r="O108" s="105">
        <f>'СВОД 2018'!N108+$H$1*1-'Ноябрь 2018'!D107</f>
        <v>64070.12000000001</v>
      </c>
      <c r="P108" s="105">
        <f>'СВОД 2018'!O108+$H$1*1-'Декабрь 2018'!D107</f>
        <v>66270.12000000001</v>
      </c>
      <c r="Q108" s="106">
        <f t="shared" si="5"/>
        <v>26900</v>
      </c>
      <c r="R108" s="106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06">
        <f t="shared" si="3"/>
        <v>66270.12000000001</v>
      </c>
      <c r="T108" s="116">
        <f t="shared" si="4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7">
        <f>'СВОД 2017'!P109</f>
        <v>800</v>
      </c>
      <c r="E109" s="107">
        <f>'СВОД 2018'!D109+$G$1*1-'Январь 2018'!D108</f>
        <v>-25300</v>
      </c>
      <c r="F109" s="107">
        <f>'СВОД 2018'!E109+$G$1*1-'Февраль 2018'!D108</f>
        <v>-23000</v>
      </c>
      <c r="G109" s="107">
        <f>'СВОД 2018'!F109+$G$1*1-'Март 2018'!D108</f>
        <v>-20700</v>
      </c>
      <c r="H109" s="107">
        <f>'СВОД 2018'!G109+$G$1*1-'Апрель 2018'!D108</f>
        <v>-18400</v>
      </c>
      <c r="I109" s="107">
        <f>'СВОД 2018'!H109+$G$1*1-'Май 2018'!D108</f>
        <v>-16100</v>
      </c>
      <c r="J109" s="105">
        <f>'СВОД 2018'!I109+$H$1*1-'Июнь 2018'!D108</f>
        <v>-13900</v>
      </c>
      <c r="K109" s="105">
        <f>'СВОД 2018'!J109+$H$1*1-'Июль 2018'!D108</f>
        <v>-11700</v>
      </c>
      <c r="L109" s="105">
        <f>'СВОД 2018'!K109+$H$1*1-'Август 2018'!D108</f>
        <v>-9500</v>
      </c>
      <c r="M109" s="105">
        <f>'СВОД 2018'!L109+$H$1*1-'Сентябрь 2018'!D108</f>
        <v>-7300</v>
      </c>
      <c r="N109" s="105">
        <f>'СВОД 2018'!M109+$H$1*1-'Октябрь 2018'!D108</f>
        <v>-5100</v>
      </c>
      <c r="O109" s="105">
        <f>'СВОД 2018'!N109+$H$1*1-'Ноябрь 2018'!D108</f>
        <v>-2900</v>
      </c>
      <c r="P109" s="105">
        <f>'СВОД 2018'!O109+$H$1*1-'Декабрь 2018'!D108</f>
        <v>-700</v>
      </c>
      <c r="Q109" s="106">
        <f t="shared" si="5"/>
        <v>26900</v>
      </c>
      <c r="R109" s="106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06">
        <f t="shared" si="3"/>
        <v>-700</v>
      </c>
      <c r="T109" s="116">
        <f t="shared" si="4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7">
        <f>'СВОД 2017'!P110</f>
        <v>800.00000000000364</v>
      </c>
      <c r="E110" s="107">
        <f>'СВОД 2018'!D110+$G$1*1-'Январь 2018'!D109</f>
        <v>-25299.999999999996</v>
      </c>
      <c r="F110" s="107">
        <f>'СВОД 2018'!E110+$G$1*1-'Февраль 2018'!D109</f>
        <v>-22999.999999999996</v>
      </c>
      <c r="G110" s="107">
        <f>'СВОД 2018'!F110+$G$1*1-'Март 2018'!D109</f>
        <v>-20699.999999999996</v>
      </c>
      <c r="H110" s="107">
        <f>'СВОД 2018'!G110+$G$1*1-'Апрель 2018'!D109</f>
        <v>-18399.999999999996</v>
      </c>
      <c r="I110" s="107">
        <f>'СВОД 2018'!H110+$G$1*1-'Май 2018'!D109</f>
        <v>-16099.999999999996</v>
      </c>
      <c r="J110" s="105">
        <f>'СВОД 2018'!I110+$H$1*1-'Июнь 2018'!D109</f>
        <v>-13899.999999999996</v>
      </c>
      <c r="K110" s="105">
        <f>'СВОД 2018'!J110+$H$1*1-'Июль 2018'!D109</f>
        <v>-11699.999999999996</v>
      </c>
      <c r="L110" s="105">
        <f>'СВОД 2018'!K110+$H$1*1-'Август 2018'!D109</f>
        <v>-9499.9999999999964</v>
      </c>
      <c r="M110" s="105">
        <f>'СВОД 2018'!L110+$H$1*1-'Сентябрь 2018'!D109</f>
        <v>-7299.9999999999964</v>
      </c>
      <c r="N110" s="105">
        <f>'СВОД 2018'!M110+$H$1*1-'Октябрь 2018'!D109</f>
        <v>-5099.9999999999964</v>
      </c>
      <c r="O110" s="105">
        <f>'СВОД 2018'!N110+$H$1*1-'Ноябрь 2018'!D109</f>
        <v>-2899.9999999999964</v>
      </c>
      <c r="P110" s="105">
        <f>'СВОД 2018'!O110+$H$1*1-'Декабрь 2018'!D109</f>
        <v>-699.99999999999636</v>
      </c>
      <c r="Q110" s="106">
        <f t="shared" si="5"/>
        <v>26900</v>
      </c>
      <c r="R110" s="106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06">
        <f t="shared" si="3"/>
        <v>-699.99999999999636</v>
      </c>
      <c r="T110" s="116">
        <f t="shared" si="4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7">
        <f>'СВОД 2017'!P111</f>
        <v>-73.550000000004729</v>
      </c>
      <c r="E111" s="107">
        <f>'СВОД 2018'!D111+$G$1*1-'Январь 2018'!D110</f>
        <v>2226.4499999999953</v>
      </c>
      <c r="F111" s="107">
        <f>'СВОД 2018'!E111+$G$1*1-'Февраль 2018'!D110</f>
        <v>-473.55000000000473</v>
      </c>
      <c r="G111" s="107">
        <f>'СВОД 2018'!F111+$G$1*1-'Март 2018'!D110</f>
        <v>1826.4499999999953</v>
      </c>
      <c r="H111" s="105">
        <f>'СВОД 2018'!G111+$G$1*1-'Апрель 2018'!D110</f>
        <v>1626.4499999999953</v>
      </c>
      <c r="I111" s="105">
        <f>'СВОД 2018'!H111+$G$1*1-'Май 2018'!D110</f>
        <v>1426.4499999999953</v>
      </c>
      <c r="J111" s="105">
        <f>'СВОД 2018'!I111+$H$1*1-'Июнь 2018'!D110</f>
        <v>1126.4499999999953</v>
      </c>
      <c r="K111" s="105">
        <f>'СВОД 2018'!J111+$H$1*1-'Июль 2018'!D110</f>
        <v>826.44999999999527</v>
      </c>
      <c r="L111" s="105">
        <f>'СВОД 2018'!K111+$H$1*1-'Август 2018'!D110</f>
        <v>526.44999999999527</v>
      </c>
      <c r="M111" s="105">
        <f>'СВОД 2018'!L111+$H$1*1-'Сентябрь 2018'!D110</f>
        <v>2726.4499999999953</v>
      </c>
      <c r="N111" s="105">
        <f>'СВОД 2018'!M111+$H$1*1-'Октябрь 2018'!D110</f>
        <v>4926.4499999999953</v>
      </c>
      <c r="O111" s="105">
        <f>'СВОД 2018'!N111+$H$1*1-'Ноябрь 2018'!D110</f>
        <v>7126.4499999999953</v>
      </c>
      <c r="P111" s="105">
        <f>'СВОД 2018'!O111+$H$1*1-'Декабрь 2018'!D110</f>
        <v>6826.4499999999953</v>
      </c>
      <c r="Q111" s="106">
        <f t="shared" si="5"/>
        <v>26900</v>
      </c>
      <c r="R111" s="106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06">
        <f t="shared" si="3"/>
        <v>6826.4499999999971</v>
      </c>
      <c r="T111" s="116">
        <f t="shared" si="4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7">
        <f>'СВОД 2017'!P112</f>
        <v>1.8189894035458565E-12</v>
      </c>
      <c r="E112" s="107">
        <f>'СВОД 2018'!D112+$G$1*1-'Январь 2018'!D111</f>
        <v>2300.0000000000018</v>
      </c>
      <c r="F112" s="105">
        <f>'СВОД 2018'!E112+$G$1*1-'Февраль 2018'!D111</f>
        <v>4600.0000000000018</v>
      </c>
      <c r="G112" s="105">
        <f>'СВОД 2018'!F112+$G$1*1-'Март 2018'!D111</f>
        <v>6900.0000000000018</v>
      </c>
      <c r="H112" s="105">
        <f>'СВОД 2018'!G112+$G$1*1-'Апрель 2018'!D111</f>
        <v>9200.0000000000018</v>
      </c>
      <c r="I112" s="105">
        <f>'СВОД 2018'!H112+$G$1*1-'Май 2018'!D111</f>
        <v>11500.000000000002</v>
      </c>
      <c r="J112" s="105">
        <f>'СВОД 2018'!I112+$H$1*1-'Июнь 2018'!D111</f>
        <v>-4699.9999999999982</v>
      </c>
      <c r="K112" s="105">
        <f>'СВОД 2018'!J112+$H$1*1-'Июль 2018'!D111</f>
        <v>-2499.9999999999982</v>
      </c>
      <c r="L112" s="105">
        <f>'СВОД 2018'!K112+$H$1*1-'Август 2018'!D111</f>
        <v>-299.99999999999818</v>
      </c>
      <c r="M112" s="105">
        <f>'СВОД 2018'!L112+$H$1*1-'Сентябрь 2018'!D111</f>
        <v>1900.0000000000018</v>
      </c>
      <c r="N112" s="105">
        <f>'СВОД 2018'!M112+$H$1*1-'Октябрь 2018'!D111</f>
        <v>2200.0000000000018</v>
      </c>
      <c r="O112" s="105">
        <f>'СВОД 2018'!N112+$H$1*1-'Ноябрь 2018'!D111</f>
        <v>4400.0000000000018</v>
      </c>
      <c r="P112" s="105">
        <f>'СВОД 2018'!O112+$H$1*1-'Декабрь 2018'!D111</f>
        <v>0</v>
      </c>
      <c r="Q112" s="106">
        <f t="shared" si="5"/>
        <v>26900</v>
      </c>
      <c r="R112" s="106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06">
        <f t="shared" si="3"/>
        <v>0</v>
      </c>
      <c r="T112" s="116">
        <f t="shared" si="4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7">
        <f>'СВОД 2017'!P113</f>
        <v>-385.10000000000127</v>
      </c>
      <c r="E113" s="107">
        <f>'СВОД 2018'!D113+$G$1*1-'Январь 2018'!D112</f>
        <v>-385.10000000000127</v>
      </c>
      <c r="F113" s="107">
        <f>'СВОД 2018'!E113+$G$1*1-'Февраль 2018'!D112</f>
        <v>-385.10000000000127</v>
      </c>
      <c r="G113" s="105">
        <f>'СВОД 2018'!F113+$G$1*1-'Март 2018'!D112</f>
        <v>-385.10000000000127</v>
      </c>
      <c r="H113" s="105">
        <f>'СВОД 2018'!G113+$G$1*1-'Апрель 2018'!D112</f>
        <v>-385.10000000000127</v>
      </c>
      <c r="I113" s="105">
        <f>'СВОД 2018'!H113+$G$1*1-'Май 2018'!D112</f>
        <v>-385.10000000000127</v>
      </c>
      <c r="J113" s="105">
        <f>'СВОД 2018'!I113+$H$1*1-'Июнь 2018'!D112</f>
        <v>-559.10000000000127</v>
      </c>
      <c r="K113" s="105">
        <f>'СВОД 2018'!J113+$H$1*1-'Июль 2018'!D112</f>
        <v>-559.10000000000127</v>
      </c>
      <c r="L113" s="105">
        <f>'СВОД 2018'!K113+$H$1*1-'Август 2018'!D112</f>
        <v>-559.10000000000127</v>
      </c>
      <c r="M113" s="105">
        <f>'СВОД 2018'!L113+$H$1*1-'Сентябрь 2018'!D112</f>
        <v>-559.10000000000127</v>
      </c>
      <c r="N113" s="105">
        <f>'СВОД 2018'!M113+$H$1*1-'Октябрь 2018'!D112</f>
        <v>-559.10000000000127</v>
      </c>
      <c r="O113" s="105">
        <f>'СВОД 2018'!N113+$H$1*1-'Ноябрь 2018'!D112</f>
        <v>-559.10000000000127</v>
      </c>
      <c r="P113" s="105">
        <f>'СВОД 2018'!O113+$H$1*1-'Декабрь 2018'!D112</f>
        <v>-559.10000000000127</v>
      </c>
      <c r="Q113" s="106">
        <f t="shared" si="5"/>
        <v>26900</v>
      </c>
      <c r="R113" s="106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06">
        <f t="shared" si="3"/>
        <v>-559.10000000000218</v>
      </c>
      <c r="T113" s="116">
        <f t="shared" si="4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7">
        <f>'СВОД 2017'!P114</f>
        <v>0.13999999999941792</v>
      </c>
      <c r="E114" s="107">
        <f>'СВОД 2018'!D114+$G$1*1-'Январь 2018'!D113</f>
        <v>-25299.86</v>
      </c>
      <c r="F114" s="107">
        <f>'СВОД 2018'!E114+$G$1*1-'Февраль 2018'!D113</f>
        <v>-22999.86</v>
      </c>
      <c r="G114" s="107">
        <f>'СВОД 2018'!F114+$G$1*1-'Март 2018'!D113</f>
        <v>-20699.86</v>
      </c>
      <c r="H114" s="107">
        <f>'СВОД 2018'!G114+$G$1*1-'Апрель 2018'!D113</f>
        <v>-18399.86</v>
      </c>
      <c r="I114" s="107">
        <f>'СВОД 2018'!H114+$G$1*1-'Май 2018'!D113</f>
        <v>-16099.86</v>
      </c>
      <c r="J114" s="105">
        <f>'СВОД 2018'!I114+$H$1*1-'Июнь 2018'!D113</f>
        <v>-13899.86</v>
      </c>
      <c r="K114" s="105">
        <f>'СВОД 2018'!J114+$H$1*1-'Июль 2018'!D113</f>
        <v>-11699.86</v>
      </c>
      <c r="L114" s="105">
        <f>'СВОД 2018'!K114+$H$1*1-'Август 2018'!D113</f>
        <v>-9499.86</v>
      </c>
      <c r="M114" s="105">
        <f>'СВОД 2018'!L114+$H$1*1-'Сентябрь 2018'!D113</f>
        <v>-7299.8600000000006</v>
      </c>
      <c r="N114" s="105">
        <f>'СВОД 2018'!M114+$H$1*1-'Октябрь 2018'!D113</f>
        <v>-5099.8600000000006</v>
      </c>
      <c r="O114" s="105">
        <f>'СВОД 2018'!N114+$H$1*1-'Ноябрь 2018'!D113</f>
        <v>-2899.8600000000006</v>
      </c>
      <c r="P114" s="105">
        <f>'СВОД 2018'!O114+$H$1*1-'Декабрь 2018'!D113</f>
        <v>-699.86000000000058</v>
      </c>
      <c r="Q114" s="106">
        <f t="shared" si="5"/>
        <v>26900</v>
      </c>
      <c r="R114" s="106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06">
        <f t="shared" si="3"/>
        <v>-699.86000000000058</v>
      </c>
      <c r="T114" s="116">
        <f t="shared" si="4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7">
        <f>'СВОД 2017'!P115</f>
        <v>-2300</v>
      </c>
      <c r="E115" s="107">
        <f>'СВОД 2018'!D115+$G$1*1-'Январь 2018'!D114</f>
        <v>0</v>
      </c>
      <c r="F115" s="107">
        <f>'СВОД 2018'!E115+$G$1*1-'Февраль 2018'!D114</f>
        <v>-2300</v>
      </c>
      <c r="G115" s="107">
        <f>'СВОД 2018'!F115+$G$1*1-'Март 2018'!D114</f>
        <v>-2300</v>
      </c>
      <c r="H115" s="107">
        <f>'СВОД 2018'!G115+$G$1*1-'Апрель 2018'!D114</f>
        <v>-2300</v>
      </c>
      <c r="I115" s="105">
        <f>'СВОД 2018'!H115+$G$1*1-'Май 2018'!D114</f>
        <v>0</v>
      </c>
      <c r="J115" s="105">
        <f>'СВОД 2018'!I115+$H$1*1-'Июнь 2018'!D114</f>
        <v>-2400</v>
      </c>
      <c r="K115" s="105">
        <f>'СВОД 2018'!J115+$H$1*1-'Июль 2018'!D114</f>
        <v>-200</v>
      </c>
      <c r="L115" s="105">
        <f>'СВОД 2018'!K115+$H$1*1-'Август 2018'!D114</f>
        <v>-2200</v>
      </c>
      <c r="M115" s="105">
        <f>'СВОД 2018'!L115+$H$1*1-'Сентябрь 2018'!D114</f>
        <v>-2200</v>
      </c>
      <c r="N115" s="105">
        <f>'СВОД 2018'!M115+$H$1*1-'Октябрь 2018'!D114</f>
        <v>0</v>
      </c>
      <c r="O115" s="105">
        <f>'СВОД 2018'!N115+$H$1*1-'Ноябрь 2018'!D114</f>
        <v>0</v>
      </c>
      <c r="P115" s="105">
        <f>'СВОД 2018'!O115+$H$1*1-'Декабрь 2018'!D114</f>
        <v>0</v>
      </c>
      <c r="Q115" s="106">
        <f t="shared" si="5"/>
        <v>26900</v>
      </c>
      <c r="R115" s="106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06">
        <f t="shared" si="3"/>
        <v>0</v>
      </c>
      <c r="T115" s="116">
        <f t="shared" si="4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7">
        <f>'СВОД 2017'!P116</f>
        <v>-1814.2499999999927</v>
      </c>
      <c r="E116" s="107">
        <f>'СВОД 2018'!D116+$G$1*1-'Январь 2018'!D115</f>
        <v>485.75000000000728</v>
      </c>
      <c r="F116" s="105">
        <f>'СВОД 2018'!E116+$G$1*1-'Февраль 2018'!D115</f>
        <v>2785.7500000000073</v>
      </c>
      <c r="G116" s="105">
        <f>'СВОД 2018'!F116+$G$1*1-'Март 2018'!D115</f>
        <v>5085.7500000000073</v>
      </c>
      <c r="H116" s="105">
        <f>'СВОД 2018'!G116+$G$1*1-'Апрель 2018'!D115</f>
        <v>7385.7500000000073</v>
      </c>
      <c r="I116" s="105">
        <f>'СВОД 2018'!H116+$G$1*1-'Май 2018'!D115</f>
        <v>9685.7500000000073</v>
      </c>
      <c r="J116" s="105">
        <f>'СВОД 2018'!I116+$H$1*1-'Июнь 2018'!D115</f>
        <v>11885.750000000007</v>
      </c>
      <c r="K116" s="105">
        <f>'СВОД 2018'!J116+$H$1*1-'Июль 2018'!D115</f>
        <v>14085.750000000007</v>
      </c>
      <c r="L116" s="105">
        <f>'СВОД 2018'!K116+$H$1*1-'Август 2018'!D115</f>
        <v>16285.750000000007</v>
      </c>
      <c r="M116" s="105">
        <f>'СВОД 2018'!L116+$H$1*1-'Сентябрь 2018'!D115</f>
        <v>18485.750000000007</v>
      </c>
      <c r="N116" s="105">
        <f>'СВОД 2018'!M116+$H$1*1-'Октябрь 2018'!D115</f>
        <v>-4414.2499999999927</v>
      </c>
      <c r="O116" s="105">
        <f>'СВОД 2018'!N116+$H$1*1-'Ноябрь 2018'!D115</f>
        <v>-4414.2499999999927</v>
      </c>
      <c r="P116" s="105">
        <f>'СВОД 2018'!O116+$H$1*1-'Декабрь 2018'!D115</f>
        <v>-2214.2499999999927</v>
      </c>
      <c r="Q116" s="106">
        <f t="shared" si="5"/>
        <v>26900</v>
      </c>
      <c r="R116" s="106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06">
        <f t="shared" si="3"/>
        <v>-2214.2499999999927</v>
      </c>
      <c r="T116" s="116">
        <f t="shared" si="4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7">
        <f>'СВОД 2017'!P117</f>
        <v>4600</v>
      </c>
      <c r="E117" s="107">
        <f>'СВОД 2018'!D117+$G$1*1-'Январь 2018'!D116</f>
        <v>6900</v>
      </c>
      <c r="F117" s="107">
        <f>'СВОД 2018'!E117+$G$1*1-'Февраль 2018'!D116</f>
        <v>0</v>
      </c>
      <c r="G117" s="107">
        <f>'СВОД 2018'!F117+$G$1*1-'Март 2018'!D116</f>
        <v>0</v>
      </c>
      <c r="H117" s="105">
        <f>'СВОД 2018'!G117+$G$1*1-'Апрель 2018'!D116</f>
        <v>0</v>
      </c>
      <c r="I117" s="105">
        <f>'СВОД 2018'!H117+$G$1*1-'Май 2018'!D116</f>
        <v>0</v>
      </c>
      <c r="J117" s="105">
        <f>'СВОД 2018'!I117+$H$1*1-'Июнь 2018'!D116</f>
        <v>-100</v>
      </c>
      <c r="K117" s="105">
        <f>'СВОД 2018'!J117+$H$1*1-'Июль 2018'!D116</f>
        <v>-200</v>
      </c>
      <c r="L117" s="105">
        <f>'СВОД 2018'!K117+$H$1*1-'Август 2018'!D116</f>
        <v>-200</v>
      </c>
      <c r="M117" s="105">
        <f>'СВОД 2018'!L117+$H$1*1-'Сентябрь 2018'!D116</f>
        <v>-200</v>
      </c>
      <c r="N117" s="105">
        <f>'СВОД 2018'!M117+$H$1*1-'Октябрь 2018'!D116</f>
        <v>-200</v>
      </c>
      <c r="O117" s="105">
        <f>'СВОД 2018'!N117+$H$1*1-'Ноябрь 2018'!D116</f>
        <v>2000</v>
      </c>
      <c r="P117" s="105">
        <f>'СВОД 2018'!O117+$H$1*1-'Декабрь 2018'!D116</f>
        <v>-200</v>
      </c>
      <c r="Q117" s="106">
        <f t="shared" si="5"/>
        <v>26900</v>
      </c>
      <c r="R117" s="106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06">
        <f t="shared" si="3"/>
        <v>-200</v>
      </c>
      <c r="T117" s="116">
        <f t="shared" si="4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7">
        <f>'СВОД 2017'!P118</f>
        <v>-0.40000000000509317</v>
      </c>
      <c r="E118" s="107">
        <f>'СВОД 2018'!D118+$G$1*1-'Январь 2018'!D117</f>
        <v>2299.5999999999949</v>
      </c>
      <c r="F118" s="105">
        <f>'СВОД 2018'!E118+$G$1*1-'Февраль 2018'!D117</f>
        <v>4599.5999999999949</v>
      </c>
      <c r="G118" s="105">
        <f>'СВОД 2018'!F118+$G$1*1-'Март 2018'!D117</f>
        <v>6899.5999999999949</v>
      </c>
      <c r="H118" s="105">
        <f>'СВОД 2018'!G118+$G$1*1-'Апрель 2018'!D117</f>
        <v>-300.40000000000509</v>
      </c>
      <c r="I118" s="105">
        <f>'СВОД 2018'!H118+$G$1*1-'Май 2018'!D117</f>
        <v>1999.5999999999949</v>
      </c>
      <c r="J118" s="105">
        <f>'СВОД 2018'!I118+$H$1*1-'Июнь 2018'!D117</f>
        <v>4199.5999999999949</v>
      </c>
      <c r="K118" s="105">
        <f>'СВОД 2018'!J118+$H$1*1-'Июль 2018'!D117</f>
        <v>6399.5999999999949</v>
      </c>
      <c r="L118" s="105">
        <f>'СВОД 2018'!K118+$H$1*1-'Август 2018'!D117</f>
        <v>8599.5999999999949</v>
      </c>
      <c r="M118" s="105">
        <f>'СВОД 2018'!L118+$H$1*1-'Сентябрь 2018'!D117</f>
        <v>10799.599999999995</v>
      </c>
      <c r="N118" s="105">
        <f>'СВОД 2018'!M118+$H$1*1-'Октябрь 2018'!D117</f>
        <v>12999.599999999995</v>
      </c>
      <c r="O118" s="105">
        <f>'СВОД 2018'!N118+$H$1*1-'Ноябрь 2018'!D117</f>
        <v>15199.599999999995</v>
      </c>
      <c r="P118" s="105">
        <f>'СВОД 2018'!O118+$H$1*1-'Декабрь 2018'!D117</f>
        <v>-12600.400000000005</v>
      </c>
      <c r="Q118" s="106">
        <f t="shared" si="5"/>
        <v>26900</v>
      </c>
      <c r="R118" s="106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06">
        <f t="shared" si="3"/>
        <v>-12600.400000000005</v>
      </c>
      <c r="T118" s="116">
        <f t="shared" si="4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v>0</v>
      </c>
      <c r="R119" s="122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22">
        <f t="shared" si="3"/>
        <v>-2200</v>
      </c>
      <c r="T119" s="116">
        <f t="shared" si="4"/>
        <v>-2200</v>
      </c>
    </row>
    <row r="120" spans="1:20" ht="15.95" customHeight="1" x14ac:dyDescent="0.25">
      <c r="A120" s="20" t="s">
        <v>135</v>
      </c>
      <c r="B120" s="21">
        <v>96</v>
      </c>
      <c r="C120" s="113"/>
      <c r="D120" s="107">
        <f>'СВОД 2017'!P120</f>
        <v>-479.71000000000276</v>
      </c>
      <c r="E120" s="107">
        <f>'СВОД 2018'!D120+$G$1*1-'Январь 2018'!D119</f>
        <v>1820.2899999999972</v>
      </c>
      <c r="F120" s="105">
        <f>'СВОД 2018'!E120+$G$1*1-'Февраль 2018'!D119</f>
        <v>4120.2899999999972</v>
      </c>
      <c r="G120" s="105">
        <f>'СВОД 2018'!F120+$G$1*1-'Март 2018'!D119</f>
        <v>6420.2899999999972</v>
      </c>
      <c r="H120" s="105">
        <f>'СВОД 2018'!G120+$G$1*1-'Апрель 2018'!D119</f>
        <v>8720.2899999999972</v>
      </c>
      <c r="I120" s="105">
        <f>'СВОД 2018'!H120+$G$1*1-'Май 2018'!D119</f>
        <v>-479.71000000000276</v>
      </c>
      <c r="J120" s="105">
        <f>'СВОД 2018'!I120+$H$1*1-'Июнь 2018'!D119</f>
        <v>1720.2899999999972</v>
      </c>
      <c r="K120" s="105">
        <f>'СВОД 2018'!J120+$H$1*1-'Июль 2018'!D119</f>
        <v>-679.71000000000276</v>
      </c>
      <c r="L120" s="105">
        <f>'СВОД 2018'!K120+$H$1*1-'Август 2018'!D119</f>
        <v>1520.2899999999972</v>
      </c>
      <c r="M120" s="105">
        <f>'СВОД 2018'!L120+$H$1*1-'Сентябрь 2018'!D119</f>
        <v>3720.2899999999972</v>
      </c>
      <c r="N120" s="105">
        <f>'СВОД 2018'!M120+$H$1*1-'Октябрь 2018'!D119</f>
        <v>5920.2899999999972</v>
      </c>
      <c r="O120" s="105">
        <f>'СВОД 2018'!N120+$H$1*1-'Ноябрь 2018'!D119</f>
        <v>8120.2899999999972</v>
      </c>
      <c r="P120" s="105">
        <f>'СВОД 2018'!O120+$H$1*1-'Декабрь 2018'!D119</f>
        <v>10320.289999999997</v>
      </c>
      <c r="Q120" s="106">
        <f t="shared" si="5"/>
        <v>26900</v>
      </c>
      <c r="R120" s="106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06">
        <f t="shared" si="3"/>
        <v>10320.289999999997</v>
      </c>
      <c r="T120" s="116">
        <f t="shared" si="4"/>
        <v>0</v>
      </c>
    </row>
    <row r="121" spans="1:20" ht="15.95" customHeight="1" x14ac:dyDescent="0.25">
      <c r="A121" s="20" t="s">
        <v>136</v>
      </c>
      <c r="B121" s="20">
        <v>97</v>
      </c>
      <c r="C121" s="114"/>
      <c r="D121" s="107">
        <f>'СВОД 2017'!P121</f>
        <v>2300</v>
      </c>
      <c r="E121" s="107">
        <f>'СВОД 2018'!D121+$G$1*1-'Январь 2018'!D120</f>
        <v>-2300</v>
      </c>
      <c r="F121" s="107">
        <f>'СВОД 2018'!E121+$G$1*1-'Февраль 2018'!D120</f>
        <v>-2300</v>
      </c>
      <c r="G121" s="107">
        <f>'СВОД 2018'!F121+$G$1*1-'Март 2018'!D120</f>
        <v>-4600</v>
      </c>
      <c r="H121" s="107">
        <f>'СВОД 2018'!G121+$G$1*1-'Апрель 2018'!D120</f>
        <v>-2300</v>
      </c>
      <c r="I121" s="105">
        <f>'СВОД 2018'!H121+$G$1*1-'Май 2018'!D120</f>
        <v>0</v>
      </c>
      <c r="J121" s="105">
        <f>'СВОД 2018'!I121+$H$1*1-'Июнь 2018'!D120</f>
        <v>0</v>
      </c>
      <c r="K121" s="105">
        <f>'СВОД 2018'!J121+$H$1*1-'Июль 2018'!D120</f>
        <v>2200</v>
      </c>
      <c r="L121" s="105">
        <f>'СВОД 2018'!K121+$H$1*1-'Август 2018'!D120</f>
        <v>4400</v>
      </c>
      <c r="M121" s="105">
        <f>'СВОД 2018'!L121+$H$1*1-'Сентябрь 2018'!D120</f>
        <v>2200</v>
      </c>
      <c r="N121" s="105">
        <f>'СВОД 2018'!M121+$H$1*1-'Октябрь 2018'!D120</f>
        <v>4400</v>
      </c>
      <c r="O121" s="105">
        <f>'СВОД 2018'!N121+$H$1*1-'Ноябрь 2018'!D120</f>
        <v>300</v>
      </c>
      <c r="P121" s="105">
        <f>'СВОД 2018'!O121+$H$1*1-'Декабрь 2018'!D120</f>
        <v>-1900</v>
      </c>
      <c r="Q121" s="106">
        <f t="shared" si="5"/>
        <v>26900</v>
      </c>
      <c r="R121" s="106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06">
        <f t="shared" si="3"/>
        <v>-1900</v>
      </c>
      <c r="T121" s="116">
        <f t="shared" si="4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7">
        <f>'СВОД 2017'!P122</f>
        <v>-0.94000000000232831</v>
      </c>
      <c r="E122" s="107">
        <f>'СВОД 2018'!D122+$G$1*1-'Январь 2018'!D121</f>
        <v>-0.94000000000232831</v>
      </c>
      <c r="F122" s="107">
        <f>'СВОД 2018'!E122+$G$1*1-'Февраль 2018'!D121</f>
        <v>2299.0599999999977</v>
      </c>
      <c r="G122" s="105">
        <f>'СВОД 2018'!F122+$G$1*1-'Март 2018'!D121</f>
        <v>2299.0599999999977</v>
      </c>
      <c r="H122" s="105">
        <f>'СВОД 2018'!G122+$G$1*1-'Апрель 2018'!D121</f>
        <v>4599.0599999999977</v>
      </c>
      <c r="I122" s="105">
        <f>'СВОД 2018'!H122+$G$1*1-'Май 2018'!D121</f>
        <v>4599.0599999999977</v>
      </c>
      <c r="J122" s="105">
        <f>'СВОД 2018'!I122+$H$1*1-'Июнь 2018'!D121</f>
        <v>6799.0599999999977</v>
      </c>
      <c r="K122" s="105">
        <f>'СВОД 2018'!J122+$H$1*1-'Июль 2018'!D121</f>
        <v>8999.0599999999977</v>
      </c>
      <c r="L122" s="105">
        <f>'СВОД 2018'!K122+$H$1*1-'Август 2018'!D121</f>
        <v>2199.0599999999977</v>
      </c>
      <c r="M122" s="105">
        <f>'СВОД 2018'!L122+$H$1*1-'Сентябрь 2018'!D121</f>
        <v>2199.0599999999977</v>
      </c>
      <c r="N122" s="105">
        <f>'СВОД 2018'!M122+$H$1*1-'Октябрь 2018'!D121</f>
        <v>2199.0599999999977</v>
      </c>
      <c r="O122" s="105">
        <f>'СВОД 2018'!N122+$H$1*1-'Ноябрь 2018'!D121</f>
        <v>4399.0599999999977</v>
      </c>
      <c r="P122" s="105">
        <f>'СВОД 2018'!O122+$H$1*1-'Декабрь 2018'!D121</f>
        <v>6599.0599999999977</v>
      </c>
      <c r="Q122" s="106">
        <f t="shared" si="5"/>
        <v>26900</v>
      </c>
      <c r="R122" s="106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06">
        <f t="shared" si="3"/>
        <v>6599.0599999999977</v>
      </c>
      <c r="T122" s="116">
        <f t="shared" si="4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2017'!P123</f>
        <v>58292.53</v>
      </c>
      <c r="E123" s="105">
        <f>'СВОД 2018'!D123+$G$1*1-'Январь 2018'!D122</f>
        <v>60592.53</v>
      </c>
      <c r="F123" s="105">
        <f>'СВОД 2018'!E123+$G$1*1-'Февраль 2018'!D122</f>
        <v>62892.53</v>
      </c>
      <c r="G123" s="105">
        <f>'СВОД 2018'!F123+$G$1*1-'Март 2018'!D122</f>
        <v>65192.53</v>
      </c>
      <c r="H123" s="105">
        <f>'СВОД 2018'!G123+$G$1*1-'Апрель 2018'!D122</f>
        <v>67492.53</v>
      </c>
      <c r="I123" s="105">
        <f>'СВОД 2018'!H123+$G$1*1-'Май 2018'!D122</f>
        <v>69792.53</v>
      </c>
      <c r="J123" s="105">
        <f>'СВОД 2018'!I123+$H$1*1-'Июнь 2018'!D122</f>
        <v>71992.53</v>
      </c>
      <c r="K123" s="105">
        <f>'СВОД 2018'!J123+$H$1*1-'Июль 2018'!D122</f>
        <v>-3807.4700000000012</v>
      </c>
      <c r="L123" s="105">
        <f>'СВОД 2018'!K123+$H$1*1-'Август 2018'!D122</f>
        <v>-1607.4700000000012</v>
      </c>
      <c r="M123" s="105">
        <f>'СВОД 2018'!L123+$H$1*1-'Сентябрь 2018'!D122</f>
        <v>592.52999999999884</v>
      </c>
      <c r="N123" s="105">
        <f>'СВОД 2018'!M123+$H$1*1-'Октябрь 2018'!D122</f>
        <v>2792.5299999999988</v>
      </c>
      <c r="O123" s="105">
        <f>'СВОД 2018'!N123+$H$1*1-'Ноябрь 2018'!D122</f>
        <v>-1607.4700000000012</v>
      </c>
      <c r="P123" s="105">
        <f>'СВОД 2018'!O123+$H$1*1-'Декабрь 2018'!D122</f>
        <v>-1607.4700000000012</v>
      </c>
      <c r="Q123" s="106">
        <f t="shared" si="5"/>
        <v>26900</v>
      </c>
      <c r="R123" s="106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06">
        <f t="shared" si="3"/>
        <v>-1607.4700000000012</v>
      </c>
      <c r="T123" s="116">
        <f t="shared" si="4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7">
        <f>'СВОД 2017'!P124</f>
        <v>0</v>
      </c>
      <c r="E124" s="107">
        <f>'СВОД 2018'!D124+$G$1*1-'Январь 2018'!D123</f>
        <v>0</v>
      </c>
      <c r="F124" s="107">
        <f>'СВОД 2018'!E124+$G$1*1-'Февраль 2018'!D123</f>
        <v>0</v>
      </c>
      <c r="G124" s="107">
        <f>'СВОД 2018'!F124+$G$1*1-'Март 2018'!D123</f>
        <v>0</v>
      </c>
      <c r="H124" s="105">
        <f>'СВОД 2018'!G124+$G$1*1-'Апрель 2018'!D123</f>
        <v>0</v>
      </c>
      <c r="I124" s="105">
        <f>'СВОД 2018'!H124+$G$1*1-'Май 2018'!D123</f>
        <v>0</v>
      </c>
      <c r="J124" s="105">
        <f>'СВОД 2018'!I124+$H$1*1-'Июнь 2018'!D123</f>
        <v>-100</v>
      </c>
      <c r="K124" s="105">
        <f>'СВОД 2018'!J124+$H$1*1-'Июль 2018'!D123</f>
        <v>0</v>
      </c>
      <c r="L124" s="105">
        <f>'СВОД 2018'!K124+$H$1*1-'Август 2018'!D123</f>
        <v>0</v>
      </c>
      <c r="M124" s="105">
        <f>'СВОД 2018'!L124+$H$1*1-'Сентябрь 2018'!D123</f>
        <v>0</v>
      </c>
      <c r="N124" s="105">
        <f>'СВОД 2018'!M124+$H$1*1-'Октябрь 2018'!D123</f>
        <v>2200</v>
      </c>
      <c r="O124" s="105">
        <f>'СВОД 2018'!N124+$H$1*1-'Ноябрь 2018'!D123</f>
        <v>4400</v>
      </c>
      <c r="P124" s="105">
        <f>'СВОД 2018'!O124+$H$1*1-'Декабрь 2018'!D123</f>
        <v>6600</v>
      </c>
      <c r="Q124" s="106">
        <f t="shared" si="5"/>
        <v>26900</v>
      </c>
      <c r="R124" s="106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06">
        <f t="shared" si="3"/>
        <v>6600</v>
      </c>
      <c r="T124" s="116">
        <f t="shared" si="4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2017'!P125</f>
        <v>1900.5099999999993</v>
      </c>
      <c r="E125" s="105">
        <f>'СВОД 2018'!D125+$G$1*1-'Январь 2018'!D124</f>
        <v>4200.5099999999993</v>
      </c>
      <c r="F125" s="105">
        <f>'СВОД 2018'!E125+$G$1*1-'Февраль 2018'!D124</f>
        <v>3500.5099999999993</v>
      </c>
      <c r="G125" s="105">
        <f>'СВОД 2018'!F125+$G$1*1-'Март 2018'!D124</f>
        <v>2300.5099999999993</v>
      </c>
      <c r="H125" s="105">
        <f>'СВОД 2018'!G125+$G$1*1-'Апрель 2018'!D124</f>
        <v>4600.5099999999993</v>
      </c>
      <c r="I125" s="105">
        <f>'СВОД 2018'!H125+$G$1*1-'Май 2018'!D124</f>
        <v>1900.5099999999993</v>
      </c>
      <c r="J125" s="105">
        <f>'СВОД 2018'!I125+$H$1*1-'Июнь 2018'!D124</f>
        <v>4100.5099999999993</v>
      </c>
      <c r="K125" s="105">
        <f>'СВОД 2018'!J125+$H$1*1-'Июль 2018'!D124</f>
        <v>6300.5099999999993</v>
      </c>
      <c r="L125" s="105">
        <f>'СВОД 2018'!K125+$H$1*1-'Август 2018'!D124</f>
        <v>8500.5099999999984</v>
      </c>
      <c r="M125" s="105">
        <f>'СВОД 2018'!L125+$H$1*1-'Сентябрь 2018'!D124</f>
        <v>10700.509999999998</v>
      </c>
      <c r="N125" s="105">
        <f>'СВОД 2018'!M125+$H$1*1-'Октябрь 2018'!D124</f>
        <v>12900.509999999998</v>
      </c>
      <c r="O125" s="105">
        <f>'СВОД 2018'!N125+$H$1*1-'Ноябрь 2018'!D124</f>
        <v>15100.509999999998</v>
      </c>
      <c r="P125" s="105">
        <f>'СВОД 2018'!O125+$H$1*1-'Декабрь 2018'!D124</f>
        <v>17300.509999999998</v>
      </c>
      <c r="Q125" s="106">
        <f t="shared" si="5"/>
        <v>26900</v>
      </c>
      <c r="R125" s="106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06">
        <f t="shared" si="3"/>
        <v>17300.509999999998</v>
      </c>
      <c r="T125" s="116">
        <f t="shared" si="4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7">
        <f>'СВОД 2017'!P126</f>
        <v>500.69000000000051</v>
      </c>
      <c r="E126" s="107">
        <f>'СВОД 2018'!D126+$G$1*1-'Январь 2018'!D125</f>
        <v>2800.6900000000005</v>
      </c>
      <c r="F126" s="107">
        <f>'СВОД 2018'!E126+$G$1*1-'Февраль 2018'!D125</f>
        <v>-4899.3099999999995</v>
      </c>
      <c r="G126" s="107">
        <f>'СВОД 2018'!F126+$G$1*1-'Март 2018'!D125</f>
        <v>-2599.3099999999995</v>
      </c>
      <c r="H126" s="107">
        <f>'СВОД 2018'!G126+$G$1*1-'Апрель 2018'!D125</f>
        <v>-299.30999999999949</v>
      </c>
      <c r="I126" s="107">
        <f>'СВОД 2018'!H126+$G$1*1-'Май 2018'!D125</f>
        <v>2000.6900000000005</v>
      </c>
      <c r="J126" s="105">
        <f>'СВОД 2018'!I126+$H$1*1-'Июнь 2018'!D125</f>
        <v>-13199.31</v>
      </c>
      <c r="K126" s="105">
        <f>'СВОД 2018'!J126+$H$1*1-'Июль 2018'!D125</f>
        <v>-10999.31</v>
      </c>
      <c r="L126" s="105">
        <f>'СВОД 2018'!K126+$H$1*1-'Август 2018'!D125</f>
        <v>-8799.31</v>
      </c>
      <c r="M126" s="105">
        <f>'СВОД 2018'!L126+$H$1*1-'Сентябрь 2018'!D125</f>
        <v>-6599.3099999999995</v>
      </c>
      <c r="N126" s="105">
        <f>'СВОД 2018'!M126+$H$1*1-'Октябрь 2018'!D125</f>
        <v>-4399.3099999999995</v>
      </c>
      <c r="O126" s="105">
        <f>'СВОД 2018'!N126+$H$1*1-'Ноябрь 2018'!D125</f>
        <v>-2199.3099999999995</v>
      </c>
      <c r="P126" s="105">
        <f>'СВОД 2018'!O126+$H$1*1-'Декабрь 2018'!D125</f>
        <v>0.69000000000050932</v>
      </c>
      <c r="Q126" s="106">
        <f t="shared" si="5"/>
        <v>26900</v>
      </c>
      <c r="R126" s="106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06">
        <f t="shared" si="3"/>
        <v>0.69000000000232831</v>
      </c>
      <c r="T126" s="116">
        <f t="shared" si="4"/>
        <v>1.8189894035458565E-12</v>
      </c>
    </row>
    <row r="127" spans="1:20" ht="15.95" customHeight="1" x14ac:dyDescent="0.25">
      <c r="A127" s="20" t="s">
        <v>142</v>
      </c>
      <c r="B127" s="20">
        <v>101</v>
      </c>
      <c r="C127" s="114"/>
      <c r="D127" s="107">
        <f>'СВОД 2017'!P127</f>
        <v>-8641.2000000000044</v>
      </c>
      <c r="E127" s="107">
        <f>'СВОД 2018'!D127+$G$1*1-'Январь 2018'!D126</f>
        <v>-6341.2000000000044</v>
      </c>
      <c r="F127" s="107">
        <f>'СВОД 2018'!E127+$G$1*1-'Февраль 2018'!D126</f>
        <v>-6651.9200000000037</v>
      </c>
      <c r="G127" s="107">
        <f>'СВОД 2018'!F127+$G$1*1-'Март 2018'!D126</f>
        <v>-4351.9200000000037</v>
      </c>
      <c r="H127" s="107">
        <f>'СВОД 2018'!G127+$G$1*1-'Апрель 2018'!D126</f>
        <v>-2051.9200000000037</v>
      </c>
      <c r="I127" s="107">
        <f>'СВОД 2018'!H127+$G$1*1-'Май 2018'!D126</f>
        <v>248.07999999999629</v>
      </c>
      <c r="J127" s="105">
        <f>'СВОД 2018'!I127+$H$1*1-'Июнь 2018'!D126</f>
        <v>-3935.9200000000037</v>
      </c>
      <c r="K127" s="105">
        <f>'СВОД 2018'!J127+$H$1*1-'Июль 2018'!D126</f>
        <v>-1735.9200000000037</v>
      </c>
      <c r="L127" s="105">
        <f>'СВОД 2018'!K127+$H$1*1-'Август 2018'!D126</f>
        <v>464.07999999999629</v>
      </c>
      <c r="M127" s="105">
        <f>'СВОД 2018'!L127+$H$1*1-'Сентябрь 2018'!D126</f>
        <v>2664.0799999999963</v>
      </c>
      <c r="N127" s="105">
        <f>'СВОД 2018'!M127+$H$1*1-'Октябрь 2018'!D126</f>
        <v>4864.0799999999963</v>
      </c>
      <c r="O127" s="105">
        <f>'СВОД 2018'!N127+$H$1*1-'Ноябрь 2018'!D126</f>
        <v>7064.0799999999963</v>
      </c>
      <c r="P127" s="105">
        <f>'СВОД 2018'!O127+$H$1*1-'Декабрь 2018'!D126</f>
        <v>9264.0799999999963</v>
      </c>
      <c r="Q127" s="106">
        <f t="shared" si="5"/>
        <v>26900</v>
      </c>
      <c r="R127" s="106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06">
        <f t="shared" si="3"/>
        <v>9264.0799999999963</v>
      </c>
      <c r="T127" s="116">
        <f t="shared" si="4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7">
        <f>'СВОД 2017'!P128</f>
        <v>-3176.4900000000052</v>
      </c>
      <c r="E128" s="107">
        <f>'СВОД 2018'!D128+$G$1*1-'Январь 2018'!D127</f>
        <v>-876.49000000000524</v>
      </c>
      <c r="F128" s="107">
        <f>'СВОД 2018'!E128+$G$1*1-'Февраль 2018'!D127</f>
        <v>1423.5099999999948</v>
      </c>
      <c r="G128" s="105">
        <f>'СВОД 2018'!F128+$G$1*1-'Март 2018'!D127</f>
        <v>-2276.4900000000052</v>
      </c>
      <c r="H128" s="105">
        <f>'СВОД 2018'!G128+$G$1*1-'Апрель 2018'!D127</f>
        <v>23.509999999994761</v>
      </c>
      <c r="I128" s="105">
        <f>'СВОД 2018'!H128+$G$1*1-'Май 2018'!D127</f>
        <v>2323.5099999999948</v>
      </c>
      <c r="J128" s="105">
        <f>'СВОД 2018'!I128+$H$1*1-'Июнь 2018'!D127</f>
        <v>4523.5099999999948</v>
      </c>
      <c r="K128" s="105">
        <f>'СВОД 2018'!J128+$H$1*1-'Июль 2018'!D127</f>
        <v>-3276.4900000000052</v>
      </c>
      <c r="L128" s="105">
        <f>'СВОД 2018'!K128+$H$1*1-'Август 2018'!D127</f>
        <v>-1076.4900000000052</v>
      </c>
      <c r="M128" s="105">
        <f>'СВОД 2018'!L128+$H$1*1-'Сентябрь 2018'!D127</f>
        <v>1123.5099999999948</v>
      </c>
      <c r="N128" s="105">
        <f>'СВОД 2018'!M128+$H$1*1-'Октябрь 2018'!D127</f>
        <v>3323.5099999999948</v>
      </c>
      <c r="O128" s="105">
        <f>'СВОД 2018'!N128+$H$1*1-'Ноябрь 2018'!D127</f>
        <v>5523.5099999999948</v>
      </c>
      <c r="P128" s="105">
        <f>'СВОД 2018'!O128+$H$1*1-'Декабрь 2018'!D127</f>
        <v>7723.5099999999948</v>
      </c>
      <c r="Q128" s="106">
        <f t="shared" si="5"/>
        <v>26900</v>
      </c>
      <c r="R128" s="106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06">
        <f t="shared" si="3"/>
        <v>7723.5099999999948</v>
      </c>
      <c r="T128" s="116">
        <f t="shared" si="4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7">
        <f>'СВОД 2017'!P129</f>
        <v>0</v>
      </c>
      <c r="E129" s="107">
        <f>'СВОД 2018'!D129+$G$1*1-'Январь 2018'!D128</f>
        <v>2300</v>
      </c>
      <c r="F129" s="107">
        <f>'СВОД 2018'!E129+$G$1*1-'Февраль 2018'!D128</f>
        <v>0</v>
      </c>
      <c r="G129" s="107">
        <f>'СВОД 2018'!F129+$G$1*1-'Март 2018'!D128</f>
        <v>2300</v>
      </c>
      <c r="H129" s="105">
        <f>'СВОД 2018'!G129+$G$1*1-'Апрель 2018'!D128</f>
        <v>4600</v>
      </c>
      <c r="I129" s="105">
        <f>'СВОД 2018'!H129+$G$1*1-'Май 2018'!D128</f>
        <v>0</v>
      </c>
      <c r="J129" s="105">
        <f>'СВОД 2018'!I129+$H$1*1-'Июнь 2018'!D128</f>
        <v>2200</v>
      </c>
      <c r="K129" s="105">
        <f>'СВОД 2018'!J129+$H$1*1-'Июль 2018'!D128</f>
        <v>4400</v>
      </c>
      <c r="L129" s="105">
        <f>'СВОД 2018'!K129+$H$1*1-'Август 2018'!D128</f>
        <v>6600</v>
      </c>
      <c r="M129" s="105">
        <f>'СВОД 2018'!L129+$H$1*1-'Сентябрь 2018'!D128</f>
        <v>8800</v>
      </c>
      <c r="N129" s="105">
        <f>'СВОД 2018'!M129+$H$1*1-'Октябрь 2018'!D128</f>
        <v>11000</v>
      </c>
      <c r="O129" s="105">
        <f>'СВОД 2018'!N129+$H$1*1-'Ноябрь 2018'!D128</f>
        <v>13200</v>
      </c>
      <c r="P129" s="105">
        <f>'СВОД 2018'!O129+$H$1*1-'Декабрь 2018'!D128</f>
        <v>-2200</v>
      </c>
      <c r="Q129" s="106">
        <f t="shared" si="5"/>
        <v>26900</v>
      </c>
      <c r="R129" s="106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06">
        <f t="shared" si="3"/>
        <v>-2200</v>
      </c>
      <c r="T129" s="116">
        <f t="shared" si="4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7">
        <f>'СВОД 2017'!P130</f>
        <v>-9.0949470177292824E-13</v>
      </c>
      <c r="E130" s="107">
        <f>'СВОД 2018'!D130+$G$1*1-'Январь 2018'!D129</f>
        <v>0</v>
      </c>
      <c r="F130" s="107">
        <f>'СВОД 2018'!E130+$G$1*1-'Февраль 2018'!D129</f>
        <v>0</v>
      </c>
      <c r="G130" s="105">
        <f>'СВОД 2018'!F130+$G$1*1-'Март 2018'!D129</f>
        <v>0</v>
      </c>
      <c r="H130" s="105">
        <f>'СВОД 2018'!G130+$G$1*1-'Апрель 2018'!D129</f>
        <v>2300</v>
      </c>
      <c r="I130" s="105">
        <f>'СВОД 2018'!H130+$G$1*1-'Май 2018'!D129</f>
        <v>0</v>
      </c>
      <c r="J130" s="105">
        <f>'СВОД 2018'!I130+$H$1*1-'Июнь 2018'!D129</f>
        <v>2200</v>
      </c>
      <c r="K130" s="105">
        <f>'СВОД 2018'!J130+$H$1*1-'Июль 2018'!D129</f>
        <v>-100</v>
      </c>
      <c r="L130" s="105">
        <f>'СВОД 2018'!K130+$H$1*1-'Август 2018'!D129</f>
        <v>2100</v>
      </c>
      <c r="M130" s="105">
        <f>'СВОД 2018'!L130+$H$1*1-'Сентябрь 2018'!D129</f>
        <v>-440</v>
      </c>
      <c r="N130" s="105">
        <f>'СВОД 2018'!M130+$H$1*1-'Октябрь 2018'!D129</f>
        <v>1760</v>
      </c>
      <c r="O130" s="105">
        <f>'СВОД 2018'!N130+$H$1*1-'Ноябрь 2018'!D129</f>
        <v>-440</v>
      </c>
      <c r="P130" s="105">
        <f>'СВОД 2018'!O130+$H$1*1-'Декабрь 2018'!D129</f>
        <v>1760</v>
      </c>
      <c r="Q130" s="106">
        <f t="shared" si="5"/>
        <v>26900</v>
      </c>
      <c r="R130" s="106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06">
        <f t="shared" si="3"/>
        <v>1760</v>
      </c>
      <c r="T130" s="116">
        <f t="shared" si="4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7">
        <f>'СВОД 2017'!P131</f>
        <v>1800.0000000000018</v>
      </c>
      <c r="E131" s="107">
        <f>'СВОД 2018'!D131+$G$1*1-'Январь 2018'!D130</f>
        <v>0</v>
      </c>
      <c r="F131" s="107">
        <f>'СВОД 2018'!E131+$G$1*1-'Февраль 2018'!D130</f>
        <v>0</v>
      </c>
      <c r="G131" s="105">
        <f>'СВОД 2018'!F131+$G$1*1-'Март 2018'!D130</f>
        <v>0</v>
      </c>
      <c r="H131" s="105">
        <f>'СВОД 2018'!G131+$G$1*1-'Апрель 2018'!D130</f>
        <v>0</v>
      </c>
      <c r="I131" s="105">
        <f>'СВОД 2018'!H131+$G$1*1-'Май 2018'!D130</f>
        <v>0</v>
      </c>
      <c r="J131" s="105">
        <f>'СВОД 2018'!I131+$H$1*1-'Июнь 2018'!D130</f>
        <v>0</v>
      </c>
      <c r="K131" s="105">
        <f>'СВОД 2018'!J131+$H$1*1-'Июль 2018'!D130</f>
        <v>2200</v>
      </c>
      <c r="L131" s="105">
        <f>'СВОД 2018'!K131+$H$1*1-'Август 2018'!D130</f>
        <v>2200</v>
      </c>
      <c r="M131" s="105">
        <f>'СВОД 2018'!L131+$H$1*1-'Сентябрь 2018'!D130</f>
        <v>4400</v>
      </c>
      <c r="N131" s="105">
        <f>'СВОД 2018'!M131+$H$1*1-'Октябрь 2018'!D130</f>
        <v>6600</v>
      </c>
      <c r="O131" s="105">
        <f>'СВОД 2018'!N131+$H$1*1-'Ноябрь 2018'!D130</f>
        <v>8800</v>
      </c>
      <c r="P131" s="105">
        <f>'СВОД 2018'!O131+$H$1*1-'Декабрь 2018'!D130</f>
        <v>11000</v>
      </c>
      <c r="Q131" s="106">
        <f t="shared" si="5"/>
        <v>26900</v>
      </c>
      <c r="R131" s="106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06">
        <f t="shared" ref="S131:S194" si="6">Q131+D131-R131</f>
        <v>11000</v>
      </c>
      <c r="T131" s="116">
        <f t="shared" si="4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7">
        <f>'СВОД 2017'!P132</f>
        <v>-5027.4100000000035</v>
      </c>
      <c r="E132" s="107">
        <f>'СВОД 2018'!D132+$G$1*1-'Январь 2018'!D131</f>
        <v>-5027.4100000000035</v>
      </c>
      <c r="F132" s="107">
        <f>'СВОД 2018'!E132+$G$1*1-'Февраль 2018'!D131</f>
        <v>-2727.4100000000035</v>
      </c>
      <c r="G132" s="107">
        <f>'СВОД 2018'!F132+$G$1*1-'Март 2018'!D131</f>
        <v>-427.41000000000349</v>
      </c>
      <c r="H132" s="107">
        <f>'СВОД 2018'!G132+$G$1*1-'Апрель 2018'!D131</f>
        <v>-7327.4100000000035</v>
      </c>
      <c r="I132" s="105">
        <f>'СВОД 2018'!H132+$G$1*1-'Май 2018'!D131</f>
        <v>-9627.4100000000035</v>
      </c>
      <c r="J132" s="105">
        <f>'СВОД 2018'!I132+$H$1*1-'Июнь 2018'!D131</f>
        <v>-7427.4100000000035</v>
      </c>
      <c r="K132" s="105">
        <f>'СВОД 2018'!J132+$H$1*1-'Июль 2018'!D131</f>
        <v>-5227.4100000000035</v>
      </c>
      <c r="L132" s="105">
        <f>'СВОД 2018'!K132+$H$1*1-'Август 2018'!D131</f>
        <v>-3027.4100000000035</v>
      </c>
      <c r="M132" s="105">
        <f>'СВОД 2018'!L132+$H$1*1-'Сентябрь 2018'!D131</f>
        <v>-827.41000000000349</v>
      </c>
      <c r="N132" s="105">
        <f>'СВОД 2018'!M132+$H$1*1-'Октябрь 2018'!D131</f>
        <v>1372.5899999999965</v>
      </c>
      <c r="O132" s="105">
        <f>'СВОД 2018'!N132+$H$1*1-'Ноябрь 2018'!D131</f>
        <v>3572.5899999999965</v>
      </c>
      <c r="P132" s="105">
        <f>'СВОД 2018'!O132+$H$1*1-'Декабрь 2018'!D131</f>
        <v>5772.5899999999965</v>
      </c>
      <c r="Q132" s="106">
        <f t="shared" ref="Q132:Q195" si="7">2300*5+2200*7</f>
        <v>26900</v>
      </c>
      <c r="R132" s="106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06">
        <f t="shared" si="6"/>
        <v>5772.5899999999965</v>
      </c>
      <c r="T132" s="116">
        <f t="shared" si="4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7">
        <f>'СВОД 2017'!P133</f>
        <v>0</v>
      </c>
      <c r="E133" s="107">
        <f>'СВОД 2018'!D133+$G$1*1-'Январь 2018'!D132</f>
        <v>0</v>
      </c>
      <c r="F133" s="107">
        <f>'СВОД 2018'!E133+$G$1*1-'Февраль 2018'!D132</f>
        <v>0</v>
      </c>
      <c r="G133" s="107">
        <f>'СВОД 2018'!F133+$G$1*1-'Март 2018'!D132</f>
        <v>0</v>
      </c>
      <c r="H133" s="105">
        <f>'СВОД 2018'!G133+$G$1*1-'Апрель 2018'!D132</f>
        <v>0</v>
      </c>
      <c r="I133" s="105">
        <f>'СВОД 2018'!H133+$G$1*1-'Май 2018'!D132</f>
        <v>0</v>
      </c>
      <c r="J133" s="105">
        <f>'СВОД 2018'!I133+$H$1*1-'Июнь 2018'!D132</f>
        <v>-100</v>
      </c>
      <c r="K133" s="105">
        <f>'СВОД 2018'!J133+$H$1*1-'Июль 2018'!D132</f>
        <v>0</v>
      </c>
      <c r="L133" s="105">
        <f>'СВОД 2018'!K133+$H$1*1-'Август 2018'!D132</f>
        <v>0</v>
      </c>
      <c r="M133" s="105">
        <f>'СВОД 2018'!L133+$H$1*1-'Сентябрь 2018'!D132</f>
        <v>0</v>
      </c>
      <c r="N133" s="105">
        <f>'СВОД 2018'!M133+$H$1*1-'Октябрь 2018'!D132</f>
        <v>2200</v>
      </c>
      <c r="O133" s="105">
        <f>'СВОД 2018'!N133+$H$1*1-'Ноябрь 2018'!D132</f>
        <v>4400</v>
      </c>
      <c r="P133" s="105">
        <f>'СВОД 2018'!O133+$H$1*1-'Декабрь 2018'!D132</f>
        <v>6600</v>
      </c>
      <c r="Q133" s="106">
        <f t="shared" si="7"/>
        <v>26900</v>
      </c>
      <c r="R133" s="106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06">
        <f t="shared" si="6"/>
        <v>6600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7">
        <f>'СВОД 2017'!P134</f>
        <v>-2300</v>
      </c>
      <c r="E134" s="107">
        <f>'СВОД 2018'!D134+$G$1*1-'Январь 2018'!D133</f>
        <v>0</v>
      </c>
      <c r="F134" s="107">
        <f>'СВОД 2018'!E134+$G$1*1-'Февраль 2018'!D133</f>
        <v>-2300</v>
      </c>
      <c r="G134" s="105">
        <f>'СВОД 2018'!F134+$G$1*1-'Март 2018'!D133</f>
        <v>0</v>
      </c>
      <c r="H134" s="105">
        <f>'СВОД 2018'!G134+$G$1*1-'Апрель 2018'!D133</f>
        <v>0</v>
      </c>
      <c r="I134" s="105">
        <f>'СВОД 2018'!H134+$G$1*1-'Май 2018'!D133</f>
        <v>0</v>
      </c>
      <c r="J134" s="105">
        <f>'СВОД 2018'!I134+$H$1*1-'Июнь 2018'!D133</f>
        <v>-2200</v>
      </c>
      <c r="K134" s="105">
        <f>'СВОД 2018'!J134+$H$1*1-'Июль 2018'!D133</f>
        <v>0</v>
      </c>
      <c r="L134" s="105">
        <f>'СВОД 2018'!K134+$H$1*1-'Август 2018'!D133</f>
        <v>-2200</v>
      </c>
      <c r="M134" s="105">
        <f>'СВОД 2018'!L134+$H$1*1-'Сентябрь 2018'!D133</f>
        <v>-4400</v>
      </c>
      <c r="N134" s="105">
        <f>'СВОД 2018'!M134+$H$1*1-'Октябрь 2018'!D133</f>
        <v>-2200</v>
      </c>
      <c r="O134" s="105">
        <f>'СВОД 2018'!N134+$H$1*1-'Ноябрь 2018'!D133</f>
        <v>0</v>
      </c>
      <c r="P134" s="105">
        <f>'СВОД 2018'!O134+$H$1*1-'Декабрь 2018'!D133</f>
        <v>0</v>
      </c>
      <c r="Q134" s="106">
        <f t="shared" si="7"/>
        <v>26900</v>
      </c>
      <c r="R134" s="106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06">
        <f t="shared" si="6"/>
        <v>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7">
        <f>'СВОД 2017'!P135</f>
        <v>-699.99999999999909</v>
      </c>
      <c r="E135" s="107">
        <f>'СВОД 2018'!D135+$G$1*1-'Январь 2018'!D134</f>
        <v>1600.0000000000009</v>
      </c>
      <c r="F135" s="107">
        <f>'СВОД 2018'!E135+$G$1*1-'Февраль 2018'!D134</f>
        <v>-699.99999999999909</v>
      </c>
      <c r="G135" s="107">
        <f>'СВОД 2018'!F135+$G$1*1-'Март 2018'!D134</f>
        <v>-699.99999999999909</v>
      </c>
      <c r="H135" s="105">
        <f>'СВОД 2018'!G135+$G$1*1-'Апрель 2018'!D134</f>
        <v>-699.99999999999909</v>
      </c>
      <c r="I135" s="105">
        <f>'СВОД 2018'!H135+$G$1*1-'Май 2018'!D134</f>
        <v>-699.99999999999909</v>
      </c>
      <c r="J135" s="105">
        <f>'СВОД 2018'!I135+$H$1*1-'Июнь 2018'!D134</f>
        <v>1500.0000000000009</v>
      </c>
      <c r="K135" s="105">
        <f>'СВОД 2018'!J135+$H$1*1-'Июль 2018'!D134</f>
        <v>-3199.9999999999991</v>
      </c>
      <c r="L135" s="105">
        <f>'СВОД 2018'!K135+$H$1*1-'Август 2018'!D134</f>
        <v>-999.99999999999909</v>
      </c>
      <c r="M135" s="105">
        <f>'СВОД 2018'!L135+$H$1*1-'Сентябрь 2018'!D134</f>
        <v>-999.99999999999909</v>
      </c>
      <c r="N135" s="105">
        <f>'СВОД 2018'!M135+$H$1*1-'Октябрь 2018'!D134</f>
        <v>1200.0000000000009</v>
      </c>
      <c r="O135" s="105">
        <f>'СВОД 2018'!N135+$H$1*1-'Ноябрь 2018'!D134</f>
        <v>-999.99999999999909</v>
      </c>
      <c r="P135" s="105">
        <f>'СВОД 2018'!O135+$H$1*1-'Декабрь 2018'!D134</f>
        <v>1200.0000000000009</v>
      </c>
      <c r="Q135" s="106">
        <f t="shared" si="7"/>
        <v>26900</v>
      </c>
      <c r="R135" s="106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06">
        <f t="shared" si="6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7">
        <f>'СВОД 2017'!P136</f>
        <v>-7380.0000000000009</v>
      </c>
      <c r="E136" s="107">
        <f>'СВОД 2018'!D136+$G$1*1-'Январь 2018'!D135</f>
        <v>-7380.0000000000009</v>
      </c>
      <c r="F136" s="107">
        <f>'СВОД 2018'!E136+$G$1*1-'Февраль 2018'!D135</f>
        <v>-7380.0000000000009</v>
      </c>
      <c r="G136" s="107">
        <f>'СВОД 2018'!F136+$G$1*1-'Март 2018'!D135</f>
        <v>-7380.0000000000009</v>
      </c>
      <c r="H136" s="107">
        <f>'СВОД 2018'!G136+$G$1*1-'Апрель 2018'!D135</f>
        <v>-7380.0000000000009</v>
      </c>
      <c r="I136" s="107">
        <f>'СВОД 2018'!H136+$G$1*1-'Май 2018'!D135</f>
        <v>-7380.0000000000009</v>
      </c>
      <c r="J136" s="105">
        <f>'СВОД 2018'!I136+$H$1*1-'Июнь 2018'!D135</f>
        <v>-7480.0000000000009</v>
      </c>
      <c r="K136" s="105">
        <f>'СВОД 2018'!J136+$H$1*1-'Июль 2018'!D135</f>
        <v>-7580.0000000000009</v>
      </c>
      <c r="L136" s="105">
        <f>'СВОД 2018'!K136+$H$1*1-'Август 2018'!D135</f>
        <v>-7680.0000000000009</v>
      </c>
      <c r="M136" s="105">
        <f>'СВОД 2018'!L136+$H$1*1-'Сентябрь 2018'!D135</f>
        <v>-7680.0000000000009</v>
      </c>
      <c r="N136" s="105">
        <f>'СВОД 2018'!M136+$H$1*1-'Октябрь 2018'!D135</f>
        <v>-7680.0000000000009</v>
      </c>
      <c r="O136" s="105">
        <f>'СВОД 2018'!N136+$H$1*1-'Ноябрь 2018'!D135</f>
        <v>-7680.0000000000009</v>
      </c>
      <c r="P136" s="105">
        <f>'СВОД 2018'!O136+$H$1*1-'Декабрь 2018'!D135</f>
        <v>-7680.0000000000009</v>
      </c>
      <c r="Q136" s="106">
        <f t="shared" si="7"/>
        <v>26900</v>
      </c>
      <c r="R136" s="106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06">
        <f t="shared" si="6"/>
        <v>-7680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7">
        <f>'СВОД 2017'!P137</f>
        <v>-4400.0000000000018</v>
      </c>
      <c r="E137" s="107">
        <f>'СВОД 2018'!D137+$G$1*1-'Январь 2018'!D136</f>
        <v>-2100.0000000000018</v>
      </c>
      <c r="F137" s="107">
        <f>'СВОД 2018'!E137+$G$1*1-'Февраль 2018'!D136</f>
        <v>-1200.0000000000018</v>
      </c>
      <c r="G137" s="105">
        <f>'СВОД 2018'!F137+$G$1*1-'Март 2018'!D136</f>
        <v>1099.9999999999982</v>
      </c>
      <c r="H137" s="105">
        <f>'СВОД 2018'!G137+$G$1*1-'Апрель 2018'!D136</f>
        <v>3399.9999999999982</v>
      </c>
      <c r="I137" s="105">
        <f>'СВОД 2018'!H137+$G$1*1-'Май 2018'!D136</f>
        <v>-5300.0000000000018</v>
      </c>
      <c r="J137" s="105">
        <f>'СВОД 2018'!I137+$H$1*1-'Июнь 2018'!D136</f>
        <v>-3100.0000000000018</v>
      </c>
      <c r="K137" s="105">
        <f>'СВОД 2018'!J137+$H$1*1-'Июль 2018'!D136</f>
        <v>-900.00000000000182</v>
      </c>
      <c r="L137" s="105">
        <f>'СВОД 2018'!K137+$H$1*1-'Август 2018'!D136</f>
        <v>1299.9999999999982</v>
      </c>
      <c r="M137" s="105">
        <f>'СВОД 2018'!L137+$H$1*1-'Сентябрь 2018'!D136</f>
        <v>3499.9999999999982</v>
      </c>
      <c r="N137" s="105">
        <f>'СВОД 2018'!M137+$H$1*1-'Октябрь 2018'!D136</f>
        <v>5699.9999999999982</v>
      </c>
      <c r="O137" s="105">
        <f>'СВОД 2018'!N137+$H$1*1-'Ноябрь 2018'!D136</f>
        <v>7899.9999999999982</v>
      </c>
      <c r="P137" s="105">
        <f>'СВОД 2018'!O137+$H$1*1-'Декабрь 2018'!D136</f>
        <v>-2900.0000000000018</v>
      </c>
      <c r="Q137" s="106">
        <f t="shared" si="7"/>
        <v>26900</v>
      </c>
      <c r="R137" s="106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06">
        <f t="shared" si="6"/>
        <v>-2900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7">
        <f>'СВОД 2017'!P138</f>
        <v>191.37999999999374</v>
      </c>
      <c r="E138" s="107">
        <f>'СВОД 2018'!D138+$G$1*1-'Январь 2018'!D137</f>
        <v>191.37999999999374</v>
      </c>
      <c r="F138" s="105">
        <f>'СВОД 2018'!E138+$G$1*1-'Февраль 2018'!D137</f>
        <v>191.37999999999374</v>
      </c>
      <c r="G138" s="105">
        <f>'СВОД 2018'!F138+$G$1*1-'Март 2018'!D137</f>
        <v>2491.3799999999937</v>
      </c>
      <c r="H138" s="105">
        <f>'СВОД 2018'!G138+$G$1*1-'Апрель 2018'!D137</f>
        <v>-8.6200000000062573</v>
      </c>
      <c r="I138" s="105">
        <f>'СВОД 2018'!H138+$G$1*1-'Май 2018'!D137</f>
        <v>-408.62000000000626</v>
      </c>
      <c r="J138" s="105">
        <f>'СВОД 2018'!I138+$H$1*1-'Июнь 2018'!D137</f>
        <v>-8.6200000000062573</v>
      </c>
      <c r="K138" s="105">
        <f>'СВОД 2018'!J138+$H$1*1-'Июль 2018'!D137</f>
        <v>-8.6200000000062573</v>
      </c>
      <c r="L138" s="105">
        <f>'СВОД 2018'!K138+$H$1*1-'Август 2018'!D137</f>
        <v>-8.6200000000062573</v>
      </c>
      <c r="M138" s="105">
        <f>'СВОД 2018'!L138+$H$1*1-'Сентябрь 2018'!D137</f>
        <v>-8.6200000000062573</v>
      </c>
      <c r="N138" s="105">
        <f>'СВОД 2018'!M138+$H$1*1-'Октябрь 2018'!D137</f>
        <v>2191.3799999999937</v>
      </c>
      <c r="O138" s="105">
        <f>'СВОД 2018'!N138+$H$1*1-'Ноябрь 2018'!D137</f>
        <v>4391.3799999999937</v>
      </c>
      <c r="P138" s="105">
        <f>'СВОД 2018'!O138+$H$1*1-'Декабрь 2018'!D137</f>
        <v>6591.3799999999937</v>
      </c>
      <c r="Q138" s="106">
        <f t="shared" si="7"/>
        <v>26900</v>
      </c>
      <c r="R138" s="106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06">
        <f t="shared" si="6"/>
        <v>6591.3799999999937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7">
        <f>'СВОД 2017'!P139</f>
        <v>-2300.9099999999971</v>
      </c>
      <c r="E139" s="107">
        <f>'СВОД 2018'!D139+$G$1*1-'Январь 2018'!D138</f>
        <v>-2300.9099999999971</v>
      </c>
      <c r="F139" s="107">
        <f>'СВОД 2018'!E139+$G$1*1-'Февраль 2018'!D138</f>
        <v>-2300.9099999999971</v>
      </c>
      <c r="G139" s="107">
        <f>'СВОД 2018'!F139+$G$1*1-'Март 2018'!D138</f>
        <v>-2300.9099999999971</v>
      </c>
      <c r="H139" s="107">
        <f>'СВОД 2018'!G139+$G$1*1-'Апрель 2018'!D138</f>
        <v>-2400.9099999999971</v>
      </c>
      <c r="I139" s="105">
        <f>'СВОД 2018'!H139+$G$1*1-'Май 2018'!D138</f>
        <v>-2400.9099999999971</v>
      </c>
      <c r="J139" s="105">
        <f>'СВОД 2018'!I139+$H$1*1-'Июнь 2018'!D138</f>
        <v>-2500.9099999999971</v>
      </c>
      <c r="K139" s="105">
        <f>'СВОД 2018'!J139+$H$1*1-'Июль 2018'!D138</f>
        <v>-2600.9099999999971</v>
      </c>
      <c r="L139" s="105">
        <f>'СВОД 2018'!K139+$H$1*1-'Август 2018'!D138</f>
        <v>-2600.9099999999971</v>
      </c>
      <c r="M139" s="105">
        <f>'СВОД 2018'!L139+$H$1*1-'Сентябрь 2018'!D138</f>
        <v>-2600.9099999999971</v>
      </c>
      <c r="N139" s="105">
        <f>'СВОД 2018'!M139+$H$1*1-'Октябрь 2018'!D138</f>
        <v>-400.90999999999713</v>
      </c>
      <c r="O139" s="105">
        <f>'СВОД 2018'!N139+$H$1*1-'Ноябрь 2018'!D138</f>
        <v>1799.0900000000029</v>
      </c>
      <c r="P139" s="105">
        <f>'СВОД 2018'!O139+$H$1*1-'Декабрь 2018'!D138</f>
        <v>3999.0900000000029</v>
      </c>
      <c r="Q139" s="106">
        <f t="shared" si="7"/>
        <v>26900</v>
      </c>
      <c r="R139" s="106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06">
        <f t="shared" si="6"/>
        <v>3999.0900000000038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7">
        <f>'СВОД 2017'!P140</f>
        <v>-2299.9999999999982</v>
      </c>
      <c r="E140" s="107">
        <f>'СВОД 2018'!D140+$G$1*1-'Январь 2018'!D139</f>
        <v>-4599.9999999999982</v>
      </c>
      <c r="F140" s="107">
        <f>'СВОД 2018'!E140+$G$1*1-'Февраль 2018'!D139</f>
        <v>-6899.9999999999982</v>
      </c>
      <c r="G140" s="107">
        <f>'СВОД 2018'!F140+$G$1*1-'Март 2018'!D139</f>
        <v>-4599.9999999999982</v>
      </c>
      <c r="H140" s="107">
        <f>'СВОД 2018'!G140+$G$1*1-'Апрель 2018'!D139</f>
        <v>-6899.9999999999982</v>
      </c>
      <c r="I140" s="107">
        <f>'СВОД 2018'!H140+$G$1*1-'Май 2018'!D139</f>
        <v>-9199.9999999999982</v>
      </c>
      <c r="J140" s="105">
        <f>'СВОД 2018'!I140+$H$1*1-'Июнь 2018'!D139</f>
        <v>-13199.999999999998</v>
      </c>
      <c r="K140" s="105">
        <f>'СВОД 2018'!J140+$H$1*1-'Июль 2018'!D139</f>
        <v>-10999.999999999998</v>
      </c>
      <c r="L140" s="105">
        <f>'СВОД 2018'!K140+$H$1*1-'Август 2018'!D139</f>
        <v>-8799.9999999999982</v>
      </c>
      <c r="M140" s="105">
        <f>'СВОД 2018'!L140+$H$1*1-'Сентябрь 2018'!D139</f>
        <v>-6599.9999999999982</v>
      </c>
      <c r="N140" s="105">
        <f>'СВОД 2018'!M140+$H$1*1-'Октябрь 2018'!D139</f>
        <v>-4399.9999999999982</v>
      </c>
      <c r="O140" s="105">
        <f>'СВОД 2018'!N140+$H$1*1-'Ноябрь 2018'!D139</f>
        <v>-2199.9999999999982</v>
      </c>
      <c r="P140" s="105">
        <f>'СВОД 2018'!O140+$H$1*1-'Декабрь 2018'!D139</f>
        <v>1.8189894035458565E-12</v>
      </c>
      <c r="Q140" s="106">
        <f t="shared" si="7"/>
        <v>26900</v>
      </c>
      <c r="R140" s="106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06">
        <f t="shared" si="6"/>
        <v>0</v>
      </c>
      <c r="T140" s="116">
        <f t="shared" si="8"/>
        <v>-1.8189894035458565E-12</v>
      </c>
    </row>
    <row r="141" spans="1:20" ht="15.95" customHeight="1" x14ac:dyDescent="0.25">
      <c r="A141" s="20" t="s">
        <v>156</v>
      </c>
      <c r="B141" s="20">
        <v>113</v>
      </c>
      <c r="C141" s="114"/>
      <c r="D141" s="107">
        <f>'СВОД 2017'!P141</f>
        <v>951.68000000000029</v>
      </c>
      <c r="E141" s="107">
        <f>'СВОД 2018'!D141+$G$1*1-'Январь 2018'!D140</f>
        <v>-3648.3199999999997</v>
      </c>
      <c r="F141" s="107">
        <f>'СВОД 2018'!E141+$G$1*1-'Февраль 2018'!D140</f>
        <v>-1348.3199999999997</v>
      </c>
      <c r="G141" s="107">
        <f>'СВОД 2018'!F141+$G$1*1-'Март 2018'!D140</f>
        <v>-9048.32</v>
      </c>
      <c r="H141" s="105">
        <f>'СВОД 2018'!G141+$G$1*1-'Апрель 2018'!D140</f>
        <v>-6748.32</v>
      </c>
      <c r="I141" s="105">
        <f>'СВОД 2018'!H141+$G$1*1-'Май 2018'!D140</f>
        <v>-4448.32</v>
      </c>
      <c r="J141" s="105">
        <f>'СВОД 2018'!I141+$H$1*1-'Июнь 2018'!D140</f>
        <v>-2248.3199999999997</v>
      </c>
      <c r="K141" s="105">
        <f>'СВОД 2018'!J141+$H$1*1-'Июль 2018'!D140</f>
        <v>-48.319999999999709</v>
      </c>
      <c r="L141" s="105">
        <f>'СВОД 2018'!K141+$H$1*1-'Август 2018'!D140</f>
        <v>2151.6800000000003</v>
      </c>
      <c r="M141" s="105">
        <f>'СВОД 2018'!L141+$H$1*1-'Сентябрь 2018'!D140</f>
        <v>4351.68</v>
      </c>
      <c r="N141" s="105">
        <f>'СВОД 2018'!M141+$H$1*1-'Октябрь 2018'!D140</f>
        <v>6551.68</v>
      </c>
      <c r="O141" s="105">
        <f>'СВОД 2018'!N141+$H$1*1-'Ноябрь 2018'!D140</f>
        <v>8751.68</v>
      </c>
      <c r="P141" s="105">
        <f>'СВОД 2018'!O141+$H$1*1-'Декабрь 2018'!D140</f>
        <v>10951.68</v>
      </c>
      <c r="Q141" s="106">
        <f t="shared" si="7"/>
        <v>26900</v>
      </c>
      <c r="R141" s="106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06">
        <f t="shared" si="6"/>
        <v>10951.68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7">
        <f>'СВОД 2017'!P142</f>
        <v>9.0949470177292824E-13</v>
      </c>
      <c r="E142" s="107">
        <f>'СВОД 2018'!D142+$G$1*1-'Январь 2018'!D141</f>
        <v>-11500</v>
      </c>
      <c r="F142" s="107">
        <f>'СВОД 2018'!E142+$G$1*1-'Февраль 2018'!D141</f>
        <v>-9200</v>
      </c>
      <c r="G142" s="107">
        <f>'СВОД 2018'!F142+$G$1*1-'Март 2018'!D141</f>
        <v>-6900</v>
      </c>
      <c r="H142" s="107">
        <f>'СВОД 2018'!G142+$G$1*1-'Апрель 2018'!D141</f>
        <v>-4600</v>
      </c>
      <c r="I142" s="107">
        <f>'СВОД 2018'!H142+$G$1*1-'Май 2018'!D141</f>
        <v>-2300</v>
      </c>
      <c r="J142" s="105">
        <f>'СВОД 2018'!I142+$H$1*1-'Июнь 2018'!D141</f>
        <v>-13200</v>
      </c>
      <c r="K142" s="105">
        <f>'СВОД 2018'!J142+$H$1*1-'Июль 2018'!D141</f>
        <v>-11000</v>
      </c>
      <c r="L142" s="105">
        <f>'СВОД 2018'!K142+$H$1*1-'Август 2018'!D141</f>
        <v>-8800</v>
      </c>
      <c r="M142" s="105">
        <f>'СВОД 2018'!L142+$H$1*1-'Сентябрь 2018'!D141</f>
        <v>-6600</v>
      </c>
      <c r="N142" s="105">
        <f>'СВОД 2018'!M142+$H$1*1-'Октябрь 2018'!D141</f>
        <v>-4400</v>
      </c>
      <c r="O142" s="105">
        <f>'СВОД 2018'!N142+$H$1*1-'Ноябрь 2018'!D141</f>
        <v>-2200</v>
      </c>
      <c r="P142" s="105">
        <f>'СВОД 2018'!O142+$H$1*1-'Декабрь 2018'!D141</f>
        <v>0</v>
      </c>
      <c r="Q142" s="106">
        <f t="shared" si="7"/>
        <v>26900</v>
      </c>
      <c r="R142" s="106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06">
        <f t="shared" si="6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2017'!P143</f>
        <v>4600</v>
      </c>
      <c r="E143" s="105">
        <f>'СВОД 2018'!D143+$G$1*1-'Январь 2018'!D142</f>
        <v>6900</v>
      </c>
      <c r="F143" s="105">
        <f>'СВОД 2018'!E143+$G$1*1-'Февраль 2018'!D142</f>
        <v>9200</v>
      </c>
      <c r="G143" s="105">
        <f>'СВОД 2018'!F143+$G$1*1-'Март 2018'!D142</f>
        <v>6900</v>
      </c>
      <c r="H143" s="105">
        <f>'СВОД 2018'!G143+$G$1*1-'Апрель 2018'!D142</f>
        <v>9200</v>
      </c>
      <c r="I143" s="105">
        <f>'СВОД 2018'!H143+$G$1*1-'Май 2018'!D142</f>
        <v>11500</v>
      </c>
      <c r="J143" s="105">
        <f>'СВОД 2018'!I143+$H$1*1-'Июнь 2018'!D142</f>
        <v>13700</v>
      </c>
      <c r="K143" s="105">
        <f>'СВОД 2018'!J143+$H$1*1-'Июль 2018'!D142</f>
        <v>15900</v>
      </c>
      <c r="L143" s="105">
        <f>'СВОД 2018'!K143+$H$1*1-'Август 2018'!D142</f>
        <v>17100</v>
      </c>
      <c r="M143" s="105">
        <f>'СВОД 2018'!L143+$H$1*1-'Сентябрь 2018'!D142</f>
        <v>18300</v>
      </c>
      <c r="N143" s="105">
        <f>'СВОД 2018'!M143+$H$1*1-'Октябрь 2018'!D142</f>
        <v>19500</v>
      </c>
      <c r="O143" s="105">
        <f>'СВОД 2018'!N143+$H$1*1-'Ноябрь 2018'!D142</f>
        <v>21700</v>
      </c>
      <c r="P143" s="105">
        <f>'СВОД 2018'!O143+$H$1*1-'Декабрь 2018'!D142</f>
        <v>23900</v>
      </c>
      <c r="Q143" s="106">
        <f t="shared" si="7"/>
        <v>26900</v>
      </c>
      <c r="R143" s="106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06">
        <f t="shared" si="6"/>
        <v>23900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7">
        <f>'СВОД 2017'!P144</f>
        <v>0.22999999999956344</v>
      </c>
      <c r="E144" s="107">
        <f>'СВОД 2018'!D144+$G$1*1-'Январь 2018'!D143</f>
        <v>-2299.7700000000004</v>
      </c>
      <c r="F144" s="107">
        <f>'СВОД 2018'!E144+$G$1*1-'Февраль 2018'!D143</f>
        <v>0.22999999999956344</v>
      </c>
      <c r="G144" s="105">
        <f>'СВОД 2018'!F144+$G$1*1-'Март 2018'!D143</f>
        <v>0.22999999999956344</v>
      </c>
      <c r="H144" s="105">
        <f>'СВОД 2018'!G144+$G$1*1-'Апрель 2018'!D143</f>
        <v>0.22999999999956344</v>
      </c>
      <c r="I144" s="105">
        <f>'СВОД 2018'!H144+$G$1*1-'Май 2018'!D143</f>
        <v>0.22999999999956344</v>
      </c>
      <c r="J144" s="105">
        <f>'СВОД 2018'!I144+$H$1*1-'Июнь 2018'!D143</f>
        <v>0.22999999999956344</v>
      </c>
      <c r="K144" s="105">
        <f>'СВОД 2018'!J144+$H$1*1-'Июль 2018'!D143</f>
        <v>0.22999999999956344</v>
      </c>
      <c r="L144" s="105">
        <f>'СВОД 2018'!K144+$H$1*1-'Август 2018'!D143</f>
        <v>0.22999999999956344</v>
      </c>
      <c r="M144" s="105">
        <f>'СВОД 2018'!L144+$H$1*1-'Сентябрь 2018'!D143</f>
        <v>0.22999999999956344</v>
      </c>
      <c r="N144" s="105">
        <f>'СВОД 2018'!M144+$H$1*1-'Октябрь 2018'!D143</f>
        <v>2200.2299999999996</v>
      </c>
      <c r="O144" s="105">
        <f>'СВОД 2018'!N144+$H$1*1-'Ноябрь 2018'!D143</f>
        <v>4400.2299999999996</v>
      </c>
      <c r="P144" s="105">
        <f>'СВОД 2018'!O144+$H$1*1-'Декабрь 2018'!D143</f>
        <v>6600.23</v>
      </c>
      <c r="Q144" s="106">
        <f t="shared" si="7"/>
        <v>26900</v>
      </c>
      <c r="R144" s="106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06">
        <f t="shared" si="6"/>
        <v>6600.23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7">
        <f>'СВОД 2017'!P145</f>
        <v>0</v>
      </c>
      <c r="E145" s="107">
        <f>'СВОД 2018'!D145+$G$1*1-'Январь 2018'!D144</f>
        <v>0</v>
      </c>
      <c r="F145" s="107">
        <f>'СВОД 2018'!E145+$G$1*1-'Февраль 2018'!D144</f>
        <v>0</v>
      </c>
      <c r="G145" s="107">
        <f>'СВОД 2018'!F145+$G$1*1-'Март 2018'!D144</f>
        <v>0</v>
      </c>
      <c r="H145" s="105">
        <f>'СВОД 2018'!G145+$G$1*1-'Апрель 2018'!D144</f>
        <v>0</v>
      </c>
      <c r="I145" s="105">
        <f>'СВОД 2018'!H145+$G$1*1-'Май 2018'!D144</f>
        <v>0</v>
      </c>
      <c r="J145" s="105">
        <f>'СВОД 2018'!I145+$H$1*1-'Июнь 2018'!D144</f>
        <v>-100</v>
      </c>
      <c r="K145" s="105">
        <f>'СВОД 2018'!J145+$H$1*1-'Июль 2018'!D144</f>
        <v>-200</v>
      </c>
      <c r="L145" s="105">
        <f>'СВОД 2018'!K145+$H$1*1-'Август 2018'!D144</f>
        <v>0</v>
      </c>
      <c r="M145" s="105">
        <f>'СВОД 2018'!L145+$H$1*1-'Сентябрь 2018'!D144</f>
        <v>0</v>
      </c>
      <c r="N145" s="105">
        <f>'СВОД 2018'!M145+$H$1*1-'Октябрь 2018'!D144</f>
        <v>0</v>
      </c>
      <c r="O145" s="105">
        <f>'СВОД 2018'!N145+$H$1*1-'Ноябрь 2018'!D144</f>
        <v>2200</v>
      </c>
      <c r="P145" s="105">
        <f>'СВОД 2018'!O145+$H$1*1-'Декабрь 2018'!D144</f>
        <v>4400</v>
      </c>
      <c r="Q145" s="106">
        <f t="shared" si="7"/>
        <v>26900</v>
      </c>
      <c r="R145" s="106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06">
        <f t="shared" si="6"/>
        <v>4400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2017'!P146</f>
        <v>3199.5200000000004</v>
      </c>
      <c r="E146" s="105">
        <f>'СВОД 2018'!D146+$G$1*1-'Январь 2018'!D145</f>
        <v>3199.5200000000004</v>
      </c>
      <c r="F146" s="105">
        <f>'СВОД 2018'!E146+$G$1*1-'Февраль 2018'!D145</f>
        <v>3199.5200000000004</v>
      </c>
      <c r="G146" s="105">
        <f>'СВОД 2018'!F146+$G$1*1-'Март 2018'!D145</f>
        <v>3199.5200000000004</v>
      </c>
      <c r="H146" s="105">
        <f>'СВОД 2018'!G146+$G$1*1-'Апрель 2018'!D145</f>
        <v>3199.5200000000004</v>
      </c>
      <c r="I146" s="105">
        <f>'СВОД 2018'!H146+$G$1*1-'Май 2018'!D145</f>
        <v>-2300.4799999999996</v>
      </c>
      <c r="J146" s="105">
        <f>'СВОД 2018'!I146+$H$1*1-'Июнь 2018'!D145</f>
        <v>-100.47999999999956</v>
      </c>
      <c r="K146" s="105">
        <f>'СВОД 2018'!J146+$H$1*1-'Июль 2018'!D145</f>
        <v>-0.47999999999956344</v>
      </c>
      <c r="L146" s="105">
        <f>'СВОД 2018'!K146+$H$1*1-'Август 2018'!D145</f>
        <v>2199.5200000000004</v>
      </c>
      <c r="M146" s="105">
        <f>'СВОД 2018'!L146+$H$1*1-'Сентябрь 2018'!D145</f>
        <v>-0.47999999999956344</v>
      </c>
      <c r="N146" s="105">
        <f>'СВОД 2018'!M146+$H$1*1-'Октябрь 2018'!D145</f>
        <v>2199.5200000000004</v>
      </c>
      <c r="O146" s="105">
        <f>'СВОД 2018'!N146+$H$1*1-'Ноябрь 2018'!D145</f>
        <v>4399.5200000000004</v>
      </c>
      <c r="P146" s="105">
        <f>'СВОД 2018'!O146+$H$1*1-'Декабрь 2018'!D145</f>
        <v>6599.52</v>
      </c>
      <c r="Q146" s="106">
        <f t="shared" si="7"/>
        <v>26900</v>
      </c>
      <c r="R146" s="106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06">
        <f t="shared" si="6"/>
        <v>6599.52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7">
        <f>'СВОД 2017'!P147</f>
        <v>400.92999999999847</v>
      </c>
      <c r="E147" s="107">
        <f>'СВОД 2018'!D147+$G$1*1-'Январь 2018'!D146</f>
        <v>400.92999999999847</v>
      </c>
      <c r="F147" s="107">
        <f>'СВОД 2018'!E147+$G$1*1-'Февраль 2018'!D146</f>
        <v>400.92999999999847</v>
      </c>
      <c r="G147" s="105">
        <f>'СВОД 2018'!F147+$G$1*1-'Март 2018'!D146</f>
        <v>400.92999999999847</v>
      </c>
      <c r="H147" s="105">
        <f>'СВОД 2018'!G147+$G$1*1-'Апрель 2018'!D146</f>
        <v>400.92999999999847</v>
      </c>
      <c r="I147" s="105">
        <f>'СВОД 2018'!H147+$G$1*1-'Май 2018'!D146</f>
        <v>400.92999999999847</v>
      </c>
      <c r="J147" s="105">
        <f>'СВОД 2018'!I147+$H$1*1-'Июнь 2018'!D146</f>
        <v>400.92999999999847</v>
      </c>
      <c r="K147" s="105">
        <f>'СВОД 2018'!J147+$H$1*1-'Июль 2018'!D146</f>
        <v>400.92999999999847</v>
      </c>
      <c r="L147" s="105">
        <f>'СВОД 2018'!K147+$H$1*1-'Август 2018'!D146</f>
        <v>400.92999999999847</v>
      </c>
      <c r="M147" s="105">
        <f>'СВОД 2018'!L147+$H$1*1-'Сентябрь 2018'!D146</f>
        <v>400.92999999999847</v>
      </c>
      <c r="N147" s="105">
        <f>'СВОД 2018'!M147+$H$1*1-'Октябрь 2018'!D146</f>
        <v>400.92999999999847</v>
      </c>
      <c r="O147" s="105">
        <f>'СВОД 2018'!N147+$H$1*1-'Ноябрь 2018'!D146</f>
        <v>400.92999999999847</v>
      </c>
      <c r="P147" s="105">
        <f>'СВОД 2018'!O147+$H$1*1-'Декабрь 2018'!D146</f>
        <v>400.92999999999847</v>
      </c>
      <c r="Q147" s="106">
        <f t="shared" si="7"/>
        <v>26900</v>
      </c>
      <c r="R147" s="106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06">
        <f t="shared" si="6"/>
        <v>400.93000000000029</v>
      </c>
      <c r="T147" s="116">
        <f t="shared" si="8"/>
        <v>1.8189894035458565E-12</v>
      </c>
    </row>
    <row r="148" spans="1:20" ht="15.95" customHeight="1" x14ac:dyDescent="0.25">
      <c r="A148" s="20" t="s">
        <v>163</v>
      </c>
      <c r="B148" s="20">
        <v>118</v>
      </c>
      <c r="C148" s="114"/>
      <c r="D148" s="107">
        <f>'СВОД 2017'!P148</f>
        <v>-12700</v>
      </c>
      <c r="E148" s="107">
        <f>'СВОД 2018'!D148+$G$1*1-'Январь 2018'!D147</f>
        <v>-10400</v>
      </c>
      <c r="F148" s="107">
        <f>'СВОД 2018'!E148+$G$1*1-'Февраль 2018'!D147</f>
        <v>-8100</v>
      </c>
      <c r="G148" s="107">
        <f>'СВОД 2018'!F148+$G$1*1-'Март 2018'!D147</f>
        <v>-5800</v>
      </c>
      <c r="H148" s="107">
        <f>'СВОД 2018'!G148+$G$1*1-'Апрель 2018'!D147</f>
        <v>-3500</v>
      </c>
      <c r="I148" s="107">
        <f>'СВОД 2018'!H148+$G$1*1-'Май 2018'!D147</f>
        <v>-1200</v>
      </c>
      <c r="J148" s="105">
        <f>'СВОД 2018'!I148+$H$1*1-'Июнь 2018'!D147</f>
        <v>-13200</v>
      </c>
      <c r="K148" s="105">
        <f>'СВОД 2018'!J148+$H$1*1-'Июль 2018'!D147</f>
        <v>-11000</v>
      </c>
      <c r="L148" s="105">
        <f>'СВОД 2018'!K148+$H$1*1-'Август 2018'!D147</f>
        <v>-8800</v>
      </c>
      <c r="M148" s="105">
        <f>'СВОД 2018'!L148+$H$1*1-'Сентябрь 2018'!D147</f>
        <v>-6600</v>
      </c>
      <c r="N148" s="105">
        <f>'СВОД 2018'!M148+$H$1*1-'Октябрь 2018'!D147</f>
        <v>-4400</v>
      </c>
      <c r="O148" s="105">
        <f>'СВОД 2018'!N148+$H$1*1-'Ноябрь 2018'!D147</f>
        <v>-2200</v>
      </c>
      <c r="P148" s="105">
        <f>'СВОД 2018'!O148+$H$1*1-'Декабрь 2018'!D147</f>
        <v>0</v>
      </c>
      <c r="Q148" s="106">
        <f t="shared" si="7"/>
        <v>26900</v>
      </c>
      <c r="R148" s="106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06">
        <f t="shared" si="6"/>
        <v>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2017'!P149</f>
        <v>-4961.4900000000016</v>
      </c>
      <c r="E149" s="105">
        <f>'СВОД 2018'!D149+$G$1*1-'Январь 2018'!D148</f>
        <v>-2661.4900000000016</v>
      </c>
      <c r="F149" s="105">
        <f>'СВОД 2018'!E149+$G$1*1-'Февраль 2018'!D148</f>
        <v>-361.4900000000016</v>
      </c>
      <c r="G149" s="105">
        <f>'СВОД 2018'!F149+$G$1*1-'Март 2018'!D148</f>
        <v>-8061.4900000000016</v>
      </c>
      <c r="H149" s="105">
        <f>'СВОД 2018'!G149+$G$1*1-'Апрель 2018'!D148</f>
        <v>-5761.4900000000016</v>
      </c>
      <c r="I149" s="105">
        <f>'СВОД 2018'!H149+$G$1*1-'Май 2018'!D148</f>
        <v>-3461.4900000000016</v>
      </c>
      <c r="J149" s="105">
        <f>'СВОД 2018'!I149+$H$1*1-'Июнь 2018'!D148</f>
        <v>-1261.4900000000016</v>
      </c>
      <c r="K149" s="105">
        <f>'СВОД 2018'!J149+$H$1*1-'Июль 2018'!D148</f>
        <v>938.5099999999984</v>
      </c>
      <c r="L149" s="105">
        <f>'СВОД 2018'!K149+$H$1*1-'Август 2018'!D148</f>
        <v>3138.5099999999984</v>
      </c>
      <c r="M149" s="105">
        <f>'СВОД 2018'!L149+$H$1*1-'Сентябрь 2018'!D148</f>
        <v>-4661.4900000000016</v>
      </c>
      <c r="N149" s="105">
        <f>'СВОД 2018'!M149+$H$1*1-'Октябрь 2018'!D148</f>
        <v>-2461.4900000000016</v>
      </c>
      <c r="O149" s="105">
        <f>'СВОД 2018'!N149+$H$1*1-'Ноябрь 2018'!D148</f>
        <v>-261.4900000000016</v>
      </c>
      <c r="P149" s="105">
        <f>'СВОД 2018'!O149+$H$1*1-'Декабрь 2018'!D148</f>
        <v>1938.5099999999984</v>
      </c>
      <c r="Q149" s="106">
        <f t="shared" si="7"/>
        <v>26900</v>
      </c>
      <c r="R149" s="106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06">
        <f t="shared" si="6"/>
        <v>1938.5099999999984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7">
        <f>'СВОД 2017'!P150</f>
        <v>3352.5299999999988</v>
      </c>
      <c r="E150" s="107">
        <f>'СВОД 2018'!D150+$G$1*1-'Январь 2018'!D149</f>
        <v>5652.5299999999988</v>
      </c>
      <c r="F150" s="107">
        <f>'СВОД 2018'!E150+$G$1*1-'Февраль 2018'!D149</f>
        <v>-10047.470000000001</v>
      </c>
      <c r="G150" s="107">
        <f>'СВОД 2018'!F150+$G$1*1-'Март 2018'!D149</f>
        <v>-20947.47</v>
      </c>
      <c r="H150" s="105">
        <f>'СВОД 2018'!G150+$G$1*1-'Апрель 2018'!D149</f>
        <v>-18647.47</v>
      </c>
      <c r="I150" s="105">
        <f>'СВОД 2018'!H150+$G$1*1-'Май 2018'!D149</f>
        <v>-16347.470000000001</v>
      </c>
      <c r="J150" s="105">
        <f>'СВОД 2018'!I150+$H$1*1-'Июнь 2018'!D149</f>
        <v>-14147.470000000001</v>
      </c>
      <c r="K150" s="105">
        <f>'СВОД 2018'!J150+$H$1*1-'Июль 2018'!D149</f>
        <v>-11947.470000000001</v>
      </c>
      <c r="L150" s="105">
        <f>'СВОД 2018'!K150+$H$1*1-'Август 2018'!D149</f>
        <v>-9747.4700000000012</v>
      </c>
      <c r="M150" s="105">
        <f>'СВОД 2018'!L150+$H$1*1-'Сентябрь 2018'!D149</f>
        <v>-12147.470000000001</v>
      </c>
      <c r="N150" s="105">
        <f>'СВОД 2018'!M150+$H$1*1-'Октябрь 2018'!D149</f>
        <v>-9947.4700000000012</v>
      </c>
      <c r="O150" s="105">
        <f>'СВОД 2018'!N150+$H$1*1-'Ноябрь 2018'!D149</f>
        <v>-7747.4700000000012</v>
      </c>
      <c r="P150" s="105">
        <f>'СВОД 2018'!O150+$H$1*1-'Декабрь 2018'!D149</f>
        <v>-5547.4700000000012</v>
      </c>
      <c r="Q150" s="106">
        <f t="shared" si="7"/>
        <v>26900</v>
      </c>
      <c r="R150" s="106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06">
        <f t="shared" si="6"/>
        <v>-5547.4700000000012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7">
        <f>'СВОД 2017'!P151</f>
        <v>-780</v>
      </c>
      <c r="E151" s="107">
        <f>'СВОД 2018'!D151+$G$1*1-'Январь 2018'!D150</f>
        <v>0</v>
      </c>
      <c r="F151" s="107">
        <f>'СВОД 2018'!E151+$G$1*1-'Февраль 2018'!D150</f>
        <v>0</v>
      </c>
      <c r="G151" s="105">
        <f>'СВОД 2018'!F151+$G$1*1-'Март 2018'!D150</f>
        <v>2300</v>
      </c>
      <c r="H151" s="105">
        <f>'СВОД 2018'!G151+$G$1*1-'Апрель 2018'!D150</f>
        <v>4600</v>
      </c>
      <c r="I151" s="105">
        <f>'СВОД 2018'!H151+$G$1*1-'Май 2018'!D150</f>
        <v>-2300</v>
      </c>
      <c r="J151" s="105">
        <f>'СВОД 2018'!I151+$H$1*1-'Июнь 2018'!D150</f>
        <v>-100</v>
      </c>
      <c r="K151" s="105">
        <f>'СВОД 2018'!J151+$H$1*1-'Июль 2018'!D150</f>
        <v>2100</v>
      </c>
      <c r="L151" s="105">
        <f>'СВОД 2018'!K151+$H$1*1-'Август 2018'!D150</f>
        <v>0</v>
      </c>
      <c r="M151" s="105">
        <f>'СВОД 2018'!L151+$H$1*1-'Сентябрь 2018'!D150</f>
        <v>2200</v>
      </c>
      <c r="N151" s="105">
        <f>'СВОД 2018'!M151+$H$1*1-'Октябрь 2018'!D150</f>
        <v>4400</v>
      </c>
      <c r="O151" s="105">
        <f>'СВОД 2018'!N151+$H$1*1-'Ноябрь 2018'!D150</f>
        <v>6600</v>
      </c>
      <c r="P151" s="105">
        <f>'СВОД 2018'!O151+$H$1*1-'Декабрь 2018'!D150</f>
        <v>8800</v>
      </c>
      <c r="Q151" s="106">
        <f t="shared" si="7"/>
        <v>26900</v>
      </c>
      <c r="R151" s="106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06">
        <f t="shared" si="6"/>
        <v>8800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7">
        <f>'СВОД 2017'!P152</f>
        <v>-139.87000000000626</v>
      </c>
      <c r="E152" s="107">
        <f>'СВОД 2018'!D152+$G$1*1-'Январь 2018'!D151</f>
        <v>-4739.8700000000063</v>
      </c>
      <c r="F152" s="107">
        <f>'СВОД 2018'!E152+$G$1*1-'Февраль 2018'!D151</f>
        <v>-9339.8700000000063</v>
      </c>
      <c r="G152" s="105">
        <f>'СВОД 2018'!F152+$G$1*1-'Март 2018'!D151</f>
        <v>-7039.8700000000063</v>
      </c>
      <c r="H152" s="105">
        <f>'СВОД 2018'!G152+$G$1*1-'Апрель 2018'!D151</f>
        <v>-4739.8700000000063</v>
      </c>
      <c r="I152" s="105">
        <f>'СВОД 2018'!H152+$G$1*1-'Май 2018'!D151</f>
        <v>-3239.8700000000063</v>
      </c>
      <c r="J152" s="105">
        <f>'СВОД 2018'!I152+$H$1*1-'Июнь 2018'!D151</f>
        <v>-1039.8700000000063</v>
      </c>
      <c r="K152" s="105">
        <f>'СВОД 2018'!J152+$H$1*1-'Июль 2018'!D151</f>
        <v>-12039.870000000006</v>
      </c>
      <c r="L152" s="105">
        <f>'СВОД 2018'!K152+$H$1*1-'Август 2018'!D151</f>
        <v>-9839.8700000000063</v>
      </c>
      <c r="M152" s="105">
        <f>'СВОД 2018'!L152+$H$1*1-'Сентябрь 2018'!D151</f>
        <v>-7639.8700000000063</v>
      </c>
      <c r="N152" s="105">
        <f>'СВОД 2018'!M152+$H$1*1-'Октябрь 2018'!D151</f>
        <v>-5439.8700000000063</v>
      </c>
      <c r="O152" s="105">
        <f>'СВОД 2018'!N152+$H$1*1-'Ноябрь 2018'!D151</f>
        <v>-3239.8700000000063</v>
      </c>
      <c r="P152" s="105">
        <f>'СВОД 2018'!O152+$H$1*1-'Декабрь 2018'!D151</f>
        <v>-1039.8700000000063</v>
      </c>
      <c r="Q152" s="106">
        <f t="shared" si="7"/>
        <v>26900</v>
      </c>
      <c r="R152" s="106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06">
        <f t="shared" si="6"/>
        <v>-1039.8700000000063</v>
      </c>
      <c r="T152" s="116">
        <f t="shared" si="8"/>
        <v>0</v>
      </c>
    </row>
    <row r="153" spans="1:20" ht="15.95" customHeight="1" x14ac:dyDescent="0.25">
      <c r="A153" s="20" t="s">
        <v>168</v>
      </c>
      <c r="B153" s="20">
        <v>122</v>
      </c>
      <c r="C153" s="114"/>
      <c r="D153" s="107">
        <f>'СВОД 2017'!P153</f>
        <v>-6700.0000000000055</v>
      </c>
      <c r="E153" s="107">
        <f>'СВОД 2018'!D153+$G$1*1-'Январь 2018'!D152</f>
        <v>-4400.0000000000055</v>
      </c>
      <c r="F153" s="107">
        <f>'СВОД 2018'!E153+$G$1*1-'Февраль 2018'!D152</f>
        <v>-2100.0000000000055</v>
      </c>
      <c r="G153" s="105">
        <f>'СВОД 2018'!F153+$G$1*1-'Март 2018'!D152</f>
        <v>199.99999999999454</v>
      </c>
      <c r="H153" s="105">
        <f>'СВОД 2018'!G153+$G$1*1-'Апрель 2018'!D152</f>
        <v>2499.9999999999945</v>
      </c>
      <c r="I153" s="105">
        <f>'СВОД 2018'!H153+$G$1*1-'Май 2018'!D152</f>
        <v>4799.9999999999945</v>
      </c>
      <c r="J153" s="105">
        <f>'СВОД 2018'!I153+$H$1*1-'Июнь 2018'!D152</f>
        <v>0</v>
      </c>
      <c r="K153" s="105">
        <f>'СВОД 2018'!J153+$H$1*1-'Июль 2018'!D152</f>
        <v>2200</v>
      </c>
      <c r="L153" s="105">
        <f>'СВОД 2018'!K153+$H$1*1-'Август 2018'!D152</f>
        <v>-8800</v>
      </c>
      <c r="M153" s="105">
        <f>'СВОД 2018'!L153+$H$1*1-'Сентябрь 2018'!D152</f>
        <v>-6600</v>
      </c>
      <c r="N153" s="105">
        <f>'СВОД 2018'!M153+$H$1*1-'Октябрь 2018'!D152</f>
        <v>-4400</v>
      </c>
      <c r="O153" s="105">
        <f>'СВОД 2018'!N153+$H$1*1-'Ноябрь 2018'!D152</f>
        <v>-2200</v>
      </c>
      <c r="P153" s="105">
        <f>'СВОД 2018'!O153+$H$1*1-'Декабрь 2018'!D152</f>
        <v>0</v>
      </c>
      <c r="Q153" s="106">
        <f t="shared" si="7"/>
        <v>26900</v>
      </c>
      <c r="R153" s="106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06">
        <f t="shared" si="6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7">
        <f>'СВОД 2017'!P154</f>
        <v>-199.23999999999978</v>
      </c>
      <c r="E154" s="107">
        <f>'СВОД 2018'!D154+$G$1*1-'Январь 2018'!D153</f>
        <v>-399.23999999999978</v>
      </c>
      <c r="F154" s="107">
        <f>'СВОД 2018'!E154+$G$1*1-'Февраль 2018'!D153</f>
        <v>1900.7600000000002</v>
      </c>
      <c r="G154" s="105">
        <f>'СВОД 2018'!F154+$G$1*1-'Март 2018'!D153</f>
        <v>-799.23999999999978</v>
      </c>
      <c r="H154" s="105">
        <f>'СВОД 2018'!G154+$G$1*1-'Апрель 2018'!D153</f>
        <v>1500.7600000000002</v>
      </c>
      <c r="I154" s="105">
        <f>'СВОД 2018'!H154+$G$1*1-'Май 2018'!D153</f>
        <v>3800.76</v>
      </c>
      <c r="J154" s="105">
        <f>'СВОД 2018'!I154+$H$1*1-'Июнь 2018'!D153</f>
        <v>1000.7600000000002</v>
      </c>
      <c r="K154" s="105">
        <f>'СВОД 2018'!J154+$H$1*1-'Июль 2018'!D153</f>
        <v>1000.7600000000002</v>
      </c>
      <c r="L154" s="105">
        <f>'СВОД 2018'!K154+$H$1*1-'Август 2018'!D153</f>
        <v>1000.7600000000002</v>
      </c>
      <c r="M154" s="105">
        <f>'СВОД 2018'!L154+$H$1*1-'Сентябрь 2018'!D153</f>
        <v>3200.76</v>
      </c>
      <c r="N154" s="105">
        <f>'СВОД 2018'!M154+$H$1*1-'Октябрь 2018'!D153</f>
        <v>5400.76</v>
      </c>
      <c r="O154" s="105">
        <f>'СВОД 2018'!N154+$H$1*1-'Ноябрь 2018'!D153</f>
        <v>7600.76</v>
      </c>
      <c r="P154" s="105">
        <f>'СВОД 2018'!O154+$H$1*1-'Декабрь 2018'!D153</f>
        <v>4800.76</v>
      </c>
      <c r="Q154" s="106">
        <f t="shared" si="7"/>
        <v>26900</v>
      </c>
      <c r="R154" s="106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06">
        <f t="shared" si="6"/>
        <v>4800.760000000002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7">
        <f>'СВОД 2017'!P155</f>
        <v>0</v>
      </c>
      <c r="E155" s="107">
        <f>'СВОД 2018'!D155+$G$1*1-'Январь 2018'!D154</f>
        <v>-2300</v>
      </c>
      <c r="F155" s="107">
        <f>'СВОД 2018'!E155+$G$1*1-'Февраль 2018'!D154</f>
        <v>0</v>
      </c>
      <c r="G155" s="105">
        <f>'СВОД 2018'!F155+$G$1*1-'Март 2018'!D154</f>
        <v>-2300</v>
      </c>
      <c r="H155" s="105">
        <f>'СВОД 2018'!G155+$G$1*1-'Апрель 2018'!D154</f>
        <v>0</v>
      </c>
      <c r="I155" s="105">
        <f>'СВОД 2018'!H155+$G$1*1-'Май 2018'!D154</f>
        <v>-2300</v>
      </c>
      <c r="J155" s="105">
        <f>'СВОД 2018'!I155+$H$1*1-'Июнь 2018'!D154</f>
        <v>-100</v>
      </c>
      <c r="K155" s="105">
        <f>'СВОД 2018'!J155+$H$1*1-'Июль 2018'!D154</f>
        <v>2100</v>
      </c>
      <c r="L155" s="105">
        <f>'СВОД 2018'!K155+$H$1*1-'Август 2018'!D154</f>
        <v>0</v>
      </c>
      <c r="M155" s="105">
        <f>'СВОД 2018'!L155+$H$1*1-'Сентябрь 2018'!D154</f>
        <v>2200</v>
      </c>
      <c r="N155" s="105">
        <f>'СВОД 2018'!M155+$H$1*1-'Октябрь 2018'!D154</f>
        <v>4400</v>
      </c>
      <c r="O155" s="105">
        <f>'СВОД 2018'!N155+$H$1*1-'Ноябрь 2018'!D154</f>
        <v>6600</v>
      </c>
      <c r="P155" s="105">
        <f>'СВОД 2018'!O155+$H$1*1-'Декабрь 2018'!D154</f>
        <v>8800</v>
      </c>
      <c r="Q155" s="106">
        <f t="shared" si="7"/>
        <v>26900</v>
      </c>
      <c r="R155" s="106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06">
        <f t="shared" si="6"/>
        <v>8800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7">
        <f>'СВОД 2017'!P156</f>
        <v>0</v>
      </c>
      <c r="E156" s="107">
        <f>'СВОД 2018'!D156+$G$1*1-'Январь 2018'!D155</f>
        <v>2300</v>
      </c>
      <c r="F156" s="107">
        <f>'СВОД 2018'!E156+$G$1*1-'Февраль 2018'!D155</f>
        <v>0</v>
      </c>
      <c r="G156" s="105">
        <f>'СВОД 2018'!F156+$G$1*1-'Март 2018'!D155</f>
        <v>-400</v>
      </c>
      <c r="H156" s="105">
        <f>'СВОД 2018'!G156+$G$1*1-'Апрель 2018'!D155</f>
        <v>-1100</v>
      </c>
      <c r="I156" s="105">
        <f>'СВОД 2018'!H156+$G$1*1-'Май 2018'!D155</f>
        <v>-1000</v>
      </c>
      <c r="J156" s="105">
        <f>'СВОД 2018'!I156+$H$1*1-'Июнь 2018'!D155</f>
        <v>1200</v>
      </c>
      <c r="K156" s="105">
        <f>'СВОД 2018'!J156+$H$1*1-'Июль 2018'!D155</f>
        <v>3400</v>
      </c>
      <c r="L156" s="105">
        <f>'СВОД 2018'!K156+$H$1*1-'Август 2018'!D155</f>
        <v>-2200</v>
      </c>
      <c r="M156" s="105">
        <f>'СВОД 2018'!L156+$H$1*1-'Сентябрь 2018'!D155</f>
        <v>0</v>
      </c>
      <c r="N156" s="105">
        <f>'СВОД 2018'!M156+$H$1*1-'Октябрь 2018'!D155</f>
        <v>2200</v>
      </c>
      <c r="O156" s="105">
        <f>'СВОД 2018'!N156+$H$1*1-'Ноябрь 2018'!D155</f>
        <v>2200</v>
      </c>
      <c r="P156" s="105">
        <f>'СВОД 2018'!O156+$H$1*1-'Декабрь 2018'!D155</f>
        <v>-2200</v>
      </c>
      <c r="Q156" s="106">
        <f t="shared" si="7"/>
        <v>26900</v>
      </c>
      <c r="R156" s="106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06">
        <f t="shared" si="6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7">
        <f>'СВОД 2017'!P157</f>
        <v>200</v>
      </c>
      <c r="E157" s="107">
        <f>'СВОД 2018'!D157+$G$1*1-'Январь 2018'!D156</f>
        <v>2500</v>
      </c>
      <c r="F157" s="107">
        <f>'СВОД 2018'!E157+$G$1*1-'Февраль 2018'!D156</f>
        <v>4800</v>
      </c>
      <c r="G157" s="105">
        <f>'СВОД 2018'!F157+$G$1*1-'Март 2018'!D156</f>
        <v>2300</v>
      </c>
      <c r="H157" s="105">
        <f>'СВОД 2018'!G157+$G$1*1-'Апрель 2018'!D156</f>
        <v>0</v>
      </c>
      <c r="I157" s="105">
        <f>'СВОД 2018'!H157+$G$1*1-'Май 2018'!D156</f>
        <v>0</v>
      </c>
      <c r="J157" s="105">
        <f>'СВОД 2018'!I157+$H$1*1-'Июнь 2018'!D156</f>
        <v>-9400</v>
      </c>
      <c r="K157" s="105">
        <f>'СВОД 2018'!J157+$H$1*1-'Июль 2018'!D156</f>
        <v>-9500</v>
      </c>
      <c r="L157" s="105">
        <f>'СВОД 2018'!K157+$H$1*1-'Август 2018'!D156</f>
        <v>-9600</v>
      </c>
      <c r="M157" s="105">
        <f>'СВОД 2018'!L157+$H$1*1-'Сентябрь 2018'!D156</f>
        <v>-9700</v>
      </c>
      <c r="N157" s="105">
        <f>'СВОД 2018'!M157+$H$1*1-'Октябрь 2018'!D156</f>
        <v>-7500</v>
      </c>
      <c r="O157" s="105">
        <f>'СВОД 2018'!N157+$H$1*1-'Ноябрь 2018'!D156</f>
        <v>-5300</v>
      </c>
      <c r="P157" s="105">
        <f>'СВОД 2018'!O157+$H$1*1-'Декабрь 2018'!D156</f>
        <v>-3100</v>
      </c>
      <c r="Q157" s="106">
        <f t="shared" si="7"/>
        <v>26900</v>
      </c>
      <c r="R157" s="106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06">
        <f t="shared" si="6"/>
        <v>-3100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07">
        <f>'СВОД 2017'!P158</f>
        <v>12519.35</v>
      </c>
      <c r="E158" s="107">
        <f>'СВОД 2018'!D158+$G$1*1-'Январь 2018'!D157</f>
        <v>14819.35</v>
      </c>
      <c r="F158" s="107">
        <f>'СВОД 2018'!E158+$G$1*1-'Февраль 2018'!D157</f>
        <v>17119.349999999999</v>
      </c>
      <c r="G158" s="105">
        <f>'СВОД 2018'!F158+$G$1*1-'Март 2018'!D157</f>
        <v>0</v>
      </c>
      <c r="H158" s="126">
        <f>'СВОД 2018'!G158+$G$1*1-'Апрель 2018'!D157</f>
        <v>2300</v>
      </c>
      <c r="I158" s="126">
        <f>'СВОД 2018'!H158+$G$1*1-'Май 2018'!D157</f>
        <v>4600</v>
      </c>
      <c r="J158" s="126">
        <f>'СВОД 2018'!I158+$H$1*1-'Июнь 2018'!D157</f>
        <v>6800</v>
      </c>
      <c r="K158" s="126">
        <f>'СВОД 2018'!J158+0*1-'Июль 2018'!D157</f>
        <v>4500</v>
      </c>
      <c r="L158" s="126">
        <f>'СВОД 2018'!K158+0*1-'Июль 2018'!E157</f>
        <v>4500</v>
      </c>
      <c r="M158" s="126">
        <f>'СВОД 2018'!L158+0*1-'Июль 2018'!F157</f>
        <v>4500</v>
      </c>
      <c r="N158" s="126">
        <f>'СВОД 2018'!M158+0*1-'Июль 2018'!G157</f>
        <v>4500</v>
      </c>
      <c r="O158" s="126">
        <f>'СВОД 2018'!N158+0*1-'Июль 2018'!H157</f>
        <v>4500</v>
      </c>
      <c r="P158" s="126">
        <f>'СВОД 2018'!O158+0*1-'Июль 2018'!I157</f>
        <v>4500</v>
      </c>
      <c r="Q158" s="106">
        <f t="shared" si="7"/>
        <v>26900</v>
      </c>
      <c r="R158" s="106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06">
        <f t="shared" si="6"/>
        <v>13866</v>
      </c>
      <c r="T158" s="116">
        <f t="shared" si="8"/>
        <v>9366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7">
        <f>'СВОД 2017'!P159</f>
        <v>-0.4800000000068394</v>
      </c>
      <c r="E159" s="107">
        <f>'СВОД 2018'!D159+$G$1*1-'Январь 2018'!D158</f>
        <v>2299.5199999999932</v>
      </c>
      <c r="F159" s="107">
        <f>'СВОД 2018'!E159+$G$1*1-'Февраль 2018'!D158</f>
        <v>4599.5199999999932</v>
      </c>
      <c r="G159" s="105">
        <f>'СВОД 2018'!F159+$G$1*1-'Март 2018'!D158</f>
        <v>6899.5199999999932</v>
      </c>
      <c r="H159" s="105">
        <f>'СВОД 2018'!G159+$G$1*1-'Апрель 2018'!D158</f>
        <v>9199.5199999999932</v>
      </c>
      <c r="I159" s="105">
        <f>'СВОД 2018'!H159+$G$1*1-'Май 2018'!D158</f>
        <v>11499.519999999993</v>
      </c>
      <c r="J159" s="105">
        <f>'СВОД 2018'!I159+$H$1*1-'Июнь 2018'!D158</f>
        <v>13699.519999999993</v>
      </c>
      <c r="K159" s="105">
        <f>'СВОД 2018'!J159+$H$1*1-'Июль 2018'!D158</f>
        <v>15899.519999999993</v>
      </c>
      <c r="L159" s="105">
        <f>'СВОД 2018'!K159+$H$1*1-'Август 2018'!D158</f>
        <v>18099.519999999993</v>
      </c>
      <c r="M159" s="105">
        <f>'СВОД 2018'!L159+$H$1*1-'Сентябрь 2018'!D158</f>
        <v>20299.519999999993</v>
      </c>
      <c r="N159" s="105">
        <f>'СВОД 2018'!M159+$H$1*1-'Октябрь 2018'!D158</f>
        <v>-4400.4800000000068</v>
      </c>
      <c r="O159" s="105">
        <f>'СВОД 2018'!N159+$H$1*1-'Ноябрь 2018'!D158</f>
        <v>-2200.4800000000068</v>
      </c>
      <c r="P159" s="105">
        <f>'СВОД 2018'!O159+$H$1*1-'Декабрь 2018'!D158</f>
        <v>-0.4800000000068394</v>
      </c>
      <c r="Q159" s="106">
        <f t="shared" si="7"/>
        <v>26900</v>
      </c>
      <c r="R159" s="106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06">
        <f t="shared" si="6"/>
        <v>-0.4800000000068394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7">
        <f>'СВОД 2017'!P160</f>
        <v>2599.5099999999984</v>
      </c>
      <c r="E160" s="107">
        <f>'СВОД 2018'!D160+$G$1*1-'Январь 2018'!D159</f>
        <v>-10100.490000000002</v>
      </c>
      <c r="F160" s="107">
        <f>'СВОД 2018'!E160+$G$1*1-'Февраль 2018'!D159</f>
        <v>-7800.4900000000016</v>
      </c>
      <c r="G160" s="105">
        <f>'СВОД 2018'!F160+$G$1*1-'Март 2018'!D159</f>
        <v>-5500.4900000000016</v>
      </c>
      <c r="H160" s="105">
        <f>'СВОД 2018'!G160+$G$1*1-'Апрель 2018'!D159</f>
        <v>-3200.4900000000016</v>
      </c>
      <c r="I160" s="105">
        <f>'СВОД 2018'!H160+$G$1*1-'Май 2018'!D159</f>
        <v>-900.4900000000016</v>
      </c>
      <c r="J160" s="105">
        <f>'СВОД 2018'!I160+$H$1*1-'Июнь 2018'!D159</f>
        <v>-13700.490000000002</v>
      </c>
      <c r="K160" s="105">
        <f>'СВОД 2018'!J160+$H$1*1-'Июль 2018'!D159</f>
        <v>-11500.490000000002</v>
      </c>
      <c r="L160" s="105">
        <f>'СВОД 2018'!K160+$H$1*1-'Август 2018'!D159</f>
        <v>-9300.4900000000016</v>
      </c>
      <c r="M160" s="105">
        <f>'СВОД 2018'!L160+$H$1*1-'Сентябрь 2018'!D159</f>
        <v>-7100.4900000000016</v>
      </c>
      <c r="N160" s="105">
        <f>'СВОД 2018'!M160+$H$1*1-'Октябрь 2018'!D159</f>
        <v>-4900.4900000000016</v>
      </c>
      <c r="O160" s="105">
        <f>'СВОД 2018'!N160+$H$1*1-'Ноябрь 2018'!D159</f>
        <v>-2700.4900000000016</v>
      </c>
      <c r="P160" s="105">
        <f>'СВОД 2018'!O160+$H$1*1-'Декабрь 2018'!D159</f>
        <v>-500.4900000000016</v>
      </c>
      <c r="Q160" s="106">
        <f t="shared" si="7"/>
        <v>26900</v>
      </c>
      <c r="R160" s="106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06">
        <f t="shared" si="6"/>
        <v>-500.4900000000016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7">
        <f>'СВОД 2017'!P161</f>
        <v>-2381.7900000000009</v>
      </c>
      <c r="E161" s="107">
        <f>'СВОД 2018'!D161+$G$1*1-'Январь 2018'!D160</f>
        <v>-10081.790000000001</v>
      </c>
      <c r="F161" s="107">
        <f>'СВОД 2018'!E161+$G$1*1-'Февраль 2018'!D160</f>
        <v>-7781.7900000000009</v>
      </c>
      <c r="G161" s="105">
        <f>'СВОД 2018'!F161+$G$1*1-'Март 2018'!D160</f>
        <v>-5481.7900000000009</v>
      </c>
      <c r="H161" s="105">
        <f>'СВОД 2018'!G161+$G$1*1-'Апрель 2018'!D160</f>
        <v>-3181.7900000000009</v>
      </c>
      <c r="I161" s="105">
        <f>'СВОД 2018'!H161+$G$1*1-'Май 2018'!D160</f>
        <v>-881.79000000000087</v>
      </c>
      <c r="J161" s="105">
        <f>'СВОД 2018'!I161+$H$1*1-'Июнь 2018'!D160</f>
        <v>-13681.79</v>
      </c>
      <c r="K161" s="105">
        <f>'СВОД 2018'!J161+$H$1*1-'Июль 2018'!D160</f>
        <v>-11481.79</v>
      </c>
      <c r="L161" s="105">
        <f>'СВОД 2018'!K161+$H$1*1-'Август 2018'!D160</f>
        <v>-9281.7900000000009</v>
      </c>
      <c r="M161" s="105">
        <f>'СВОД 2018'!L161+$H$1*1-'Сентябрь 2018'!D160</f>
        <v>-7081.7900000000009</v>
      </c>
      <c r="N161" s="105">
        <f>'СВОД 2018'!M161+$H$1*1-'Октябрь 2018'!D160</f>
        <v>-4881.7900000000009</v>
      </c>
      <c r="O161" s="105">
        <f>'СВОД 2018'!N161+$H$1*1-'Ноябрь 2018'!D160</f>
        <v>-2681.7900000000009</v>
      </c>
      <c r="P161" s="105">
        <f>'СВОД 2018'!O161+$H$1*1-'Декабрь 2018'!D160</f>
        <v>-481.79000000000087</v>
      </c>
      <c r="Q161" s="106">
        <f t="shared" si="7"/>
        <v>26900</v>
      </c>
      <c r="R161" s="106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06">
        <f t="shared" si="6"/>
        <v>-481.79000000000087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7">
        <f>'СВОД 2017'!P162</f>
        <v>-4600</v>
      </c>
      <c r="E162" s="107">
        <f>'СВОД 2018'!D162+$G$1*1-'Январь 2018'!D161</f>
        <v>-2300</v>
      </c>
      <c r="F162" s="107">
        <f>'СВОД 2018'!E162+$G$1*1-'Февраль 2018'!D161</f>
        <v>-4600</v>
      </c>
      <c r="G162" s="105">
        <f>'СВОД 2018'!F162+$G$1*1-'Март 2018'!D161</f>
        <v>-2300</v>
      </c>
      <c r="H162" s="105">
        <f>'СВОД 2018'!G162+$G$1*1-'Апрель 2018'!D161</f>
        <v>0</v>
      </c>
      <c r="I162" s="105">
        <f>'СВОД 2018'!H162+$G$1*1-'Май 2018'!D161</f>
        <v>-2300</v>
      </c>
      <c r="J162" s="105">
        <f>'СВОД 2018'!I162+$H$1*1-'Июнь 2018'!D161</f>
        <v>-100</v>
      </c>
      <c r="K162" s="105">
        <f>'СВОД 2018'!J162+$H$1*1-'Июль 2018'!D161</f>
        <v>2100</v>
      </c>
      <c r="L162" s="105">
        <f>'СВОД 2018'!K162+$H$1*1-'Август 2018'!D161</f>
        <v>4300</v>
      </c>
      <c r="M162" s="105">
        <f>'СВОД 2018'!L162+$H$1*1-'Сентябрь 2018'!D161</f>
        <v>200</v>
      </c>
      <c r="N162" s="105">
        <f>'СВОД 2018'!M162+$H$1*1-'Октябрь 2018'!D161</f>
        <v>2400</v>
      </c>
      <c r="O162" s="105">
        <f>'СВОД 2018'!N162+$H$1*1-'Ноябрь 2018'!D161</f>
        <v>4600</v>
      </c>
      <c r="P162" s="105">
        <f>'СВОД 2018'!O162+$H$1*1-'Декабрь 2018'!D161</f>
        <v>6800</v>
      </c>
      <c r="Q162" s="106">
        <f t="shared" si="7"/>
        <v>26900</v>
      </c>
      <c r="R162" s="106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06">
        <f t="shared" si="6"/>
        <v>6800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7">
        <f>'СВОД 2017'!P163</f>
        <v>1600.0000000000018</v>
      </c>
      <c r="E163" s="107">
        <f>'СВОД 2018'!D163+$G$1*1-'Январь 2018'!D162</f>
        <v>1460.0000000000018</v>
      </c>
      <c r="F163" s="107">
        <f>'СВОД 2018'!E163+$G$1*1-'Февраль 2018'!D162</f>
        <v>1460.0000000000018</v>
      </c>
      <c r="G163" s="105">
        <f>'СВОД 2018'!F163+$G$1*1-'Март 2018'!D162</f>
        <v>1460.0000000000018</v>
      </c>
      <c r="H163" s="105">
        <f>'СВОД 2018'!G163+$G$1*1-'Апрель 2018'!D162</f>
        <v>1460.0000000000018</v>
      </c>
      <c r="I163" s="105">
        <f>'СВОД 2018'!H163+$G$1*1-'Май 2018'!D162</f>
        <v>1460.0000000000018</v>
      </c>
      <c r="J163" s="105">
        <f>'СВОД 2018'!I163+$H$1*1-'Июнь 2018'!D162</f>
        <v>1360.0000000000018</v>
      </c>
      <c r="K163" s="105">
        <f>'СВОД 2018'!J163+$H$1*1-'Июль 2018'!D162</f>
        <v>1360.0000000000018</v>
      </c>
      <c r="L163" s="105">
        <f>'СВОД 2018'!K163+$H$1*1-'Август 2018'!D162</f>
        <v>1360.0000000000018</v>
      </c>
      <c r="M163" s="105">
        <f>'СВОД 2018'!L163+$H$1*1-'Сентябрь 2018'!D162</f>
        <v>1360.0000000000018</v>
      </c>
      <c r="N163" s="105">
        <f>'СВОД 2018'!M163+$H$1*1-'Октябрь 2018'!D162</f>
        <v>1360.0000000000018</v>
      </c>
      <c r="O163" s="105">
        <f>'СВОД 2018'!N163+$H$1*1-'Ноябрь 2018'!D162</f>
        <v>1360.0000000000018</v>
      </c>
      <c r="P163" s="105">
        <f>'СВОД 2018'!O163+$H$1*1-'Декабрь 2018'!D162</f>
        <v>3560.0000000000018</v>
      </c>
      <c r="Q163" s="106">
        <f t="shared" si="7"/>
        <v>26900</v>
      </c>
      <c r="R163" s="106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06">
        <f t="shared" si="6"/>
        <v>3560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7">
        <f>'СВОД 2017'!P164</f>
        <v>0</v>
      </c>
      <c r="E164" s="107">
        <f>'СВОД 2018'!D164+$G$1*1-'Январь 2018'!D163</f>
        <v>0</v>
      </c>
      <c r="F164" s="107">
        <f>'СВОД 2018'!E164+$G$1*1-'Февраль 2018'!D163</f>
        <v>0</v>
      </c>
      <c r="G164" s="107">
        <f>'СВОД 2018'!F164+$G$1*1-'Март 2018'!D163</f>
        <v>0</v>
      </c>
      <c r="H164" s="105">
        <f>'СВОД 2018'!G164+$G$1*1-'Апрель 2018'!D163</f>
        <v>2300</v>
      </c>
      <c r="I164" s="105">
        <f>'СВОД 2018'!H164+$G$1*1-'Май 2018'!D163</f>
        <v>0</v>
      </c>
      <c r="J164" s="105">
        <f>'СВОД 2018'!I164+$H$1*1-'Июнь 2018'!D163</f>
        <v>0</v>
      </c>
      <c r="K164" s="105">
        <f>'СВОД 2018'!J164+$H$1*1-'Июль 2018'!D163</f>
        <v>-2000</v>
      </c>
      <c r="L164" s="105">
        <f>'СВОД 2018'!K164+$H$1*1-'Август 2018'!D163</f>
        <v>200</v>
      </c>
      <c r="M164" s="105">
        <f>'СВОД 2018'!L164+$H$1*1-'Сентябрь 2018'!D163</f>
        <v>-1800</v>
      </c>
      <c r="N164" s="105">
        <f>'СВОД 2018'!M164+$H$1*1-'Октябрь 2018'!D163</f>
        <v>400</v>
      </c>
      <c r="O164" s="105">
        <f>'СВОД 2018'!N164+$H$1*1-'Ноябрь 2018'!D163</f>
        <v>2600</v>
      </c>
      <c r="P164" s="105">
        <f>'СВОД 2018'!O164+$H$1*1-'Декабрь 2018'!D163</f>
        <v>4800</v>
      </c>
      <c r="Q164" s="106">
        <f t="shared" si="7"/>
        <v>26900</v>
      </c>
      <c r="R164" s="106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06">
        <f t="shared" si="6"/>
        <v>4800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7">
        <f>'СВОД 2017'!P165</f>
        <v>0</v>
      </c>
      <c r="E165" s="107">
        <f>'СВОД 2018'!D165+$G$1*1-'Январь 2018'!D164</f>
        <v>2300</v>
      </c>
      <c r="F165" s="107">
        <f>'СВОД 2018'!E165+$G$1*1-'Февраль 2018'!D164</f>
        <v>-6900</v>
      </c>
      <c r="G165" s="107">
        <f>'СВОД 2018'!F165+$G$1*1-'Март 2018'!D164</f>
        <v>-4600</v>
      </c>
      <c r="H165" s="105">
        <f>'СВОД 2018'!G165+$G$1*1-'Апрель 2018'!D164</f>
        <v>-2300</v>
      </c>
      <c r="I165" s="107">
        <f>'СВОД 2018'!H165+$G$1*1-'Май 2018'!D164</f>
        <v>0</v>
      </c>
      <c r="J165" s="105">
        <f>'СВОД 2018'!I165+$H$1*1-'Июнь 2018'!D164</f>
        <v>2200</v>
      </c>
      <c r="K165" s="105">
        <f>'СВОД 2018'!J165+$H$1*1-'Июль 2018'!D164</f>
        <v>-6600</v>
      </c>
      <c r="L165" s="105">
        <f>'СВОД 2018'!K165+$H$1*1-'Август 2018'!D164</f>
        <v>-4400</v>
      </c>
      <c r="M165" s="105">
        <f>'СВОД 2018'!L165+$H$1*1-'Сентябрь 2018'!D164</f>
        <v>-2200</v>
      </c>
      <c r="N165" s="105">
        <f>'СВОД 2018'!M165+$H$1*1-'Октябрь 2018'!D164</f>
        <v>0</v>
      </c>
      <c r="O165" s="105">
        <f>'СВОД 2018'!N165+$H$1*1-'Ноябрь 2018'!D164</f>
        <v>2200</v>
      </c>
      <c r="P165" s="105">
        <f>'СВОД 2018'!O165+$H$1*1-'Декабрь 2018'!D164</f>
        <v>4400</v>
      </c>
      <c r="Q165" s="106">
        <f t="shared" si="7"/>
        <v>26900</v>
      </c>
      <c r="R165" s="106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06">
        <f t="shared" si="6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7">
        <f>'СВОД 2017'!P166</f>
        <v>0</v>
      </c>
      <c r="E166" s="107">
        <f>'СВОД 2018'!D166+$G$1*1-'Январь 2018'!D165</f>
        <v>2300</v>
      </c>
      <c r="F166" s="105">
        <f>'СВОД 2018'!E166+$G$1*1-'Февраль 2018'!D165</f>
        <v>0</v>
      </c>
      <c r="G166" s="105">
        <f>'СВОД 2018'!F166+$G$1*1-'Март 2018'!D165</f>
        <v>2300</v>
      </c>
      <c r="H166" s="105">
        <f>'СВОД 2018'!G166+$G$1*1-'Апрель 2018'!D165</f>
        <v>0</v>
      </c>
      <c r="I166" s="105">
        <f>'СВОД 2018'!H166+$G$1*1-'Май 2018'!D165</f>
        <v>0</v>
      </c>
      <c r="J166" s="105">
        <f>'СВОД 2018'!I166+$H$1*1-'Июнь 2018'!D165</f>
        <v>2200</v>
      </c>
      <c r="K166" s="105">
        <f>'СВОД 2018'!J166+$H$1*1-'Июль 2018'!D165</f>
        <v>-200</v>
      </c>
      <c r="L166" s="105">
        <f>'СВОД 2018'!K166+$H$1*1-'Август 2018'!D165</f>
        <v>-2600</v>
      </c>
      <c r="M166" s="105">
        <f>'СВОД 2018'!L166+$H$1*1-'Сентябрь 2018'!D165</f>
        <v>-2200</v>
      </c>
      <c r="N166" s="105">
        <f>'СВОД 2018'!M166+$H$1*1-'Октябрь 2018'!D165</f>
        <v>-2200</v>
      </c>
      <c r="O166" s="105">
        <f>'СВОД 2018'!N166+$H$1*1-'Ноябрь 2018'!D165</f>
        <v>0</v>
      </c>
      <c r="P166" s="105">
        <f>'СВОД 2018'!O166+$H$1*1-'Декабрь 2018'!D165</f>
        <v>2200</v>
      </c>
      <c r="Q166" s="106">
        <f t="shared" si="7"/>
        <v>26900</v>
      </c>
      <c r="R166" s="106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06">
        <f t="shared" si="6"/>
        <v>2200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7">
        <f>'СВОД 2017'!P167</f>
        <v>-7970.4000000000015</v>
      </c>
      <c r="E167" s="107">
        <f>'СВОД 2018'!D167+$G$1*1-'Январь 2018'!D166</f>
        <v>-5670.4000000000015</v>
      </c>
      <c r="F167" s="107">
        <f>'СВОД 2018'!E167+$G$1*1-'Февраль 2018'!D166</f>
        <v>-3370.4000000000015</v>
      </c>
      <c r="G167" s="107">
        <f>'СВОД 2018'!F167+$G$1*1-'Март 2018'!D166</f>
        <v>-1070.4000000000015</v>
      </c>
      <c r="H167" s="107">
        <f>'СВОД 2018'!G167+$G$1*1-'Апрель 2018'!D166</f>
        <v>1229.5999999999985</v>
      </c>
      <c r="I167" s="105">
        <f>'СВОД 2018'!H167+$G$1*1-'Май 2018'!D166</f>
        <v>3529.5999999999985</v>
      </c>
      <c r="J167" s="105">
        <f>'СВОД 2018'!I167+$H$1*1-'Июнь 2018'!D166</f>
        <v>5729.5999999999985</v>
      </c>
      <c r="K167" s="105">
        <f>'СВОД 2018'!J167+$H$1*1-'Июль 2018'!D166</f>
        <v>7929.5999999999985</v>
      </c>
      <c r="L167" s="105">
        <f>'СВОД 2018'!K167+$H$1*1-'Август 2018'!D166</f>
        <v>10129.599999999999</v>
      </c>
      <c r="M167" s="105">
        <f>'СВОД 2018'!L167+$H$1*1-'Сентябрь 2018'!D166</f>
        <v>12329.599999999999</v>
      </c>
      <c r="N167" s="105">
        <f>'СВОД 2018'!M167+$H$1*1-'Октябрь 2018'!D166</f>
        <v>-4400</v>
      </c>
      <c r="O167" s="105">
        <f>'СВОД 2018'!N167+$H$1*1-'Ноябрь 2018'!D166</f>
        <v>-2200</v>
      </c>
      <c r="P167" s="105">
        <f>'СВОД 2018'!O167+$H$1*1-'Декабрь 2018'!D166</f>
        <v>0</v>
      </c>
      <c r="Q167" s="106">
        <f t="shared" si="7"/>
        <v>26900</v>
      </c>
      <c r="R167" s="106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06">
        <f t="shared" si="6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7">
        <f>'СВОД 2017'!P168</f>
        <v>-2300</v>
      </c>
      <c r="E168" s="107">
        <f>'СВОД 2018'!D168+$G$1*1-'Январь 2018'!D167</f>
        <v>0</v>
      </c>
      <c r="F168" s="107">
        <f>'СВОД 2018'!E168+$G$1*1-'Февраль 2018'!D167</f>
        <v>0</v>
      </c>
      <c r="G168" s="105">
        <f>'СВОД 2018'!F168+$G$1*1-'Март 2018'!D167</f>
        <v>0</v>
      </c>
      <c r="H168" s="105">
        <f>'СВОД 2018'!G168+$G$1*1-'Апрель 2018'!D167</f>
        <v>2300</v>
      </c>
      <c r="I168" s="105">
        <f>'СВОД 2018'!H168+$G$1*1-'Май 2018'!D167</f>
        <v>0</v>
      </c>
      <c r="J168" s="105">
        <f>'СВОД 2018'!I168+$H$1*1-'Июнь 2018'!D167</f>
        <v>2200</v>
      </c>
      <c r="K168" s="105">
        <f>'СВОД 2018'!J168+$H$1*1-'Июль 2018'!D167</f>
        <v>0</v>
      </c>
      <c r="L168" s="105">
        <f>'СВОД 2018'!K168+$H$1*1-'Август 2018'!D167</f>
        <v>0</v>
      </c>
      <c r="M168" s="105">
        <f>'СВОД 2018'!L168+$H$1*1-'Сентябрь 2018'!D167</f>
        <v>2200</v>
      </c>
      <c r="N168" s="105">
        <f>'СВОД 2018'!M168+$H$1*1-'Октябрь 2018'!D167</f>
        <v>4400</v>
      </c>
      <c r="O168" s="105">
        <f>'СВОД 2018'!N168+$H$1*1-'Ноябрь 2018'!D167</f>
        <v>6600</v>
      </c>
      <c r="P168" s="105">
        <f>'СВОД 2018'!O168+$H$1*1-'Декабрь 2018'!D167</f>
        <v>8800</v>
      </c>
      <c r="Q168" s="106">
        <f t="shared" si="7"/>
        <v>26900</v>
      </c>
      <c r="R168" s="106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06">
        <f t="shared" si="6"/>
        <v>8800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7">
        <f>'СВОД 2017'!P169</f>
        <v>0</v>
      </c>
      <c r="E169" s="107">
        <f>'СВОД 2018'!D169+$G$1*1-'Январь 2018'!D168</f>
        <v>0</v>
      </c>
      <c r="F169" s="107">
        <f>'СВОД 2018'!E169+$G$1*1-'Февраль 2018'!D168</f>
        <v>0</v>
      </c>
      <c r="G169" s="107">
        <f>'СВОД 2018'!F169+$G$1*1-'Март 2018'!D168</f>
        <v>0</v>
      </c>
      <c r="H169" s="105">
        <f>'СВОД 2018'!G169+$G$1*1-'Апрель 2018'!D168</f>
        <v>0</v>
      </c>
      <c r="I169" s="105">
        <f>'СВОД 2018'!H169+$G$1*1-'Май 2018'!D168</f>
        <v>0</v>
      </c>
      <c r="J169" s="105">
        <f>'СВОД 2018'!I169+$H$1*1-'Июнь 2018'!D168</f>
        <v>2200</v>
      </c>
      <c r="K169" s="105">
        <f>'СВОД 2018'!J169+$H$1*1-'Июль 2018'!D168</f>
        <v>-200</v>
      </c>
      <c r="L169" s="105">
        <f>'СВОД 2018'!K169+$H$1*1-'Август 2018'!D168</f>
        <v>-100</v>
      </c>
      <c r="M169" s="105">
        <f>'СВОД 2018'!L169+$H$1*1-'Сентябрь 2018'!D168</f>
        <v>0</v>
      </c>
      <c r="N169" s="105">
        <f>'СВОД 2018'!M169+$H$1*1-'Октябрь 2018'!D168</f>
        <v>2200</v>
      </c>
      <c r="O169" s="105">
        <f>'СВОД 2018'!N169+$H$1*1-'Ноябрь 2018'!D168</f>
        <v>4400</v>
      </c>
      <c r="P169" s="105">
        <f>'СВОД 2018'!O169+$H$1*1-'Декабрь 2018'!D168</f>
        <v>6600</v>
      </c>
      <c r="Q169" s="106">
        <f t="shared" si="7"/>
        <v>26900</v>
      </c>
      <c r="R169" s="106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06">
        <f t="shared" si="6"/>
        <v>6600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7">
        <f>'СВОД 2017'!P170</f>
        <v>-3.637978807091713E-12</v>
      </c>
      <c r="E170" s="107">
        <f>'СВОД 2018'!D170+$G$1*1-'Январь 2018'!D169</f>
        <v>-25300.000000000004</v>
      </c>
      <c r="F170" s="107">
        <f>'СВОД 2018'!E170+$G$1*1-'Февраль 2018'!D169</f>
        <v>-23000.000000000004</v>
      </c>
      <c r="G170" s="107">
        <f>'СВОД 2018'!F170+$G$1*1-'Март 2018'!D169</f>
        <v>-20700.000000000004</v>
      </c>
      <c r="H170" s="107">
        <f>'СВОД 2018'!G170+$G$1*1-'Апрель 2018'!D169</f>
        <v>-18400.000000000004</v>
      </c>
      <c r="I170" s="107">
        <f>'СВОД 2018'!H170+$G$1*1-'Май 2018'!D169</f>
        <v>-16100.000000000004</v>
      </c>
      <c r="J170" s="105">
        <f>'СВОД 2018'!I170+$H$1*1-'Июнь 2018'!D169</f>
        <v>-13900.000000000004</v>
      </c>
      <c r="K170" s="105">
        <f>'СВОД 2018'!J170+$H$1*1-'Июль 2018'!D169</f>
        <v>-11700.000000000004</v>
      </c>
      <c r="L170" s="105">
        <f>'СВОД 2018'!K170+$H$1*1-'Август 2018'!D169</f>
        <v>-9500.0000000000036</v>
      </c>
      <c r="M170" s="105">
        <f>'СВОД 2018'!L170+$H$1*1-'Сентябрь 2018'!D169</f>
        <v>-7300.0000000000036</v>
      </c>
      <c r="N170" s="105">
        <f>'СВОД 2018'!M170+$H$1*1-'Октябрь 2018'!D169</f>
        <v>-5100.0000000000036</v>
      </c>
      <c r="O170" s="105">
        <f>'СВОД 2018'!N170+$H$1*1-'Ноябрь 2018'!D169</f>
        <v>-2900.0000000000036</v>
      </c>
      <c r="P170" s="105">
        <f>'СВОД 2018'!O170+$H$1*1-'Декабрь 2018'!D169</f>
        <v>-700.00000000000364</v>
      </c>
      <c r="Q170" s="106">
        <f t="shared" si="7"/>
        <v>26900</v>
      </c>
      <c r="R170" s="106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06">
        <f t="shared" si="6"/>
        <v>-700.00000000000364</v>
      </c>
      <c r="T170" s="116">
        <f t="shared" si="8"/>
        <v>0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2017'!P171</f>
        <v>4539.0799999999981</v>
      </c>
      <c r="E171" s="105">
        <f>'СВОД 2018'!D171+$G$1*1-'Январь 2018'!D170</f>
        <v>4339.0799999999981</v>
      </c>
      <c r="F171" s="105">
        <f>'СВОД 2018'!E171+$G$1*1-'Февраль 2018'!D170</f>
        <v>4139.0799999999981</v>
      </c>
      <c r="G171" s="105">
        <f>'СВОД 2018'!F171+$G$1*1-'Март 2018'!D170</f>
        <v>3939.0799999999981</v>
      </c>
      <c r="H171" s="105">
        <f>'СВОД 2018'!G171+$G$1*1-'Апрель 2018'!D170</f>
        <v>3739.0799999999981</v>
      </c>
      <c r="I171" s="105">
        <f>'СВОД 2018'!H171+$G$1*1-'Май 2018'!D170</f>
        <v>3539.0799999999981</v>
      </c>
      <c r="J171" s="105">
        <f>'СВОД 2018'!I171+$H$1*1-'Июнь 2018'!D170</f>
        <v>3239.0799999999981</v>
      </c>
      <c r="K171" s="105">
        <f>'СВОД 2018'!J171+$H$1*1-'Июль 2018'!D170</f>
        <v>2939.0799999999981</v>
      </c>
      <c r="L171" s="105">
        <f>'СВОД 2018'!K171+$H$1*1-'Август 2018'!D170</f>
        <v>2639.0799999999981</v>
      </c>
      <c r="M171" s="105">
        <f>'СВОД 2018'!L171+$H$1*1-'Сентябрь 2018'!D170</f>
        <v>2339.0799999999981</v>
      </c>
      <c r="N171" s="105">
        <f>'СВОД 2018'!M171+$H$1*1-'Октябрь 2018'!D170</f>
        <v>2039.0799999999981</v>
      </c>
      <c r="O171" s="105">
        <f>'СВОД 2018'!N171+$H$1*1-'Ноябрь 2018'!D170</f>
        <v>1739.0799999999981</v>
      </c>
      <c r="P171" s="105">
        <f>'СВОД 2018'!O171+$H$1*1-'Декабрь 2018'!D170</f>
        <v>3939.0799999999981</v>
      </c>
      <c r="Q171" s="106">
        <f t="shared" si="7"/>
        <v>26900</v>
      </c>
      <c r="R171" s="106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06">
        <f t="shared" si="6"/>
        <v>3939.0799999999981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7">
        <f>'СВОД 2017'!P172</f>
        <v>200</v>
      </c>
      <c r="E172" s="107">
        <f>'СВОД 2018'!D172+$G$1*1-'Январь 2018'!D171</f>
        <v>200</v>
      </c>
      <c r="F172" s="107">
        <f>'СВОД 2018'!E172+$G$1*1-'Февраль 2018'!D171</f>
        <v>200</v>
      </c>
      <c r="G172" s="105">
        <f>'СВОД 2018'!F172+$G$1*1-'Март 2018'!D171</f>
        <v>200</v>
      </c>
      <c r="H172" s="105">
        <f>'СВОД 2018'!G172+$G$1*1-'Апрель 2018'!D171</f>
        <v>200</v>
      </c>
      <c r="I172" s="105">
        <f>'СВОД 2018'!H172+$G$1*1-'Май 2018'!D171</f>
        <v>200</v>
      </c>
      <c r="J172" s="105">
        <f>'СВОД 2018'!I172+$H$1*1-'Июнь 2018'!D171</f>
        <v>2400</v>
      </c>
      <c r="K172" s="105">
        <f>'СВОД 2018'!J172+$H$1*1-'Июль 2018'!D171</f>
        <v>2400</v>
      </c>
      <c r="L172" s="105">
        <f>'СВОД 2018'!K172+$H$1*1-'Август 2018'!D171</f>
        <v>2400</v>
      </c>
      <c r="M172" s="105">
        <f>'СВОД 2018'!L172+$H$1*1-'Сентябрь 2018'!D171</f>
        <v>2400</v>
      </c>
      <c r="N172" s="105">
        <f>'СВОД 2018'!M172+$H$1*1-'Октябрь 2018'!D171</f>
        <v>4600</v>
      </c>
      <c r="O172" s="105">
        <f>'СВОД 2018'!N172+$H$1*1-'Ноябрь 2018'!D171</f>
        <v>6800</v>
      </c>
      <c r="P172" s="105">
        <f>'СВОД 2018'!O172+$H$1*1-'Декабрь 2018'!D171</f>
        <v>9000</v>
      </c>
      <c r="Q172" s="106">
        <f t="shared" si="7"/>
        <v>26900</v>
      </c>
      <c r="R172" s="106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06">
        <f t="shared" si="6"/>
        <v>9000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7">
        <f>'СВОД 2017'!P173</f>
        <v>-9806.7799999999988</v>
      </c>
      <c r="E173" s="107">
        <f>'СВОД 2018'!D173+$G$1*1-'Январь 2018'!D172</f>
        <v>-7506.7799999999988</v>
      </c>
      <c r="F173" s="107">
        <f>'СВОД 2018'!E173+$G$1*1-'Февраль 2018'!D172</f>
        <v>-5206.7799999999988</v>
      </c>
      <c r="G173" s="107">
        <f>'СВОД 2018'!F173+$G$1*1-'Март 2018'!D172</f>
        <v>-2906.7799999999988</v>
      </c>
      <c r="H173" s="107">
        <f>'СВОД 2018'!G173+$G$1*1-'Апрель 2018'!D172</f>
        <v>-606.77999999999884</v>
      </c>
      <c r="I173" s="107">
        <f>'СВОД 2018'!H173+$G$1*1-'Май 2018'!D172</f>
        <v>-106.77999999999884</v>
      </c>
      <c r="J173" s="105">
        <f>'СВОД 2018'!I173+$H$1*1-'Июнь 2018'!D172</f>
        <v>-156.77999999999884</v>
      </c>
      <c r="K173" s="105">
        <f>'СВОД 2018'!J173+$H$1*1-'Июль 2018'!D172</f>
        <v>2043.2200000000012</v>
      </c>
      <c r="L173" s="105">
        <f>'СВОД 2018'!K173+$H$1*1-'Август 2018'!D172</f>
        <v>-156.77999999999884</v>
      </c>
      <c r="M173" s="105">
        <f>'СВОД 2018'!L173+$H$1*1-'Сентябрь 2018'!D172</f>
        <v>-3556.7799999999988</v>
      </c>
      <c r="N173" s="105">
        <f>'СВОД 2018'!M173+$H$1*1-'Октябрь 2018'!D172</f>
        <v>-1356.7799999999988</v>
      </c>
      <c r="O173" s="105">
        <f>'СВОД 2018'!N173+$H$1*1-'Ноябрь 2018'!D172</f>
        <v>-3356.7799999999988</v>
      </c>
      <c r="P173" s="105">
        <f>'СВОД 2018'!O173+$H$1*1-'Декабрь 2018'!D172</f>
        <v>-1156.7799999999988</v>
      </c>
      <c r="Q173" s="106">
        <f t="shared" si="7"/>
        <v>26900</v>
      </c>
      <c r="R173" s="106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06">
        <f t="shared" si="6"/>
        <v>-1156.7799999999988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2017'!P174</f>
        <v>-7691.7800000000025</v>
      </c>
      <c r="E174" s="105">
        <f>'СВОД 2018'!D174+$G$1*1-'Январь 2018'!D173</f>
        <v>-5391.7800000000025</v>
      </c>
      <c r="F174" s="105">
        <f>'СВОД 2018'!E174+$G$1*1-'Февраль 2018'!D173</f>
        <v>-3091.7800000000025</v>
      </c>
      <c r="G174" s="105">
        <f>'СВОД 2018'!F174+$G$1*1-'Март 2018'!D173</f>
        <v>-791.78000000000247</v>
      </c>
      <c r="H174" s="105">
        <f>'СВОД 2018'!G174+$G$1*1-'Апрель 2018'!D173</f>
        <v>1508.2199999999975</v>
      </c>
      <c r="I174" s="105">
        <f>'СВОД 2018'!H174+$G$1*1-'Май 2018'!D173</f>
        <v>3808.2199999999975</v>
      </c>
      <c r="J174" s="105">
        <f>'СВОД 2018'!I174+$H$1*1-'Июнь 2018'!D173</f>
        <v>-3991.7800000000025</v>
      </c>
      <c r="K174" s="105">
        <f>'СВОД 2018'!J174+$H$1*1-'Июль 2018'!D173</f>
        <v>-15791.780000000002</v>
      </c>
      <c r="L174" s="105">
        <f>'СВОД 2018'!K174+$H$1*1-'Август 2018'!D173</f>
        <v>-18591.780000000002</v>
      </c>
      <c r="M174" s="105">
        <f>'СВОД 2018'!L174+$H$1*1-'Сентябрь 2018'!D173</f>
        <v>-16391.780000000002</v>
      </c>
      <c r="N174" s="105">
        <f>'СВОД 2018'!M174+$H$1*1-'Октябрь 2018'!D173</f>
        <v>-14191.780000000002</v>
      </c>
      <c r="O174" s="105">
        <f>'СВОД 2018'!N174+$H$1*1-'Ноябрь 2018'!D173</f>
        <v>-11991.780000000002</v>
      </c>
      <c r="P174" s="105">
        <f>'СВОД 2018'!O174+$H$1*1-'Декабрь 2018'!D173</f>
        <v>-9791.7800000000025</v>
      </c>
      <c r="Q174" s="106">
        <f t="shared" si="7"/>
        <v>26900</v>
      </c>
      <c r="R174" s="106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06">
        <f t="shared" si="6"/>
        <v>-9791.7800000000025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7">
        <f>'СВОД 2017'!P175</f>
        <v>-5682.1700000000019</v>
      </c>
      <c r="E175" s="107">
        <f>'СВОД 2018'!D175+$G$1*1-'Январь 2018'!D174</f>
        <v>-5882.1700000000019</v>
      </c>
      <c r="F175" s="107">
        <f>'СВОД 2018'!E175+$G$1*1-'Февраль 2018'!D174</f>
        <v>-6082.1700000000019</v>
      </c>
      <c r="G175" s="107">
        <f>'СВОД 2018'!F175+$G$1*1-'Март 2018'!D174</f>
        <v>-6282.1700000000019</v>
      </c>
      <c r="H175" s="107">
        <f>'СВОД 2018'!G175+$G$1*1-'Апрель 2018'!D174</f>
        <v>-6482.1700000000019</v>
      </c>
      <c r="I175" s="105">
        <f>'СВОД 2018'!H175+$G$1*1-'Май 2018'!D174</f>
        <v>-6682.1700000000019</v>
      </c>
      <c r="J175" s="105">
        <f>'СВОД 2018'!I175+$H$1*1-'Июнь 2018'!D174</f>
        <v>-6982.1700000000019</v>
      </c>
      <c r="K175" s="105">
        <f>'СВОД 2018'!J175+$H$1*1-'Июль 2018'!D174</f>
        <v>-7282.1700000000019</v>
      </c>
      <c r="L175" s="105">
        <f>'СВОД 2018'!K175+$H$1*1-'Август 2018'!D174</f>
        <v>-7582.1700000000019</v>
      </c>
      <c r="M175" s="105">
        <f>'СВОД 2018'!L175+$H$1*1-'Сентябрь 2018'!D174</f>
        <v>-5382.1700000000019</v>
      </c>
      <c r="N175" s="105">
        <f>'СВОД 2018'!M175+$H$1*1-'Октябрь 2018'!D174</f>
        <v>-3182.1700000000019</v>
      </c>
      <c r="O175" s="105">
        <f>'СВОД 2018'!N175+$H$1*1-'Ноябрь 2018'!D174</f>
        <v>-982.17000000000189</v>
      </c>
      <c r="P175" s="105">
        <f>'СВОД 2018'!O175+$H$1*1-'Декабрь 2018'!D174</f>
        <v>1217.8299999999981</v>
      </c>
      <c r="Q175" s="106">
        <f t="shared" si="7"/>
        <v>26900</v>
      </c>
      <c r="R175" s="106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06">
        <f t="shared" si="6"/>
        <v>1217.8299999999981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7">
        <f>'СВОД 2017'!P176</f>
        <v>0</v>
      </c>
      <c r="E176" s="107">
        <f>'СВОД 2018'!D176+$G$1*1-'Январь 2018'!D175</f>
        <v>-25300</v>
      </c>
      <c r="F176" s="107">
        <f>'СВОД 2018'!E176+$G$1*1-'Февраль 2018'!D175</f>
        <v>-23000</v>
      </c>
      <c r="G176" s="107">
        <f>'СВОД 2018'!F176+$G$1*1-'Март 2018'!D175</f>
        <v>-20700</v>
      </c>
      <c r="H176" s="107">
        <f>'СВОД 2018'!G176+$G$1*1-'Апрель 2018'!D175</f>
        <v>-18400</v>
      </c>
      <c r="I176" s="107">
        <f>'СВОД 2018'!H176+$G$1*1-'Май 2018'!D175</f>
        <v>-16100</v>
      </c>
      <c r="J176" s="105">
        <f>'СВОД 2018'!I176+$H$1*1-'Июнь 2018'!D175</f>
        <v>-13900</v>
      </c>
      <c r="K176" s="105">
        <f>'СВОД 2018'!J176+$H$1*1-'Июль 2018'!D175</f>
        <v>-11700</v>
      </c>
      <c r="L176" s="105">
        <f>'СВОД 2018'!K176+$H$1*1-'Август 2018'!D175</f>
        <v>-9500</v>
      </c>
      <c r="M176" s="105">
        <f>'СВОД 2018'!L176+$H$1*1-'Сентябрь 2018'!D175</f>
        <v>-7300</v>
      </c>
      <c r="N176" s="105">
        <f>'СВОД 2018'!M176+$H$1*1-'Октябрь 2018'!D175</f>
        <v>-5100</v>
      </c>
      <c r="O176" s="105">
        <f>'СВОД 2018'!N176+$H$1*1-'Ноябрь 2018'!D175</f>
        <v>-2900</v>
      </c>
      <c r="P176" s="105">
        <f>'СВОД 2018'!O176+$H$1*1-'Декабрь 2018'!D175</f>
        <v>-700</v>
      </c>
      <c r="Q176" s="106">
        <f t="shared" si="7"/>
        <v>26900</v>
      </c>
      <c r="R176" s="106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06">
        <f t="shared" si="6"/>
        <v>-700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7">
        <f>'СВОД 2017'!P177</f>
        <v>-6700</v>
      </c>
      <c r="E177" s="107">
        <f>'СВОД 2018'!D177+$G$1*1-'Январь 2018'!D176</f>
        <v>-4400</v>
      </c>
      <c r="F177" s="107">
        <f>'СВОД 2018'!E177+$G$1*1-'Февраль 2018'!D176</f>
        <v>-2100</v>
      </c>
      <c r="G177" s="107">
        <f>'СВОД 2018'!F177+$G$1*1-'Март 2018'!D176</f>
        <v>200</v>
      </c>
      <c r="H177" s="105">
        <f>'СВОД 2018'!G177+$G$1*1-'Апрель 2018'!D176</f>
        <v>-4400</v>
      </c>
      <c r="I177" s="105">
        <f>'СВОД 2018'!H177+$G$1*1-'Май 2018'!D176</f>
        <v>-2100</v>
      </c>
      <c r="J177" s="105">
        <f>'СВОД 2018'!I177+$H$1*1-'Июнь 2018'!D176</f>
        <v>100</v>
      </c>
      <c r="K177" s="105">
        <f>'СВОД 2018'!J177+$H$1*1-'Июль 2018'!D176</f>
        <v>-4300</v>
      </c>
      <c r="L177" s="105">
        <f>'СВОД 2018'!K177+$H$1*1-'Август 2018'!D176</f>
        <v>-2100</v>
      </c>
      <c r="M177" s="105">
        <f>'СВОД 2018'!L177+$H$1*1-'Сентябрь 2018'!D176</f>
        <v>100</v>
      </c>
      <c r="N177" s="105">
        <f>'СВОД 2018'!M177+$H$1*1-'Октябрь 2018'!D176</f>
        <v>2300</v>
      </c>
      <c r="O177" s="105">
        <f>'СВОД 2018'!N177+$H$1*1-'Ноябрь 2018'!D176</f>
        <v>4500</v>
      </c>
      <c r="P177" s="105">
        <f>'СВОД 2018'!O177+$H$1*1-'Декабрь 2018'!D176</f>
        <v>100</v>
      </c>
      <c r="Q177" s="106">
        <f t="shared" si="7"/>
        <v>26900</v>
      </c>
      <c r="R177" s="106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06">
        <f t="shared" si="6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7">
        <f>'СВОД 2017'!P178</f>
        <v>-2300</v>
      </c>
      <c r="E178" s="107">
        <f>'СВОД 2018'!D178+$G$1*1-'Январь 2018'!D177</f>
        <v>-2300</v>
      </c>
      <c r="F178" s="107">
        <f>'СВОД 2018'!E178+$G$1*1-'Февраль 2018'!D177</f>
        <v>-2300</v>
      </c>
      <c r="G178" s="107">
        <f>'СВОД 2018'!F178+$G$1*1-'Март 2018'!D177</f>
        <v>-2300</v>
      </c>
      <c r="H178" s="105">
        <f>'СВОД 2018'!G178+$G$1*1-'Апрель 2018'!D177</f>
        <v>0</v>
      </c>
      <c r="I178" s="105">
        <f>'СВОД 2018'!H178+$G$1*1-'Май 2018'!D177</f>
        <v>-2300</v>
      </c>
      <c r="J178" s="105">
        <f>'СВОД 2018'!I178+$H$1*1-'Июнь 2018'!D177</f>
        <v>-100</v>
      </c>
      <c r="K178" s="105">
        <f>'СВОД 2018'!J178+$H$1*1-'Июль 2018'!D177</f>
        <v>-2200</v>
      </c>
      <c r="L178" s="105">
        <f>'СВОД 2018'!K178+$H$1*1-'Август 2018'!D177</f>
        <v>-2200</v>
      </c>
      <c r="M178" s="105">
        <f>'СВОД 2018'!L178+$H$1*1-'Сентябрь 2018'!D177</f>
        <v>0</v>
      </c>
      <c r="N178" s="105">
        <f>'СВОД 2018'!M178+$H$1*1-'Октябрь 2018'!D177</f>
        <v>2200</v>
      </c>
      <c r="O178" s="105">
        <f>'СВОД 2018'!N178+$H$1*1-'Ноябрь 2018'!D177</f>
        <v>4400</v>
      </c>
      <c r="P178" s="105">
        <f>'СВОД 2018'!O178+$H$1*1-'Декабрь 2018'!D177</f>
        <v>6600</v>
      </c>
      <c r="Q178" s="106">
        <f t="shared" si="7"/>
        <v>26900</v>
      </c>
      <c r="R178" s="106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06">
        <f t="shared" si="6"/>
        <v>6600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2017'!P179</f>
        <v>4591.3799999999983</v>
      </c>
      <c r="E179" s="105">
        <f>'СВОД 2018'!D179+$G$1*1-'Январь 2018'!D178</f>
        <v>6891.3799999999983</v>
      </c>
      <c r="F179" s="105">
        <f>'СВОД 2018'!E179+$G$1*1-'Февраль 2018'!D178</f>
        <v>4591.3799999999974</v>
      </c>
      <c r="G179" s="105">
        <f>'СВОД 2018'!F179+$G$1*1-'Март 2018'!D178</f>
        <v>2291.3799999999974</v>
      </c>
      <c r="H179" s="105">
        <f>'СВОД 2018'!G179+$G$1*1-'Апрель 2018'!D178</f>
        <v>2291.3799999999974</v>
      </c>
      <c r="I179" s="105">
        <f>'СВОД 2018'!H179+$G$1*1-'Май 2018'!D178</f>
        <v>2291.3799999999974</v>
      </c>
      <c r="J179" s="105">
        <f>'СВОД 2018'!I179+$H$1*1-'Июнь 2018'!D178</f>
        <v>4491.3799999999974</v>
      </c>
      <c r="K179" s="105">
        <f>'СВОД 2018'!J179+$H$1*1-'Июль 2018'!D178</f>
        <v>4491.3799999999974</v>
      </c>
      <c r="L179" s="105">
        <f>'СВОД 2018'!K179+$H$1*1-'Август 2018'!D178</f>
        <v>2291.3799999999974</v>
      </c>
      <c r="M179" s="105">
        <f>'СВОД 2018'!L179+$H$1*1-'Сентябрь 2018'!D178</f>
        <v>4491.3799999999974</v>
      </c>
      <c r="N179" s="105">
        <f>'СВОД 2018'!M179+$H$1*1-'Октябрь 2018'!D178</f>
        <v>2291.3799999999974</v>
      </c>
      <c r="O179" s="105">
        <f>'СВОД 2018'!N179+$H$1*1-'Ноябрь 2018'!D178</f>
        <v>4491.3799999999974</v>
      </c>
      <c r="P179" s="105">
        <f>'СВОД 2018'!O179+$H$1*1-'Декабрь 2018'!D178</f>
        <v>91.379999999997381</v>
      </c>
      <c r="Q179" s="106">
        <f t="shared" si="7"/>
        <v>26900</v>
      </c>
      <c r="R179" s="106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06">
        <f t="shared" si="6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7">
        <f>'СВОД 2017'!P180</f>
        <v>-3193.1000000000058</v>
      </c>
      <c r="E180" s="107">
        <f>'СВОД 2018'!D180+$G$1*1-'Январь 2018'!D179</f>
        <v>-893.10000000000582</v>
      </c>
      <c r="F180" s="107">
        <f>'СВОД 2018'!E180+$G$1*1-'Февраль 2018'!D179</f>
        <v>-13593.100000000006</v>
      </c>
      <c r="G180" s="107">
        <f>'СВОД 2018'!F180+$G$1*1-'Март 2018'!D179</f>
        <v>-11293.100000000006</v>
      </c>
      <c r="H180" s="107">
        <f>'СВОД 2018'!G180+$G$1*1-'Апрель 2018'!D179</f>
        <v>-8993.1000000000058</v>
      </c>
      <c r="I180" s="107">
        <f>'СВОД 2018'!H180+$G$1*1-'Май 2018'!D179</f>
        <v>-6693.1000000000058</v>
      </c>
      <c r="J180" s="105">
        <f>'СВОД 2018'!I180+$H$1*1-'Июнь 2018'!D179</f>
        <v>-4493.1000000000058</v>
      </c>
      <c r="K180" s="105">
        <f>'СВОД 2018'!J180+$H$1*1-'Июль 2018'!D179</f>
        <v>-2293.1000000000058</v>
      </c>
      <c r="L180" s="105">
        <f>'СВОД 2018'!K180+$H$1*1-'Август 2018'!D179</f>
        <v>-93.100000000005821</v>
      </c>
      <c r="M180" s="105">
        <f>'СВОД 2018'!L180+$H$1*1-'Сентябрь 2018'!D179</f>
        <v>-12893.100000000006</v>
      </c>
      <c r="N180" s="105">
        <f>'СВОД 2018'!M180+$H$1*1-'Октябрь 2018'!D179</f>
        <v>-10693.100000000006</v>
      </c>
      <c r="O180" s="105">
        <f>'СВОД 2018'!N180+$H$1*1-'Ноябрь 2018'!D179</f>
        <v>-8493.1000000000058</v>
      </c>
      <c r="P180" s="105">
        <f>'СВОД 2018'!O180+$H$1*1-'Декабрь 2018'!D179</f>
        <v>-6293.1000000000058</v>
      </c>
      <c r="Q180" s="106">
        <f t="shared" si="7"/>
        <v>26900</v>
      </c>
      <c r="R180" s="106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06">
        <f t="shared" si="6"/>
        <v>-6293.1000000000058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7">
        <f>'СВОД 2017'!P181</f>
        <v>199.99999999999591</v>
      </c>
      <c r="E181" s="107">
        <f>'СВОД 2018'!D181+$G$1*1-'Январь 2018'!D180</f>
        <v>199.99999999999591</v>
      </c>
      <c r="F181" s="107">
        <f>'СВОД 2018'!E181+$G$1*1-'Февраль 2018'!D180</f>
        <v>199.99999999999591</v>
      </c>
      <c r="G181" s="105">
        <f>'СВОД 2018'!F181+$G$1*1-'Март 2018'!D180</f>
        <v>199.99999999999591</v>
      </c>
      <c r="H181" s="105">
        <f>'СВОД 2018'!G181+$G$1*1-'Апрель 2018'!D180</f>
        <v>199.99999999999591</v>
      </c>
      <c r="I181" s="105">
        <f>'СВОД 2018'!H181+$G$1*1-'Май 2018'!D180</f>
        <v>199.99999999999591</v>
      </c>
      <c r="J181" s="105">
        <f>'СВОД 2018'!I181+$H$1*1-'Июнь 2018'!D180</f>
        <v>99.999999999995907</v>
      </c>
      <c r="K181" s="105">
        <f>'СВОД 2018'!J181+$H$1*1-'Июль 2018'!D180</f>
        <v>99.999999999995907</v>
      </c>
      <c r="L181" s="105">
        <f>'СВОД 2018'!K181+$H$1*1-'Август 2018'!D180</f>
        <v>99.999999999995907</v>
      </c>
      <c r="M181" s="105">
        <f>'СВОД 2018'!L181+$H$1*1-'Сентябрь 2018'!D180</f>
        <v>99.999999999995907</v>
      </c>
      <c r="N181" s="105">
        <f>'СВОД 2018'!M181+$H$1*1-'Октябрь 2018'!D180</f>
        <v>99.999999999995907</v>
      </c>
      <c r="O181" s="105">
        <f>'СВОД 2018'!N181+$H$1*1-'Ноябрь 2018'!D180</f>
        <v>2299.9999999999959</v>
      </c>
      <c r="P181" s="105">
        <f>'СВОД 2018'!O181+$H$1*1-'Декабрь 2018'!D180</f>
        <v>4499.9999999999964</v>
      </c>
      <c r="Q181" s="106">
        <f t="shared" si="7"/>
        <v>26900</v>
      </c>
      <c r="R181" s="106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06">
        <f t="shared" si="6"/>
        <v>4499.9999999999964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2017'!P182</f>
        <v>20432.759999999998</v>
      </c>
      <c r="E182" s="105">
        <f>'СВОД 2018'!D182+$G$1*1-'Январь 2018'!D181</f>
        <v>19532.759999999998</v>
      </c>
      <c r="F182" s="105">
        <f>'СВОД 2018'!E182+$G$1*1-'Февраль 2018'!D181</f>
        <v>16832.759999999998</v>
      </c>
      <c r="G182" s="105">
        <f>'СВОД 2018'!F182+$G$1*1-'Март 2018'!D181</f>
        <v>10132.759999999998</v>
      </c>
      <c r="H182" s="105">
        <f>'СВОД 2018'!G182+$G$1*1-'Апрель 2018'!D181</f>
        <v>12432.759999999998</v>
      </c>
      <c r="I182" s="105">
        <f>'СВОД 2018'!H182+$G$1*1-'Май 2018'!D181</f>
        <v>14732.759999999998</v>
      </c>
      <c r="J182" s="105">
        <f>'СВОД 2018'!I182+$H$1*1-'Июнь 2018'!D181</f>
        <v>16932.759999999998</v>
      </c>
      <c r="K182" s="105">
        <f>'СВОД 2018'!J182+$H$1*1-'Июль 2018'!D181</f>
        <v>10632.759999999998</v>
      </c>
      <c r="L182" s="105">
        <f>'СВОД 2018'!K182+$H$1*1-'Август 2018'!D181</f>
        <v>12832.759999999998</v>
      </c>
      <c r="M182" s="105">
        <f>'СВОД 2018'!L182+$H$1*1-'Сентябрь 2018'!D181</f>
        <v>15032.759999999998</v>
      </c>
      <c r="N182" s="105">
        <f>'СВОД 2018'!M182+$H$1*1-'Октябрь 2018'!D181</f>
        <v>17232.759999999998</v>
      </c>
      <c r="O182" s="105">
        <f>'СВОД 2018'!N182+$H$1*1-'Ноябрь 2018'!D181</f>
        <v>19432.759999999998</v>
      </c>
      <c r="P182" s="105">
        <f>'СВОД 2018'!O182+$H$1*1-'Декабрь 2018'!D181</f>
        <v>21632.76</v>
      </c>
      <c r="Q182" s="106">
        <f t="shared" si="7"/>
        <v>26900</v>
      </c>
      <c r="R182" s="106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06">
        <f t="shared" si="6"/>
        <v>21632.759999999995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7">
        <f>'СВОД 2017'!P183</f>
        <v>0</v>
      </c>
      <c r="E183" s="107">
        <f>'СВОД 2018'!D183+$G$1*1-'Январь 2018'!D182</f>
        <v>2300</v>
      </c>
      <c r="F183" s="105">
        <f>'СВОД 2018'!E183+$G$1*1-'Февраль 2018'!D182</f>
        <v>4600</v>
      </c>
      <c r="G183" s="105">
        <f>'СВОД 2018'!F183+$G$1*1-'Март 2018'!D182</f>
        <v>6900</v>
      </c>
      <c r="H183" s="105">
        <f>'СВОД 2018'!G183+$G$1*1-'Апрель 2018'!D182</f>
        <v>-5800</v>
      </c>
      <c r="I183" s="105">
        <f>'СВОД 2018'!H183+$G$1*1-'Май 2018'!D182</f>
        <v>-3500</v>
      </c>
      <c r="J183" s="105">
        <f>'СВОД 2018'!I183+$H$1*1-'Июнь 2018'!D182</f>
        <v>-1300</v>
      </c>
      <c r="K183" s="105">
        <f>'СВОД 2018'!J183+$H$1*1-'Июль 2018'!D182</f>
        <v>900</v>
      </c>
      <c r="L183" s="105">
        <f>'СВОД 2018'!K183+$H$1*1-'Август 2018'!D182</f>
        <v>3100</v>
      </c>
      <c r="M183" s="105">
        <f>'СВОД 2018'!L183+$H$1*1-'Сентябрь 2018'!D182</f>
        <v>-700</v>
      </c>
      <c r="N183" s="105">
        <f>'СВОД 2018'!M183+$H$1*1-'Октябрь 2018'!D182</f>
        <v>1500</v>
      </c>
      <c r="O183" s="105">
        <f>'СВОД 2018'!N183+$H$1*1-'Ноябрь 2018'!D182</f>
        <v>3700</v>
      </c>
      <c r="P183" s="105">
        <f>'СВОД 2018'!O183+$H$1*1-'Декабрь 2018'!D182</f>
        <v>5900</v>
      </c>
      <c r="Q183" s="106">
        <f t="shared" si="7"/>
        <v>26900</v>
      </c>
      <c r="R183" s="106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06">
        <f t="shared" si="6"/>
        <v>5900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7">
        <f>'СВОД 2017'!P184</f>
        <v>-309.77</v>
      </c>
      <c r="E184" s="107">
        <f>'СВОД 2018'!D184+$G$1*1-'Январь 2018'!D183</f>
        <v>-309.77</v>
      </c>
      <c r="F184" s="107">
        <f>'СВОД 2018'!E184+$G$1*1-'Февраль 2018'!D183</f>
        <v>-309.77</v>
      </c>
      <c r="G184" s="105">
        <f>'СВОД 2018'!F184+$G$1*1-'Март 2018'!D183</f>
        <v>-309.77</v>
      </c>
      <c r="H184" s="105">
        <f>'СВОД 2018'!G184+$G$1*1-'Апрель 2018'!D183</f>
        <v>-309.77</v>
      </c>
      <c r="I184" s="105">
        <f>'СВОД 2018'!H184+$G$1*1-'Май 2018'!D183</f>
        <v>-309.77</v>
      </c>
      <c r="J184" s="105">
        <f>'СВОД 2018'!I184+$H$1*1-'Июнь 2018'!D183</f>
        <v>1890.23</v>
      </c>
      <c r="K184" s="105">
        <f>'СВОД 2018'!J184+$H$1*1-'Июль 2018'!D183</f>
        <v>1890.23</v>
      </c>
      <c r="L184" s="105">
        <f>'СВОД 2018'!K184+$H$1*1-'Август 2018'!D183</f>
        <v>1890.23</v>
      </c>
      <c r="M184" s="105">
        <f>'СВОД 2018'!L184+$H$1*1-'Сентябрь 2018'!D183</f>
        <v>1890.23</v>
      </c>
      <c r="N184" s="105">
        <f>'СВОД 2018'!M184+$H$1*1-'Октябрь 2018'!D183</f>
        <v>1890.23</v>
      </c>
      <c r="O184" s="105">
        <f>'СВОД 2018'!N184+$H$1*1-'Ноябрь 2018'!D183</f>
        <v>4090.23</v>
      </c>
      <c r="P184" s="105">
        <f>'СВОД 2018'!O184+$H$1*1-'Декабрь 2018'!D183</f>
        <v>6290.23</v>
      </c>
      <c r="Q184" s="106">
        <f t="shared" si="7"/>
        <v>26900</v>
      </c>
      <c r="R184" s="106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06">
        <f t="shared" si="6"/>
        <v>6290.23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2017'!P185</f>
        <v>9200</v>
      </c>
      <c r="E185" s="105">
        <f>'СВОД 2018'!D185+$G$1*1-'Январь 2018'!D184</f>
        <v>11500</v>
      </c>
      <c r="F185" s="105">
        <f>'СВОД 2018'!E185+$G$1*1-'Февраль 2018'!D184</f>
        <v>13800</v>
      </c>
      <c r="G185" s="105">
        <f>'СВОД 2018'!F185+$G$1*1-'Март 2018'!D184</f>
        <v>16100</v>
      </c>
      <c r="H185" s="105">
        <f>'СВОД 2018'!G185+$G$1*1-'Апрель 2018'!D184</f>
        <v>18400</v>
      </c>
      <c r="I185" s="105">
        <f>'СВОД 2018'!H185+$G$1*1-'Май 2018'!D184</f>
        <v>7500</v>
      </c>
      <c r="J185" s="105">
        <f>'СВОД 2018'!I185+$H$1*1-'Июнь 2018'!D184</f>
        <v>7400</v>
      </c>
      <c r="K185" s="105">
        <f>'СВОД 2018'!J185+$H$1*1-'Июль 2018'!D184</f>
        <v>0</v>
      </c>
      <c r="L185" s="105">
        <f>'СВОД 2018'!K185+$H$1*1-'Август 2018'!D184</f>
        <v>0</v>
      </c>
      <c r="M185" s="105">
        <f>'СВОД 2018'!L185+$H$1*1-'Сентябрь 2018'!D184</f>
        <v>2200</v>
      </c>
      <c r="N185" s="105">
        <f>'СВОД 2018'!M185+$H$1*1-'Октябрь 2018'!D184</f>
        <v>0</v>
      </c>
      <c r="O185" s="105">
        <f>'СВОД 2018'!N185+$H$1*1-'Ноябрь 2018'!D184</f>
        <v>2200</v>
      </c>
      <c r="P185" s="105">
        <f>'СВОД 2018'!O185+$H$1*1-'Декабрь 2018'!D184</f>
        <v>-2200</v>
      </c>
      <c r="Q185" s="106">
        <f t="shared" si="7"/>
        <v>26900</v>
      </c>
      <c r="R185" s="106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06">
        <f t="shared" si="6"/>
        <v>-2200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7">
        <f>'СВОД 2017'!P186</f>
        <v>0</v>
      </c>
      <c r="E186" s="107">
        <f>'СВОД 2018'!D186+$G$1*1-'Январь 2018'!D185</f>
        <v>0</v>
      </c>
      <c r="F186" s="107">
        <f>'СВОД 2018'!E186+$G$1*1-'Февраль 2018'!D185</f>
        <v>0</v>
      </c>
      <c r="G186" s="105">
        <f>'СВОД 2018'!F186+$G$1*1-'Март 2018'!D185</f>
        <v>0</v>
      </c>
      <c r="H186" s="105">
        <f>'СВОД 2018'!G186+$G$1*1-'Апрель 2018'!D185</f>
        <v>0</v>
      </c>
      <c r="I186" s="105">
        <f>'СВОД 2018'!H186+$G$1*1-'Май 2018'!D185</f>
        <v>0</v>
      </c>
      <c r="J186" s="105">
        <f>'СВОД 2018'!I186+$H$1*1-'Июнь 2018'!D185</f>
        <v>0</v>
      </c>
      <c r="K186" s="105">
        <f>'СВОД 2018'!J186+$H$1*1-'Июль 2018'!D185</f>
        <v>0</v>
      </c>
      <c r="L186" s="105">
        <f>'СВОД 2018'!K186+$H$1*1-'Август 2018'!D185</f>
        <v>0</v>
      </c>
      <c r="M186" s="105">
        <f>'СВОД 2018'!L186+$H$1*1-'Сентябрь 2018'!D185</f>
        <v>0</v>
      </c>
      <c r="N186" s="105">
        <f>'СВОД 2018'!M186+$H$1*1-'Октябрь 2018'!D185</f>
        <v>0</v>
      </c>
      <c r="O186" s="105">
        <f>'СВОД 2018'!N186+$H$1*1-'Ноябрь 2018'!D185</f>
        <v>2200</v>
      </c>
      <c r="P186" s="105">
        <f>'СВОД 2018'!O186+$H$1*1-'Декабрь 2018'!D185</f>
        <v>2200</v>
      </c>
      <c r="Q186" s="106">
        <f t="shared" si="7"/>
        <v>26900</v>
      </c>
      <c r="R186" s="106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06">
        <f t="shared" si="6"/>
        <v>2200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7">
        <f>'СВОД 2017'!P187</f>
        <v>-2399.9999999999991</v>
      </c>
      <c r="E187" s="107">
        <f>'СВОД 2018'!D187+$G$1*1-'Январь 2018'!D186</f>
        <v>-2599.9999999999991</v>
      </c>
      <c r="F187" s="107">
        <f>'СВОД 2018'!E187+$G$1*1-'Февраль 2018'!D186</f>
        <v>-2799.9999999999991</v>
      </c>
      <c r="G187" s="107">
        <f>'СВОД 2018'!F187+$G$1*1-'Март 2018'!D186</f>
        <v>-2999.9999999999991</v>
      </c>
      <c r="H187" s="107">
        <f>'СВОД 2018'!G187+$G$1*1-'Апрель 2018'!D186</f>
        <v>-3199.9999999999991</v>
      </c>
      <c r="I187" s="105">
        <f>'СВОД 2018'!H187+$G$1*1-'Май 2018'!D186</f>
        <v>-3399.9999999999991</v>
      </c>
      <c r="J187" s="105">
        <f>'СВОД 2018'!I187+$H$1*1-'Июнь 2018'!D186</f>
        <v>-3699.9999999999991</v>
      </c>
      <c r="K187" s="105">
        <f>'СВОД 2018'!J187+$H$1*1-'Июль 2018'!D186</f>
        <v>-3999.9999999999991</v>
      </c>
      <c r="L187" s="105">
        <f>'СВОД 2018'!K187+$H$1*1-'Август 2018'!D186</f>
        <v>-1799.9999999999991</v>
      </c>
      <c r="M187" s="105">
        <f>'СВОД 2018'!L187+$H$1*1-'Сентябрь 2018'!D186</f>
        <v>-2099.9999999999991</v>
      </c>
      <c r="N187" s="105">
        <f>'СВОД 2018'!M187+$H$1*1-'Октябрь 2018'!D186</f>
        <v>-2399.9999999999991</v>
      </c>
      <c r="O187" s="105">
        <f>'СВОД 2018'!N187+$H$1*1-'Ноябрь 2018'!D186</f>
        <v>-199.99999999999909</v>
      </c>
      <c r="P187" s="105">
        <f>'СВОД 2018'!O187+$H$1*1-'Декабрь 2018'!D186</f>
        <v>2000.0000000000009</v>
      </c>
      <c r="Q187" s="106">
        <f t="shared" si="7"/>
        <v>26900</v>
      </c>
      <c r="R187" s="106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06">
        <f t="shared" si="6"/>
        <v>2000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7">
        <f>'СВОД 2017'!P188</f>
        <v>800.46000000000095</v>
      </c>
      <c r="E188" s="107">
        <f>'СВОД 2018'!D188+$G$1*1-'Январь 2018'!D187</f>
        <v>-9199.5399999999991</v>
      </c>
      <c r="F188" s="107">
        <f>'СВОД 2018'!E188+$G$1*1-'Февраль 2018'!D187</f>
        <v>-6899.5399999999991</v>
      </c>
      <c r="G188" s="107">
        <f>'СВОД 2018'!F188+$G$1*1-'Март 2018'!D187</f>
        <v>-4599.5399999999991</v>
      </c>
      <c r="H188" s="105">
        <f>'СВОД 2018'!G188+$G$1*1-'Апрель 2018'!D187</f>
        <v>-2299.5399999999991</v>
      </c>
      <c r="I188" s="105">
        <f>'СВОД 2018'!H188+$G$1*1-'Май 2018'!D187</f>
        <v>0.46000000000094587</v>
      </c>
      <c r="J188" s="105">
        <f>'СВОД 2018'!I188+$H$1*1-'Июнь 2018'!D187</f>
        <v>2200.4600000000009</v>
      </c>
      <c r="K188" s="105">
        <f>'СВОД 2018'!J188+$H$1*1-'Июль 2018'!D187</f>
        <v>4400.4600000000009</v>
      </c>
      <c r="L188" s="105">
        <f>'СВОД 2018'!K188+$H$1*1-'Август 2018'!D187</f>
        <v>6600.4600000000009</v>
      </c>
      <c r="M188" s="105">
        <f>'СВОД 2018'!L188+$H$1*1-'Сентябрь 2018'!D187</f>
        <v>8800.4600000000009</v>
      </c>
      <c r="N188" s="105">
        <f>'СВОД 2018'!M188+$H$1*1-'Октябрь 2018'!D187</f>
        <v>11000.460000000001</v>
      </c>
      <c r="O188" s="105">
        <f>'СВОД 2018'!N188+$H$1*1-'Ноябрь 2018'!D187</f>
        <v>13200.460000000001</v>
      </c>
      <c r="P188" s="105">
        <f>'СВОД 2018'!O188+$H$1*1-'Декабрь 2018'!D187</f>
        <v>15400.460000000001</v>
      </c>
      <c r="Q188" s="106">
        <f t="shared" si="7"/>
        <v>26900</v>
      </c>
      <c r="R188" s="106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06">
        <f t="shared" si="6"/>
        <v>15400.46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7">
        <f>'СВОД 2017'!P189</f>
        <v>-28.490000000001601</v>
      </c>
      <c r="E189" s="107">
        <f>'СВОД 2018'!D189+$G$1*1-'Январь 2018'!D188</f>
        <v>2271.5099999999984</v>
      </c>
      <c r="F189" s="105">
        <f>'СВОД 2018'!E189+$G$1*1-'Февраль 2018'!D188</f>
        <v>4571.5099999999984</v>
      </c>
      <c r="G189" s="105">
        <f>'СВОД 2018'!F189+$G$1*1-'Март 2018'!D188</f>
        <v>3371.5099999999984</v>
      </c>
      <c r="H189" s="105">
        <f>'СВОД 2018'!G189+$G$1*1-'Апрель 2018'!D188</f>
        <v>1671.5099999999984</v>
      </c>
      <c r="I189" s="105">
        <f>'СВОД 2018'!H189+$G$1*1-'Май 2018'!D188</f>
        <v>2671.5099999999984</v>
      </c>
      <c r="J189" s="105">
        <f>'СВОД 2018'!I189+$H$1*1-'Июнь 2018'!D188</f>
        <v>2371.5099999999984</v>
      </c>
      <c r="K189" s="105">
        <f>'СВОД 2018'!J189+$H$1*1-'Июль 2018'!D188</f>
        <v>2071.5099999999984</v>
      </c>
      <c r="L189" s="105">
        <f>'СВОД 2018'!K189+$H$1*1-'Август 2018'!D188</f>
        <v>1971.5099999999984</v>
      </c>
      <c r="M189" s="105">
        <f>'СВОД 2018'!L189+$H$1*1-'Сентябрь 2018'!D188</f>
        <v>1971.5099999999984</v>
      </c>
      <c r="N189" s="105">
        <f>'СВОД 2018'!M189+$H$1*1-'Октябрь 2018'!D188</f>
        <v>1871.5099999999984</v>
      </c>
      <c r="O189" s="105">
        <f>'СВОД 2018'!N189+$H$1*1-'Ноябрь 2018'!D188</f>
        <v>4071.5099999999984</v>
      </c>
      <c r="P189" s="105">
        <f>'СВОД 2018'!O189+$H$1*1-'Декабрь 2018'!D188</f>
        <v>1871.5099999999984</v>
      </c>
      <c r="Q189" s="106">
        <f t="shared" si="7"/>
        <v>26900</v>
      </c>
      <c r="R189" s="106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06">
        <f t="shared" si="6"/>
        <v>1871.5099999999984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7">
        <f>'СВОД 2017'!P190</f>
        <v>-4300</v>
      </c>
      <c r="E190" s="107">
        <f>'СВОД 2018'!D190+$G$1*1-'Январь 2018'!D189</f>
        <v>-2000</v>
      </c>
      <c r="F190" s="107">
        <f>'СВОД 2018'!E190+$G$1*1-'Февраль 2018'!D189</f>
        <v>300</v>
      </c>
      <c r="G190" s="105">
        <f>'СВОД 2018'!F190+$G$1*1-'Март 2018'!D189</f>
        <v>-2300</v>
      </c>
      <c r="H190" s="105">
        <f>'СВОД 2018'!G190+$G$1*1-'Апрель 2018'!D189</f>
        <v>-2300</v>
      </c>
      <c r="I190" s="105">
        <f>'СВОД 2018'!H190+$G$1*1-'Май 2018'!D189</f>
        <v>-2300</v>
      </c>
      <c r="J190" s="105">
        <f>'СВОД 2018'!I190+$H$1*1-'Июнь 2018'!D189</f>
        <v>-2200</v>
      </c>
      <c r="K190" s="105">
        <f>'СВОД 2018'!J190+$H$1*1-'Июль 2018'!D189</f>
        <v>-2200</v>
      </c>
      <c r="L190" s="105">
        <f>'СВОД 2018'!K190+$H$1*1-'Август 2018'!D189</f>
        <v>-2200</v>
      </c>
      <c r="M190" s="105">
        <f>'СВОД 2018'!L190+$H$1*1-'Сентябрь 2018'!D189</f>
        <v>0</v>
      </c>
      <c r="N190" s="105">
        <f>'СВОД 2018'!M190+$H$1*1-'Октябрь 2018'!D189</f>
        <v>2200</v>
      </c>
      <c r="O190" s="105">
        <f>'СВОД 2018'!N190+$H$1*1-'Ноябрь 2018'!D189</f>
        <v>4400</v>
      </c>
      <c r="P190" s="105">
        <f>'СВОД 2018'!O190+$H$1*1-'Декабрь 2018'!D189</f>
        <v>6600</v>
      </c>
      <c r="Q190" s="106">
        <f t="shared" si="7"/>
        <v>26900</v>
      </c>
      <c r="R190" s="106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06">
        <f t="shared" si="6"/>
        <v>6600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7">
        <f>'СВОД 2017'!P191</f>
        <v>409.67000000000007</v>
      </c>
      <c r="E191" s="107">
        <f>'СВОД 2018'!D191+$G$1*1-'Январь 2018'!D190</f>
        <v>2709.67</v>
      </c>
      <c r="F191" s="107">
        <f>'СВОД 2018'!E191+$G$1*1-'Февраль 2018'!D190</f>
        <v>409.67000000000007</v>
      </c>
      <c r="G191" s="105">
        <f>'СВОД 2018'!F191+$G$1*1-'Март 2018'!D190</f>
        <v>2709.67</v>
      </c>
      <c r="H191" s="105">
        <f>'СВОД 2018'!G191+$G$1*1-'Апрель 2018'!D190</f>
        <v>-1890.33</v>
      </c>
      <c r="I191" s="105">
        <f>'СВОД 2018'!H191+$G$1*1-'Май 2018'!D190</f>
        <v>409.67000000000007</v>
      </c>
      <c r="J191" s="105">
        <f>'СВОД 2018'!I191+$H$1*1-'Июнь 2018'!D190</f>
        <v>-200.32999999999993</v>
      </c>
      <c r="K191" s="105">
        <f>'СВОД 2018'!J191+$H$1*1-'Июль 2018'!D190</f>
        <v>1999.67</v>
      </c>
      <c r="L191" s="105">
        <f>'СВОД 2018'!K191+$H$1*1-'Август 2018'!D190</f>
        <v>4199.67</v>
      </c>
      <c r="M191" s="105">
        <f>'СВОД 2018'!L191+$H$1*1-'Сентябрь 2018'!D190</f>
        <v>6399.67</v>
      </c>
      <c r="N191" s="105">
        <f>'СВОД 2018'!M191+$H$1*1-'Октябрь 2018'!D190</f>
        <v>8599.67</v>
      </c>
      <c r="O191" s="105">
        <f>'СВОД 2018'!N191+$H$1*1-'Ноябрь 2018'!D190</f>
        <v>10799.67</v>
      </c>
      <c r="P191" s="105">
        <f>'СВОД 2018'!O191+$H$1*1-'Декабрь 2018'!D190</f>
        <v>12999.67</v>
      </c>
      <c r="Q191" s="106">
        <f t="shared" si="7"/>
        <v>26900</v>
      </c>
      <c r="R191" s="106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06">
        <f t="shared" si="6"/>
        <v>12999.669999999998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7">
        <f>'СВОД 2017'!P192</f>
        <v>0</v>
      </c>
      <c r="E192" s="107">
        <f>'СВОД 2018'!D192+$G$1*1-'Январь 2018'!D191</f>
        <v>2300</v>
      </c>
      <c r="F192" s="105">
        <f>'СВОД 2018'!E192+$G$1*1-'Февраль 2018'!D191</f>
        <v>0</v>
      </c>
      <c r="G192" s="105">
        <f>'СВОД 2018'!F192+$G$1*1-'Март 2018'!D191</f>
        <v>2300</v>
      </c>
      <c r="H192" s="105">
        <f>'СВОД 2018'!G192+$G$1*1-'Апрель 2018'!D191</f>
        <v>0</v>
      </c>
      <c r="I192" s="105">
        <f>'СВОД 2018'!H192+$G$1*1-'Май 2018'!D191</f>
        <v>2300</v>
      </c>
      <c r="J192" s="105">
        <f>'СВОД 2018'!I192+$H$1*1-'Июнь 2018'!D191</f>
        <v>0</v>
      </c>
      <c r="K192" s="105">
        <f>'СВОД 2018'!J192+$H$1*1-'Июль 2018'!D191</f>
        <v>2200</v>
      </c>
      <c r="L192" s="105">
        <f>'СВОД 2018'!K192+$H$1*1-'Август 2018'!D191</f>
        <v>0</v>
      </c>
      <c r="M192" s="105">
        <f>'СВОД 2018'!L192+$H$1*1-'Сентябрь 2018'!D191</f>
        <v>2200</v>
      </c>
      <c r="N192" s="105">
        <f>'СВОД 2018'!M192+$H$1*1-'Октябрь 2018'!D191</f>
        <v>4400</v>
      </c>
      <c r="O192" s="105">
        <f>'СВОД 2018'!N192+$H$1*1-'Ноябрь 2018'!D191</f>
        <v>2200</v>
      </c>
      <c r="P192" s="105">
        <f>'СВОД 2018'!O192+$H$1*1-'Декабрь 2018'!D191</f>
        <v>4400</v>
      </c>
      <c r="Q192" s="106">
        <f t="shared" si="7"/>
        <v>26900</v>
      </c>
      <c r="R192" s="106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06">
        <f t="shared" si="6"/>
        <v>4400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2017'!P193</f>
        <v>9200</v>
      </c>
      <c r="E193" s="105">
        <f>'СВОД 2018'!D193+$G$1*1-'Январь 2018'!D192</f>
        <v>11500</v>
      </c>
      <c r="F193" s="105">
        <f>'СВОД 2018'!E193+$G$1*1-'Февраль 2018'!D192</f>
        <v>13800</v>
      </c>
      <c r="G193" s="105">
        <f>'СВОД 2018'!F193+$G$1*1-'Март 2018'!D192</f>
        <v>16100</v>
      </c>
      <c r="H193" s="105">
        <f>'СВОД 2018'!G193+$G$1*1-'Апрель 2018'!D192</f>
        <v>18400</v>
      </c>
      <c r="I193" s="105">
        <f>'СВОД 2018'!H193+$G$1*1-'Май 2018'!D192</f>
        <v>20700</v>
      </c>
      <c r="J193" s="105">
        <f>'СВОД 2018'!I193+$H$1*1-'Июнь 2018'!D192</f>
        <v>22900</v>
      </c>
      <c r="K193" s="105">
        <f>'СВОД 2018'!J193+$H$1*1-'Июль 2018'!D192</f>
        <v>25100</v>
      </c>
      <c r="L193" s="105">
        <f>'СВОД 2018'!K193+$H$1*1-'Август 2018'!D192</f>
        <v>27300</v>
      </c>
      <c r="M193" s="105">
        <f>'СВОД 2018'!L193+$H$1*1-'Сентябрь 2018'!D192</f>
        <v>29500</v>
      </c>
      <c r="N193" s="105">
        <f>'СВОД 2018'!M193+$H$1*1-'Октябрь 2018'!D192</f>
        <v>31700</v>
      </c>
      <c r="O193" s="105">
        <f>'СВОД 2018'!N193+$H$1*1-'Ноябрь 2018'!D192</f>
        <v>33900</v>
      </c>
      <c r="P193" s="105">
        <f>'СВОД 2018'!O193+$H$1*1-'Декабрь 2018'!D192</f>
        <v>36100</v>
      </c>
      <c r="Q193" s="106">
        <f t="shared" si="7"/>
        <v>26900</v>
      </c>
      <c r="R193" s="106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06">
        <f t="shared" si="6"/>
        <v>36100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2017'!P194</f>
        <v>103038.51000000005</v>
      </c>
      <c r="E194" s="105">
        <f>'СВОД 2018'!D194+$G$1*1-'Январь 2018'!D193</f>
        <v>105338.51000000005</v>
      </c>
      <c r="F194" s="105">
        <f>'СВОД 2018'!E194+$G$1*1-'Февраль 2018'!D193</f>
        <v>107638.51000000005</v>
      </c>
      <c r="G194" s="105">
        <f>'СВОД 2018'!F194+$G$1*1-'Март 2018'!D193</f>
        <v>109938.51000000005</v>
      </c>
      <c r="H194" s="105">
        <f>'СВОД 2018'!G194+$G$1*1-'Апрель 2018'!D193</f>
        <v>112238.51000000005</v>
      </c>
      <c r="I194" s="105">
        <f>'СВОД 2018'!H194+$G$1*1-'Май 2018'!D193</f>
        <v>114538.51000000005</v>
      </c>
      <c r="J194" s="105">
        <f>'СВОД 2018'!I194+$H$1*1-'Июнь 2018'!D193</f>
        <v>116738.51000000005</v>
      </c>
      <c r="K194" s="105">
        <f>'СВОД 2018'!J194+$H$1*1-'Июль 2018'!D193</f>
        <v>118938.51000000005</v>
      </c>
      <c r="L194" s="105">
        <f>'СВОД 2018'!K194+$H$1*1-'Август 2018'!D193</f>
        <v>121138.51000000005</v>
      </c>
      <c r="M194" s="105">
        <f>'СВОД 2018'!L194+$H$1*1-'Сентябрь 2018'!D193</f>
        <v>123338.51000000005</v>
      </c>
      <c r="N194" s="105">
        <f>'СВОД 2018'!M194+$H$1*1-'Октябрь 2018'!D193</f>
        <v>125538.51000000005</v>
      </c>
      <c r="O194" s="105">
        <f>'СВОД 2018'!N194+$H$1*1-'Ноябрь 2018'!D193</f>
        <v>127738.51000000005</v>
      </c>
      <c r="P194" s="105">
        <f>'СВОД 2018'!O194+$H$1*1-'Декабрь 2018'!D193</f>
        <v>129938.51000000005</v>
      </c>
      <c r="Q194" s="106">
        <f t="shared" si="7"/>
        <v>26900</v>
      </c>
      <c r="R194" s="106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06">
        <f t="shared" si="6"/>
        <v>129938.51000000005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7">
        <f>'СВОД 2017'!P195</f>
        <v>-71.720000000001164</v>
      </c>
      <c r="E195" s="107">
        <f>'СВОД 2018'!D195+$G$1*1-'Январь 2018'!D194</f>
        <v>-71.720000000001164</v>
      </c>
      <c r="F195" s="107">
        <f>'СВОД 2018'!E195+$G$1*1-'Февраль 2018'!D194</f>
        <v>-71.720000000001164</v>
      </c>
      <c r="G195" s="107">
        <f>'СВОД 2018'!F195+$G$1*1-'Март 2018'!D194</f>
        <v>-71.720000000001164</v>
      </c>
      <c r="H195" s="105">
        <f>'СВОД 2018'!G195+$G$1*1-'Апрель 2018'!D194</f>
        <v>2228.2799999999988</v>
      </c>
      <c r="I195" s="105">
        <f>'СВОД 2018'!H195+$G$1*1-'Май 2018'!D194</f>
        <v>-71.720000000001164</v>
      </c>
      <c r="J195" s="105">
        <f>'СВОД 2018'!I195+$H$1*1-'Июнь 2018'!D194</f>
        <v>-171.72000000000116</v>
      </c>
      <c r="K195" s="105">
        <f>'СВОД 2018'!J195+$H$1*1-'Июль 2018'!D194</f>
        <v>2028.2799999999988</v>
      </c>
      <c r="L195" s="105">
        <f>'СВОД 2018'!K195+$H$1*1-'Август 2018'!D194</f>
        <v>-71.720000000001164</v>
      </c>
      <c r="M195" s="105">
        <f>'СВОД 2018'!L195+$H$1*1-'Сентябрь 2018'!D194</f>
        <v>28.279999999998836</v>
      </c>
      <c r="N195" s="105">
        <f>'СВОД 2018'!M195+$H$1*1-'Октябрь 2018'!D194</f>
        <v>2228.2799999999988</v>
      </c>
      <c r="O195" s="105">
        <f>'СВОД 2018'!N195+$H$1*1-'Ноябрь 2018'!D194</f>
        <v>4428.2799999999988</v>
      </c>
      <c r="P195" s="105">
        <f>'СВОД 2018'!O195+$H$1*1-'Декабрь 2018'!D194</f>
        <v>6628.2799999999988</v>
      </c>
      <c r="Q195" s="106">
        <f t="shared" si="7"/>
        <v>26900</v>
      </c>
      <c r="R195" s="106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06">
        <f t="shared" ref="S195:S214" si="9">Q195+D195-R195</f>
        <v>6628.2799999999988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7">
        <f>'СВОД 2017'!P196</f>
        <v>0</v>
      </c>
      <c r="E196" s="107">
        <f>'СВОД 2018'!D196+$G$1*1-'Январь 2018'!D195</f>
        <v>0</v>
      </c>
      <c r="F196" s="107">
        <f>'СВОД 2018'!E196+$G$1*1-'Февраль 2018'!D195</f>
        <v>0</v>
      </c>
      <c r="G196" s="107">
        <f>'СВОД 2018'!F196+$G$1*1-'Март 2018'!D195</f>
        <v>0</v>
      </c>
      <c r="H196" s="105">
        <f>'СВОД 2018'!G196+$G$1*1-'Апрель 2018'!D195</f>
        <v>0</v>
      </c>
      <c r="I196" s="105">
        <f>'СВОД 2018'!H196+$G$1*1-'Май 2018'!D195</f>
        <v>0</v>
      </c>
      <c r="J196" s="105">
        <f>'СВОД 2018'!I196+$H$1*1-'Июнь 2018'!D195</f>
        <v>0</v>
      </c>
      <c r="K196" s="105">
        <f>'СВОД 2018'!J196+$H$1*1-'Июль 2018'!D195</f>
        <v>0</v>
      </c>
      <c r="L196" s="105">
        <f>'СВОД 2018'!K196+$H$1*1-'Август 2018'!D195</f>
        <v>0</v>
      </c>
      <c r="M196" s="105">
        <f>'СВОД 2018'!L196+$H$1*1-'Сентябрь 2018'!D195</f>
        <v>0</v>
      </c>
      <c r="N196" s="105">
        <f>'СВОД 2018'!M196+$H$1*1-'Октябрь 2018'!D195</f>
        <v>0</v>
      </c>
      <c r="O196" s="105">
        <f>'СВОД 2018'!N196+$H$1*1-'Ноябрь 2018'!D195</f>
        <v>0</v>
      </c>
      <c r="P196" s="105">
        <f>'СВОД 2018'!O196+$H$1*1-'Декабрь 2018'!D195</f>
        <v>-2200</v>
      </c>
      <c r="Q196" s="106">
        <f t="shared" ref="Q196:Q214" si="10">2300*5+2200*7</f>
        <v>26900</v>
      </c>
      <c r="R196" s="106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06">
        <f t="shared" si="9"/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7">
        <f>'СВОД 2017'!P197</f>
        <v>0</v>
      </c>
      <c r="E197" s="107">
        <f>'СВОД 2018'!D197+$G$1*1-'Январь 2018'!D196</f>
        <v>0</v>
      </c>
      <c r="F197" s="107">
        <f>'СВОД 2018'!E197+$G$1*1-'Февраль 2018'!D196</f>
        <v>0</v>
      </c>
      <c r="G197" s="107">
        <f>'СВОД 2018'!F197+$G$1*1-'Март 2018'!D196</f>
        <v>0</v>
      </c>
      <c r="H197" s="105">
        <f>'СВОД 2018'!G197+$G$1*1-'Апрель 2018'!D196</f>
        <v>0</v>
      </c>
      <c r="I197" s="105">
        <f>'СВОД 2018'!H197+$G$1*1-'Май 2018'!D196</f>
        <v>0</v>
      </c>
      <c r="J197" s="105">
        <f>'СВОД 2018'!I197+$H$1*1-'Июнь 2018'!D196</f>
        <v>0</v>
      </c>
      <c r="K197" s="105">
        <f>'СВОД 2018'!J197+$H$1*1-'Июль 2018'!D196</f>
        <v>0</v>
      </c>
      <c r="L197" s="105">
        <f>'СВОД 2018'!K197+$H$1*1-'Август 2018'!D196</f>
        <v>0</v>
      </c>
      <c r="M197" s="105">
        <f>'СВОД 2018'!L197+$H$1*1-'Сентябрь 2018'!D196</f>
        <v>0</v>
      </c>
      <c r="N197" s="105">
        <f>'СВОД 2018'!M197+$H$1*1-'Октябрь 2018'!D196</f>
        <v>2200</v>
      </c>
      <c r="O197" s="105">
        <f>'СВОД 2018'!N197+$H$1*1-'Ноябрь 2018'!D196</f>
        <v>0</v>
      </c>
      <c r="P197" s="105">
        <f>'СВОД 2018'!O197+$H$1*1-'Декабрь 2018'!D196</f>
        <v>0</v>
      </c>
      <c r="Q197" s="106">
        <f t="shared" si="10"/>
        <v>26900</v>
      </c>
      <c r="R197" s="106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06">
        <f t="shared" si="9"/>
        <v>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7">
        <f>'СВОД 2017'!P198</f>
        <v>99.999999999998181</v>
      </c>
      <c r="E198" s="107">
        <f>'СВОД 2018'!D198+$G$1*1-'Январь 2018'!D197</f>
        <v>2399.9999999999982</v>
      </c>
      <c r="F198" s="107">
        <f>'СВОД 2018'!E198+$G$1*1-'Февраль 2018'!D197</f>
        <v>-300.00000000000182</v>
      </c>
      <c r="G198" s="107">
        <f>'СВОД 2018'!F198+$G$1*1-'Март 2018'!D197</f>
        <v>-13000.000000000002</v>
      </c>
      <c r="H198" s="105">
        <f>'СВОД 2018'!G198+$G$1*1-'Апрель 2018'!D197</f>
        <v>-10700.000000000002</v>
      </c>
      <c r="I198" s="105">
        <f>'СВОД 2018'!H198+$G$1*1-'Май 2018'!D197</f>
        <v>-8400.0000000000018</v>
      </c>
      <c r="J198" s="105">
        <f>'СВОД 2018'!I198+$H$1*1-'Июнь 2018'!D197</f>
        <v>-6200.0000000000018</v>
      </c>
      <c r="K198" s="105">
        <f>'СВОД 2018'!J198+$H$1*1-'Июль 2018'!D197</f>
        <v>-4000.0000000000018</v>
      </c>
      <c r="L198" s="105">
        <f>'СВОД 2018'!K198+$H$1*1-'Август 2018'!D197</f>
        <v>-8800.0000000000018</v>
      </c>
      <c r="M198" s="105">
        <f>'СВОД 2018'!L198+$H$1*1-'Сентябрь 2018'!D197</f>
        <v>-6600.0000000000018</v>
      </c>
      <c r="N198" s="105">
        <f>'СВОД 2018'!M198+$H$1*1-'Октябрь 2018'!D197</f>
        <v>-4400.0000000000018</v>
      </c>
      <c r="O198" s="105">
        <f>'СВОД 2018'!N198+$H$1*1-'Ноябрь 2018'!D197</f>
        <v>-2200.0000000000018</v>
      </c>
      <c r="P198" s="105">
        <f>'СВОД 2018'!O198+$H$1*1-'Декабрь 2018'!D197</f>
        <v>-1.8189894035458565E-12</v>
      </c>
      <c r="Q198" s="106">
        <f t="shared" si="10"/>
        <v>26900</v>
      </c>
      <c r="R198" s="106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06">
        <f t="shared" si="9"/>
        <v>0</v>
      </c>
      <c r="T198" s="116">
        <f t="shared" si="11"/>
        <v>1.8189894035458565E-12</v>
      </c>
    </row>
    <row r="199" spans="1:20" ht="15.95" customHeight="1" x14ac:dyDescent="0.25">
      <c r="A199" s="20" t="s">
        <v>213</v>
      </c>
      <c r="B199" s="20">
        <v>167</v>
      </c>
      <c r="C199" s="114"/>
      <c r="D199" s="107">
        <f>'СВОД 2017'!P199</f>
        <v>799.99999999999454</v>
      </c>
      <c r="E199" s="107">
        <f>'СВОД 2018'!D199+$G$1*1-'Январь 2018'!D198</f>
        <v>3099.9999999999945</v>
      </c>
      <c r="F199" s="107">
        <f>'СВОД 2018'!E199+$G$1*1-'Февраль 2018'!D198</f>
        <v>0</v>
      </c>
      <c r="G199" s="107">
        <f>'СВОД 2018'!F199+$G$1*1-'Март 2018'!D198</f>
        <v>-11500</v>
      </c>
      <c r="H199" s="105">
        <f>'СВОД 2018'!G199+$G$1*1-'Апрель 2018'!D198</f>
        <v>-9200</v>
      </c>
      <c r="I199" s="105">
        <f>'СВОД 2018'!H199+$G$1*1-'Май 2018'!D198</f>
        <v>-6900</v>
      </c>
      <c r="J199" s="105">
        <f>'СВОД 2018'!I199+$H$1*1-'Июнь 2018'!D198</f>
        <v>-4700</v>
      </c>
      <c r="K199" s="105">
        <f>'СВОД 2018'!J199+$H$1*1-'Июль 2018'!D198</f>
        <v>-2500</v>
      </c>
      <c r="L199" s="105">
        <f>'СВОД 2018'!K199+$H$1*1-'Август 2018'!D198</f>
        <v>-300</v>
      </c>
      <c r="M199" s="105">
        <f>'СВОД 2018'!L199+$H$1*1-'Сентябрь 2018'!D198</f>
        <v>1900</v>
      </c>
      <c r="N199" s="105">
        <f>'СВОД 2018'!M199+$H$1*1-'Октябрь 2018'!D198</f>
        <v>-2200</v>
      </c>
      <c r="O199" s="105">
        <f>'СВОД 2018'!N199+$H$1*1-'Ноябрь 2018'!D198</f>
        <v>0</v>
      </c>
      <c r="P199" s="105">
        <f>'СВОД 2018'!O199+$H$1*1-'Декабрь 2018'!D198</f>
        <v>-13200</v>
      </c>
      <c r="Q199" s="106">
        <f t="shared" si="10"/>
        <v>26900</v>
      </c>
      <c r="R199" s="106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06">
        <f t="shared" si="9"/>
        <v>-13200.000000000007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7">
        <f>'СВОД 2017'!P200</f>
        <v>2300</v>
      </c>
      <c r="E200" s="107">
        <f>'СВОД 2018'!D200+$G$1*1-'Январь 2018'!D199</f>
        <v>0</v>
      </c>
      <c r="F200" s="107">
        <f>'СВОД 2018'!E200+$G$1*1-'Февраль 2018'!D199</f>
        <v>0</v>
      </c>
      <c r="G200" s="105">
        <f>'СВОД 2018'!F200+$G$1*1-'Март 2018'!D199</f>
        <v>0</v>
      </c>
      <c r="H200" s="105">
        <f>'СВОД 2018'!G200+$G$1*1-'Апрель 2018'!D199</f>
        <v>0</v>
      </c>
      <c r="I200" s="105">
        <f>'СВОД 2018'!H200+$G$1*1-'Май 2018'!D199</f>
        <v>2300</v>
      </c>
      <c r="J200" s="105">
        <f>'СВОД 2018'!I200+$H$1*1-'Июнь 2018'!D199</f>
        <v>0</v>
      </c>
      <c r="K200" s="105">
        <f>'СВОД 2018'!J200+$H$1*1-'Июль 2018'!D199</f>
        <v>0</v>
      </c>
      <c r="L200" s="105">
        <f>'СВОД 2018'!K200+$H$1*1-'Август 2018'!D199</f>
        <v>0</v>
      </c>
      <c r="M200" s="105">
        <f>'СВОД 2018'!L200+$H$1*1-'Сентябрь 2018'!D199</f>
        <v>2200</v>
      </c>
      <c r="N200" s="105">
        <f>'СВОД 2018'!M200+$H$1*1-'Октябрь 2018'!D199</f>
        <v>0</v>
      </c>
      <c r="O200" s="105">
        <f>'СВОД 2018'!N200+$H$1*1-'Ноябрь 2018'!D199</f>
        <v>0</v>
      </c>
      <c r="P200" s="105">
        <f>'СВОД 2018'!O200+$H$1*1-'Декабрь 2018'!D199</f>
        <v>0</v>
      </c>
      <c r="Q200" s="106">
        <f t="shared" si="10"/>
        <v>26900</v>
      </c>
      <c r="R200" s="106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06">
        <f t="shared" si="9"/>
        <v>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7">
        <f>'СВОД 2017'!P201</f>
        <v>-58.6200000000008</v>
      </c>
      <c r="E201" s="107">
        <f>'СВОД 2018'!D201+$G$1*1-'Январь 2018'!D200</f>
        <v>2241.3799999999992</v>
      </c>
      <c r="F201" s="105">
        <f>'СВОД 2018'!E201+$G$1*1-'Февраль 2018'!D200</f>
        <v>2499.9999999999991</v>
      </c>
      <c r="G201" s="105">
        <f>'СВОД 2018'!F201+$G$1*1-'Март 2018'!D200</f>
        <v>3099.9999999999991</v>
      </c>
      <c r="H201" s="105">
        <f>'СВОД 2018'!G201+$G$1*1-'Апрель 2018'!D200</f>
        <v>-600.00000000000091</v>
      </c>
      <c r="I201" s="105">
        <f>'СВОД 2018'!H201+$G$1*1-'Май 2018'!D200</f>
        <v>1699.9999999999991</v>
      </c>
      <c r="J201" s="105">
        <f>'СВОД 2018'!I201+$H$1*1-'Июнь 2018'!D200</f>
        <v>3899.9999999999991</v>
      </c>
      <c r="K201" s="105">
        <f>'СВОД 2018'!J201+$H$1*1-'Июль 2018'!D200</f>
        <v>-200.00000000000091</v>
      </c>
      <c r="L201" s="105">
        <f>'СВОД 2018'!K201+$H$1*1-'Август 2018'!D200</f>
        <v>-200.00000000000091</v>
      </c>
      <c r="M201" s="105">
        <f>'СВОД 2018'!L201+$H$1*1-'Сентябрь 2018'!D200</f>
        <v>-200.00000000000091</v>
      </c>
      <c r="N201" s="105">
        <f>'СВОД 2018'!M201+$H$1*1-'Октябрь 2018'!D200</f>
        <v>-200.00000000000091</v>
      </c>
      <c r="O201" s="105">
        <f>'СВОД 2018'!N201+$H$1*1-'Ноябрь 2018'!D200</f>
        <v>1999.9999999999991</v>
      </c>
      <c r="P201" s="105">
        <f>'СВОД 2018'!O201+$H$1*1-'Декабрь 2018'!D200</f>
        <v>1999.9999999999991</v>
      </c>
      <c r="Q201" s="106">
        <f t="shared" si="10"/>
        <v>26900</v>
      </c>
      <c r="R201" s="106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06">
        <f t="shared" si="9"/>
        <v>1999.9999999999964</v>
      </c>
      <c r="T201" s="116">
        <f t="shared" si="11"/>
        <v>-2.7284841053187847E-12</v>
      </c>
    </row>
    <row r="202" spans="1:20" ht="15.95" customHeight="1" x14ac:dyDescent="0.25">
      <c r="A202" s="20" t="s">
        <v>216</v>
      </c>
      <c r="B202" s="20">
        <v>170</v>
      </c>
      <c r="C202" s="114"/>
      <c r="D202" s="107">
        <f>'СВОД 2017'!P202</f>
        <v>-3209.7700000000004</v>
      </c>
      <c r="E202" s="107">
        <f>'СВОД 2018'!D202+$G$1*1-'Январь 2018'!D201</f>
        <v>-28509.77</v>
      </c>
      <c r="F202" s="107">
        <f>'СВОД 2018'!E202+$G$1*1-'Февраль 2018'!D201</f>
        <v>-31209.77</v>
      </c>
      <c r="G202" s="107">
        <f>'СВОД 2018'!F202+$G$1*1-'Март 2018'!D201</f>
        <v>-28909.77</v>
      </c>
      <c r="H202" s="107">
        <f>'СВОД 2018'!G202+$G$1*1-'Апрель 2018'!D201</f>
        <v>-26609.77</v>
      </c>
      <c r="I202" s="107">
        <f>'СВОД 2018'!H202+$G$1*1-'Май 2018'!D201</f>
        <v>-24309.77</v>
      </c>
      <c r="J202" s="105">
        <f>'СВОД 2018'!I202+$H$1*1-'Июнь 2018'!D201</f>
        <v>-22109.77</v>
      </c>
      <c r="K202" s="105">
        <f>'СВОД 2018'!J202+$H$1*1-'Июль 2018'!D201</f>
        <v>-19909.77</v>
      </c>
      <c r="L202" s="105">
        <f>'СВОД 2018'!K202+$H$1*1-'Август 2018'!D201</f>
        <v>-17709.77</v>
      </c>
      <c r="M202" s="105">
        <f>'СВОД 2018'!L202+$H$1*1-'Сентябрь 2018'!D201</f>
        <v>-15509.77</v>
      </c>
      <c r="N202" s="105">
        <f>'СВОД 2018'!M202+$H$1*1-'Октябрь 2018'!D201</f>
        <v>-18309.77</v>
      </c>
      <c r="O202" s="105">
        <f>'СВОД 2018'!N202+$H$1*1-'Ноябрь 2018'!D201</f>
        <v>-16109.77</v>
      </c>
      <c r="P202" s="105">
        <f>'СВОД 2018'!O202+$H$1*1-'Декабрь 2018'!D201</f>
        <v>-18909.77</v>
      </c>
      <c r="Q202" s="106">
        <f t="shared" si="10"/>
        <v>26900</v>
      </c>
      <c r="R202" s="106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06">
        <f t="shared" si="9"/>
        <v>-18909.77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7">
        <f>'СВОД 2017'!P203</f>
        <v>0</v>
      </c>
      <c r="E203" s="107">
        <f>'СВОД 2018'!D203+$G$1*1-'Январь 2018'!D202</f>
        <v>0</v>
      </c>
      <c r="F203" s="107">
        <f>'СВОД 2018'!E203+$G$1*1-'Февраль 2018'!D202</f>
        <v>0</v>
      </c>
      <c r="G203" s="105">
        <f>'СВОД 2018'!F203+$G$1*1-'Март 2018'!D202</f>
        <v>0</v>
      </c>
      <c r="H203" s="105">
        <f>'СВОД 2018'!G203+$G$1*1-'Апрель 2018'!D202</f>
        <v>0</v>
      </c>
      <c r="I203" s="105">
        <f>'СВОД 2018'!H203+$G$1*1-'Май 2018'!D202</f>
        <v>0</v>
      </c>
      <c r="J203" s="105">
        <f>'СВОД 2018'!I203+$H$1*1-'Июнь 2018'!D202</f>
        <v>2200</v>
      </c>
      <c r="K203" s="105">
        <f>'СВОД 2018'!J203+$H$1*1-'Июль 2018'!D202</f>
        <v>-200</v>
      </c>
      <c r="L203" s="105">
        <f>'СВОД 2018'!K203+$H$1*1-'Август 2018'!D202</f>
        <v>-300</v>
      </c>
      <c r="M203" s="105">
        <f>'СВОД 2018'!L203+$H$1*1-'Сентябрь 2018'!D202</f>
        <v>-300</v>
      </c>
      <c r="N203" s="105">
        <f>'СВОД 2018'!M203+$H$1*1-'Октябрь 2018'!D202</f>
        <v>1900</v>
      </c>
      <c r="O203" s="105">
        <f>'СВОД 2018'!N203+$H$1*1-'Ноябрь 2018'!D202</f>
        <v>4100</v>
      </c>
      <c r="P203" s="105">
        <f>'СВОД 2018'!O203+$H$1*1-'Декабрь 2018'!D202</f>
        <v>6300</v>
      </c>
      <c r="Q203" s="106">
        <f t="shared" si="10"/>
        <v>26900</v>
      </c>
      <c r="R203" s="106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06">
        <f t="shared" si="9"/>
        <v>6300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7">
        <f>'СВОД 2017'!P204</f>
        <v>-40.710000000000946</v>
      </c>
      <c r="E204" s="107">
        <f>'СВОД 2018'!D204+$G$1*1-'Январь 2018'!D203</f>
        <v>-40.710000000000946</v>
      </c>
      <c r="F204" s="107">
        <f>'СВОД 2018'!E204+$G$1*1-'Февраль 2018'!D203</f>
        <v>-40.710000000000946</v>
      </c>
      <c r="G204" s="107">
        <f>'СВОД 2018'!F204+$G$1*1-'Март 2018'!D203</f>
        <v>-40.710000000000946</v>
      </c>
      <c r="H204" s="105">
        <f>'СВОД 2018'!G204+$G$1*1-'Апрель 2018'!D203</f>
        <v>-40.710000000000946</v>
      </c>
      <c r="I204" s="105">
        <f>'СВОД 2018'!H204+$G$1*1-'Май 2018'!D203</f>
        <v>-40.710000000000946</v>
      </c>
      <c r="J204" s="105">
        <f>'СВОД 2018'!I204+$H$1*1-'Июнь 2018'!D203</f>
        <v>-40.710000000000946</v>
      </c>
      <c r="K204" s="105">
        <f>'СВОД 2018'!J204+$H$1*1-'Июль 2018'!D203</f>
        <v>-40.710000000000946</v>
      </c>
      <c r="L204" s="105">
        <f>'СВОД 2018'!K204+$H$1*1-'Август 2018'!D203</f>
        <v>-40.710000000000946</v>
      </c>
      <c r="M204" s="105">
        <f>'СВОД 2018'!L204+$H$1*1-'Сентябрь 2018'!D203</f>
        <v>-40.710000000000946</v>
      </c>
      <c r="N204" s="105">
        <f>'СВОД 2018'!M204+$H$1*1-'Октябрь 2018'!D203</f>
        <v>2159.2899999999991</v>
      </c>
      <c r="O204" s="105">
        <f>'СВОД 2018'!N204+$H$1*1-'Ноябрь 2018'!D203</f>
        <v>2159.2899999999991</v>
      </c>
      <c r="P204" s="105">
        <f>'СВОД 2018'!O204+$H$1*1-'Декабрь 2018'!D203</f>
        <v>-40.710000000000946</v>
      </c>
      <c r="Q204" s="106">
        <f t="shared" si="10"/>
        <v>26900</v>
      </c>
      <c r="R204" s="106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06">
        <f t="shared" si="9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0">
        <v>173</v>
      </c>
      <c r="C205" s="114"/>
      <c r="D205" s="107">
        <f>'СВОД 2017'!P205</f>
        <v>3968.3900000000031</v>
      </c>
      <c r="E205" s="107">
        <f>'СВОД 2018'!D205+$G$1*1-'Январь 2018'!D204</f>
        <v>1668.3900000000031</v>
      </c>
      <c r="F205" s="105">
        <f>'СВОД 2018'!E205+$G$1*1-'Февраль 2018'!D204</f>
        <v>3968.3900000000031</v>
      </c>
      <c r="G205" s="105">
        <f>'СВОД 2018'!F205+$G$1*1-'Март 2018'!D204</f>
        <v>1668.3900000000031</v>
      </c>
      <c r="H205" s="105">
        <f>'СВОД 2018'!G205+$G$1*1-'Апрель 2018'!D204</f>
        <v>-631.60999999999694</v>
      </c>
      <c r="I205" s="105">
        <f>'СВОД 2018'!H205+$G$1*1-'Май 2018'!D204</f>
        <v>1668.3900000000031</v>
      </c>
      <c r="J205" s="105">
        <f>'СВОД 2018'!I205+$H$1*1-'Июнь 2018'!D204</f>
        <v>3868.3900000000031</v>
      </c>
      <c r="K205" s="105">
        <f>'СВОД 2018'!J205+$H$1*1-'Июль 2018'!D204</f>
        <v>1668.3900000000031</v>
      </c>
      <c r="L205" s="105">
        <f>'СВОД 2018'!K205+$H$1*1-'Август 2018'!D204</f>
        <v>3868.3900000000031</v>
      </c>
      <c r="M205" s="105">
        <f>'СВОД 2018'!L205+$H$1*1-'Сентябрь 2018'!D204</f>
        <v>6068.3900000000031</v>
      </c>
      <c r="N205" s="105">
        <f>'СВОД 2018'!M205+$H$1*1-'Октябрь 2018'!D204</f>
        <v>3868.3900000000031</v>
      </c>
      <c r="O205" s="105">
        <f>'СВОД 2018'!N205+$H$1*1-'Ноябрь 2018'!D204</f>
        <v>6068.3900000000031</v>
      </c>
      <c r="P205" s="105">
        <f>'СВОД 2018'!O205+$H$1*1-'Декабрь 2018'!D204</f>
        <v>1668.3900000000031</v>
      </c>
      <c r="Q205" s="106">
        <f t="shared" si="10"/>
        <v>26900</v>
      </c>
      <c r="R205" s="106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06">
        <f t="shared" si="9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7">
        <f>'СВОД 2017'!P206</f>
        <v>-2174.2700000000004</v>
      </c>
      <c r="E206" s="107">
        <f>'СВОД 2018'!D206+$G$1*1-'Январь 2018'!D205</f>
        <v>125.72999999999956</v>
      </c>
      <c r="F206" s="105">
        <f>'СВОД 2018'!E206+$G$1*1-'Февраль 2018'!D205</f>
        <v>2425.7299999999996</v>
      </c>
      <c r="G206" s="105">
        <f>'СВОД 2018'!F206+$G$1*1-'Март 2018'!D205</f>
        <v>-2174.2700000000004</v>
      </c>
      <c r="H206" s="105">
        <f>'СВОД 2018'!G206+$G$1*1-'Апрель 2018'!D205</f>
        <v>-2174.2700000000004</v>
      </c>
      <c r="I206" s="105">
        <f>'СВОД 2018'!H206+$G$1*1-'Май 2018'!D205</f>
        <v>125.72999999999956</v>
      </c>
      <c r="J206" s="105">
        <f>'СВОД 2018'!I206+$H$1*1-'Июнь 2018'!D205</f>
        <v>2325.7299999999996</v>
      </c>
      <c r="K206" s="105">
        <f>'СВОД 2018'!J206+$H$1*1-'Июль 2018'!D205</f>
        <v>4525.7299999999996</v>
      </c>
      <c r="L206" s="105">
        <f>'СВОД 2018'!K206+$H$1*1-'Август 2018'!D205</f>
        <v>6725.73</v>
      </c>
      <c r="M206" s="105">
        <f>'СВОД 2018'!L206+$H$1*1-'Сентябрь 2018'!D205</f>
        <v>8925.73</v>
      </c>
      <c r="N206" s="105">
        <f>'СВОД 2018'!M206+$H$1*1-'Октябрь 2018'!D205</f>
        <v>11125.73</v>
      </c>
      <c r="O206" s="105">
        <f>'СВОД 2018'!N206+$H$1*1-'Ноябрь 2018'!D205</f>
        <v>13325.73</v>
      </c>
      <c r="P206" s="105">
        <f>'СВОД 2018'!O206+$H$1*1-'Декабрь 2018'!D205</f>
        <v>15525.73</v>
      </c>
      <c r="Q206" s="106">
        <f t="shared" si="10"/>
        <v>26900</v>
      </c>
      <c r="R206" s="106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06">
        <f t="shared" si="9"/>
        <v>15525.73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7">
        <f>'СВОД 2017'!P207</f>
        <v>7.1299999999982901</v>
      </c>
      <c r="E207" s="107">
        <f>'СВОД 2018'!D207+$G$1*1-'Январь 2018'!D206</f>
        <v>7.1299999999982901</v>
      </c>
      <c r="F207" s="107">
        <f>'СВОД 2018'!E207+$G$1*1-'Февраль 2018'!D206</f>
        <v>7.1299999999982901</v>
      </c>
      <c r="G207" s="107">
        <f>'СВОД 2018'!F207+$G$1*1-'Март 2018'!D206</f>
        <v>-9992.8700000000026</v>
      </c>
      <c r="H207" s="107">
        <f>'СВОД 2018'!G207+$G$1*1-'Апрель 2018'!D206</f>
        <v>-9992.8700000000026</v>
      </c>
      <c r="I207" s="107">
        <f>'СВОД 2018'!H207+$G$1*1-'Май 2018'!D206</f>
        <v>-9992.8700000000026</v>
      </c>
      <c r="J207" s="105">
        <f>'СВОД 2018'!I207+$H$1*1-'Июнь 2018'!D206</f>
        <v>-9992.8700000000026</v>
      </c>
      <c r="K207" s="105">
        <f>'СВОД 2018'!J207+$H$1*1-'Июль 2018'!D206</f>
        <v>-9992.8700000000026</v>
      </c>
      <c r="L207" s="105">
        <f>'СВОД 2018'!K207+$H$1*1-'Август 2018'!D206</f>
        <v>-9992.8700000000026</v>
      </c>
      <c r="M207" s="105">
        <f>'СВОД 2018'!L207+$H$1*1-'Сентябрь 2018'!D206</f>
        <v>-9992.8700000000026</v>
      </c>
      <c r="N207" s="105">
        <f>'СВОД 2018'!M207+$H$1*1-'Октябрь 2018'!D206</f>
        <v>-9992.8700000000026</v>
      </c>
      <c r="O207" s="105">
        <f>'СВОД 2018'!N207+$H$1*1-'Ноябрь 2018'!D206</f>
        <v>-9992.8700000000026</v>
      </c>
      <c r="P207" s="105">
        <f>'СВОД 2018'!O207+$H$1*1-'Декабрь 2018'!D206</f>
        <v>-9992.8700000000026</v>
      </c>
      <c r="Q207" s="106">
        <f t="shared" si="10"/>
        <v>26900</v>
      </c>
      <c r="R207" s="106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06">
        <f t="shared" si="9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7">
        <f>'СВОД 2017'!P208</f>
        <v>-4.0000000004511094E-2</v>
      </c>
      <c r="E208" s="107">
        <f>'СВОД 2018'!D208+$G$1*1-'Январь 2018'!D207</f>
        <v>2299.9599999999955</v>
      </c>
      <c r="F208" s="105">
        <f>'СВОД 2018'!E208+$G$1*1-'Февраль 2018'!D207</f>
        <v>4599.9599999999955</v>
      </c>
      <c r="G208" s="105">
        <f>'СВОД 2018'!F208+$G$1*1-'Март 2018'!D207</f>
        <v>6899.9599999999955</v>
      </c>
      <c r="H208" s="105">
        <f>'СВОД 2018'!G208+$G$1*1-'Апрель 2018'!D207</f>
        <v>2299.9599999999955</v>
      </c>
      <c r="I208" s="105">
        <f>'СВОД 2018'!H208+$G$1*1-'Май 2018'!D207</f>
        <v>4599.9599999999955</v>
      </c>
      <c r="J208" s="105">
        <f>'СВОД 2018'!I208+$H$1*1-'Июнь 2018'!D207</f>
        <v>6799.9599999999955</v>
      </c>
      <c r="K208" s="105">
        <f>'СВОД 2018'!J208+$H$1*1-'Июль 2018'!D207</f>
        <v>-4400.0400000000045</v>
      </c>
      <c r="L208" s="105">
        <f>'СВОД 2018'!K208+$H$1*1-'Август 2018'!D207</f>
        <v>-2200.0400000000045</v>
      </c>
      <c r="M208" s="105">
        <f>'СВОД 2018'!L208+$H$1*1-'Сентябрь 2018'!D207</f>
        <v>-4.0000000004511094E-2</v>
      </c>
      <c r="N208" s="105">
        <f>'СВОД 2018'!M208+$H$1*1-'Октябрь 2018'!D207</f>
        <v>2199.9599999999955</v>
      </c>
      <c r="O208" s="105">
        <f>'СВОД 2018'!N208+$H$1*1-'Ноябрь 2018'!D207</f>
        <v>4399.9599999999955</v>
      </c>
      <c r="P208" s="105">
        <f>'СВОД 2018'!O208+$H$1*1-'Декабрь 2018'!D207</f>
        <v>6599.9599999999955</v>
      </c>
      <c r="Q208" s="106">
        <f t="shared" si="10"/>
        <v>26900</v>
      </c>
      <c r="R208" s="106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06">
        <f t="shared" si="9"/>
        <v>6599.9599999999955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7">
        <f>'СВОД 2017'!P209</f>
        <v>0</v>
      </c>
      <c r="E209" s="107">
        <f>'СВОД 2018'!D209+$G$1*1-'Январь 2018'!D208</f>
        <v>-4600</v>
      </c>
      <c r="F209" s="107">
        <f>'СВОД 2018'!E209+$G$1*1-'Февраль 2018'!D208</f>
        <v>-2300</v>
      </c>
      <c r="G209" s="107">
        <f>'СВОД 2018'!F209+$G$1*1-'Март 2018'!D208</f>
        <v>0</v>
      </c>
      <c r="H209" s="107">
        <f>'СВОД 2018'!G209+$G$1*1-'Апрель 2018'!D208</f>
        <v>-4600</v>
      </c>
      <c r="I209" s="105">
        <f>'СВОД 2018'!H209+$G$1*1-'Май 2018'!D208</f>
        <v>-2300</v>
      </c>
      <c r="J209" s="105">
        <f>'СВОД 2018'!I209+$H$1*1-'Июнь 2018'!D208</f>
        <v>-100</v>
      </c>
      <c r="K209" s="105">
        <f>'СВОД 2018'!J209+$H$1*1-'Июль 2018'!D208</f>
        <v>-4400</v>
      </c>
      <c r="L209" s="105">
        <f>'СВОД 2018'!K209+$H$1*1-'Август 2018'!D208</f>
        <v>-2200</v>
      </c>
      <c r="M209" s="105">
        <f>'СВОД 2018'!L209+$H$1*1-'Сентябрь 2018'!D208</f>
        <v>0</v>
      </c>
      <c r="N209" s="105">
        <f>'СВОД 2018'!M209+$H$1*1-'Октябрь 2018'!D208</f>
        <v>-4400</v>
      </c>
      <c r="O209" s="105">
        <f>'СВОД 2018'!N209+$H$1*1-'Ноябрь 2018'!D208</f>
        <v>-2200</v>
      </c>
      <c r="P209" s="105">
        <f>'СВОД 2018'!O209+$H$1*1-'Декабрь 2018'!D208</f>
        <v>0</v>
      </c>
      <c r="Q209" s="106">
        <f t="shared" si="10"/>
        <v>26900</v>
      </c>
      <c r="R209" s="106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06">
        <f t="shared" si="9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7">
        <f>'СВОД 2017'!P210</f>
        <v>-2300.390000000004</v>
      </c>
      <c r="E210" s="107">
        <f>'СВОД 2018'!D210+$G$1*1-'Январь 2018'!D209</f>
        <v>-0.3900000000039654</v>
      </c>
      <c r="F210" s="107">
        <f>'СВОД 2018'!E210+$G$1*1-'Февраль 2018'!D209</f>
        <v>-2300.390000000004</v>
      </c>
      <c r="G210" s="107">
        <f>'СВОД 2018'!F210+$G$1*1-'Март 2018'!D209</f>
        <v>-2300.390000000004</v>
      </c>
      <c r="H210" s="105">
        <f>'СВОД 2018'!G210+$G$1*1-'Апрель 2018'!D209</f>
        <v>-2400.390000000004</v>
      </c>
      <c r="I210" s="105">
        <f>'СВОД 2018'!H210+$G$1*1-'Май 2018'!D209</f>
        <v>-2400.390000000004</v>
      </c>
      <c r="J210" s="105">
        <f>'СВОД 2018'!I210+$H$1*1-'Июнь 2018'!D209</f>
        <v>-2400.390000000004</v>
      </c>
      <c r="K210" s="105">
        <f>'СВОД 2018'!J210+$H$1*1-'Июль 2018'!D209</f>
        <v>-2400.390000000004</v>
      </c>
      <c r="L210" s="105">
        <f>'СВОД 2018'!K210+$H$1*1-'Август 2018'!D209</f>
        <v>-200.39000000000397</v>
      </c>
      <c r="M210" s="105">
        <f>'СВОД 2018'!L210+$H$1*1-'Сентябрь 2018'!D209</f>
        <v>-200.39000000000397</v>
      </c>
      <c r="N210" s="105">
        <f>'СВОД 2018'!M210+$H$1*1-'Октябрь 2018'!D209</f>
        <v>1999.609999999996</v>
      </c>
      <c r="O210" s="105">
        <f>'СВОД 2018'!N210+$H$1*1-'Ноябрь 2018'!D209</f>
        <v>1999.609999999996</v>
      </c>
      <c r="P210" s="105">
        <f>'СВОД 2018'!O210+$H$1*1-'Декабрь 2018'!D209</f>
        <v>1999.609999999996</v>
      </c>
      <c r="Q210" s="106">
        <f t="shared" si="10"/>
        <v>26900</v>
      </c>
      <c r="R210" s="106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06">
        <f t="shared" si="9"/>
        <v>1999.6099999999969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7">
        <f>'СВОД 2017'!P211</f>
        <v>2300</v>
      </c>
      <c r="E211" s="107">
        <f>'СВОД 2018'!D211+$G$1*1-'Январь 2018'!D210</f>
        <v>2300</v>
      </c>
      <c r="F211" s="105">
        <f>'СВОД 2018'!E211+$G$1*1-'Февраль 2018'!D210</f>
        <v>-900</v>
      </c>
      <c r="G211" s="105">
        <f>'СВОД 2018'!F211+$G$1*1-'Март 2018'!D210</f>
        <v>-900</v>
      </c>
      <c r="H211" s="105">
        <f>'СВОД 2018'!G211+$G$1*1-'Апрель 2018'!D210</f>
        <v>-900</v>
      </c>
      <c r="I211" s="105">
        <f>'СВОД 2018'!H211+$G$1*1-'Май 2018'!D210</f>
        <v>-900</v>
      </c>
      <c r="J211" s="105">
        <f>'СВОД 2018'!I211+$H$1*1-'Июнь 2018'!D210</f>
        <v>-1000</v>
      </c>
      <c r="K211" s="105">
        <f>'СВОД 2018'!J211+$H$1*1-'Июль 2018'!D210</f>
        <v>-900</v>
      </c>
      <c r="L211" s="105">
        <f>'СВОД 2018'!K211+$H$1*1-'Август 2018'!D210</f>
        <v>-900</v>
      </c>
      <c r="M211" s="105">
        <f>'СВОД 2018'!L211+$H$1*1-'Сентябрь 2018'!D210</f>
        <v>-900</v>
      </c>
      <c r="N211" s="105">
        <f>'СВОД 2018'!M211+$H$1*1-'Октябрь 2018'!D210</f>
        <v>-3100</v>
      </c>
      <c r="O211" s="105">
        <f>'СВОД 2018'!N211+$H$1*1-'Ноябрь 2018'!D210</f>
        <v>-3100</v>
      </c>
      <c r="P211" s="105">
        <f>'СВОД 2018'!O211+$H$1*1-'Декабрь 2018'!D210</f>
        <v>-3100</v>
      </c>
      <c r="Q211" s="106">
        <f t="shared" si="10"/>
        <v>26900</v>
      </c>
      <c r="R211" s="106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06">
        <f t="shared" si="9"/>
        <v>-3100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2017'!P212</f>
        <v>38600</v>
      </c>
      <c r="E212" s="105">
        <f>'СВОД 2018'!D212+$G$1*1-'Январь 2018'!D211</f>
        <v>40900</v>
      </c>
      <c r="F212" s="105">
        <f>'СВОД 2018'!E212+$G$1*1-'Февраль 2018'!D211</f>
        <v>43200</v>
      </c>
      <c r="G212" s="105">
        <f>'СВОД 2018'!F212+$G$1*1-'Март 2018'!D211</f>
        <v>45500</v>
      </c>
      <c r="H212" s="105">
        <f>'СВОД 2018'!G212+$G$1*1-'Апрель 2018'!D211</f>
        <v>47800</v>
      </c>
      <c r="I212" s="105">
        <f>'СВОД 2018'!H212+$G$1*1-'Май 2018'!D211</f>
        <v>50100</v>
      </c>
      <c r="J212" s="105">
        <f>'СВОД 2018'!I212+$H$1*1-'Июнь 2018'!D211</f>
        <v>52300</v>
      </c>
      <c r="K212" s="105">
        <f>'СВОД 2018'!J212+$H$1*1-'Июль 2018'!D211</f>
        <v>54500</v>
      </c>
      <c r="L212" s="105">
        <f>'СВОД 2018'!K212+$H$1*1-'Август 2018'!D211</f>
        <v>56700</v>
      </c>
      <c r="M212" s="105">
        <f>'СВОД 2018'!L212+$H$1*1-'Сентябрь 2018'!D211</f>
        <v>58900</v>
      </c>
      <c r="N212" s="105">
        <f>'СВОД 2018'!M212+$H$1*1-'Октябрь 2018'!D211</f>
        <v>61100</v>
      </c>
      <c r="O212" s="105">
        <f>'СВОД 2018'!N212+$H$1*1-'Ноябрь 2018'!D211</f>
        <v>63300</v>
      </c>
      <c r="P212" s="105">
        <f>'СВОД 2018'!O212+$H$1*1-'Декабрь 2018'!D211</f>
        <v>65500</v>
      </c>
      <c r="Q212" s="106">
        <f t="shared" si="10"/>
        <v>26900</v>
      </c>
      <c r="R212" s="106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06">
        <f t="shared" si="9"/>
        <v>65500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7">
        <f>'СВОД 2017'!P213</f>
        <v>-68.579999999996289</v>
      </c>
      <c r="E213" s="107">
        <f>'СВОД 2018'!D213+$G$1*1-'Январь 2018'!D212</f>
        <v>2231.4200000000037</v>
      </c>
      <c r="F213" s="107">
        <f>'СВОД 2018'!E213+$G$1*1-'Февраль 2018'!D212</f>
        <v>2031.4200000000037</v>
      </c>
      <c r="G213" s="105">
        <f>'СВОД 2018'!F213+$G$1*1-'Март 2018'!D212</f>
        <v>1831.4200000000037</v>
      </c>
      <c r="H213" s="105">
        <f>'СВОД 2018'!G213+$G$1*1-'Апрель 2018'!D212</f>
        <v>4131.4200000000037</v>
      </c>
      <c r="I213" s="105">
        <f>'СВОД 2018'!H213+$G$1*1-'Май 2018'!D212</f>
        <v>3431.4200000000037</v>
      </c>
      <c r="J213" s="105">
        <f>'СВОД 2018'!I213+$H$1*1-'Июнь 2018'!D212</f>
        <v>5631.4200000000037</v>
      </c>
      <c r="K213" s="105">
        <f>'СВОД 2018'!J213+$H$1*1-'Июль 2018'!D212</f>
        <v>4831.4200000000037</v>
      </c>
      <c r="L213" s="105">
        <f>'СВОД 2018'!K213+$H$1*1-'Август 2018'!D212</f>
        <v>2031.4200000000037</v>
      </c>
      <c r="M213" s="105">
        <f>'СВОД 2018'!L213+$H$1*1-'Сентябрь 2018'!D212</f>
        <v>2131.4200000000037</v>
      </c>
      <c r="N213" s="105">
        <f>'СВОД 2018'!M213+$H$1*1-'Октябрь 2018'!D212</f>
        <v>4331.4200000000037</v>
      </c>
      <c r="O213" s="105">
        <f>'СВОД 2018'!N213+$H$1*1-'Ноябрь 2018'!D212</f>
        <v>6531.4200000000037</v>
      </c>
      <c r="P213" s="105">
        <f>'СВОД 2018'!O213+$H$1*1-'Декабрь 2018'!D212</f>
        <v>8731.4200000000037</v>
      </c>
      <c r="Q213" s="106">
        <f t="shared" si="10"/>
        <v>26900</v>
      </c>
      <c r="R213" s="106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06">
        <f t="shared" si="9"/>
        <v>8731.4200000000055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2017'!P214</f>
        <v>93299.050000000047</v>
      </c>
      <c r="E214" s="105">
        <f>'СВОД 2018'!D214+$G$1*1-'Январь 2018'!D213</f>
        <v>95599.050000000047</v>
      </c>
      <c r="F214" s="105">
        <f>'СВОД 2018'!E214+$G$1*1-'Февраль 2018'!D213</f>
        <v>97899.050000000047</v>
      </c>
      <c r="G214" s="105">
        <f>'СВОД 2018'!F214+$G$1*1-'Март 2018'!D213</f>
        <v>100199.05000000005</v>
      </c>
      <c r="H214" s="105">
        <f>'СВОД 2018'!G214+$G$1*1-'Апрель 2018'!D213</f>
        <v>102499.05000000005</v>
      </c>
      <c r="I214" s="105">
        <f>'СВОД 2018'!H214+$G$1*1-'Май 2018'!D213</f>
        <v>104799.05000000005</v>
      </c>
      <c r="J214" s="105">
        <f>'СВОД 2018'!I214+$H$1*1-'Июнь 2018'!D213</f>
        <v>106999.05000000005</v>
      </c>
      <c r="K214" s="105">
        <f>'СВОД 2018'!J214+$H$1*1-'Июль 2018'!D213</f>
        <v>109199.05000000005</v>
      </c>
      <c r="L214" s="105">
        <f>'СВОД 2018'!K214+$H$1*1-'Август 2018'!D213</f>
        <v>111399.05000000005</v>
      </c>
      <c r="M214" s="105">
        <f>'СВОД 2018'!L214+$H$1*1-'Сентябрь 2018'!D213</f>
        <v>113599.05000000005</v>
      </c>
      <c r="N214" s="105">
        <f>'СВОД 2018'!M214+$H$1*1-'Октябрь 2018'!D213</f>
        <v>115799.05000000005</v>
      </c>
      <c r="O214" s="105">
        <f>'СВОД 2018'!N214+$H$1*1-'Ноябрь 2018'!D213</f>
        <v>117999.05000000005</v>
      </c>
      <c r="P214" s="105">
        <f>'СВОД 2018'!O214+$H$1*1-'Декабрь 2018'!D213</f>
        <v>120199.05000000005</v>
      </c>
      <c r="Q214" s="106">
        <f t="shared" si="10"/>
        <v>26900</v>
      </c>
      <c r="R214" s="106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06">
        <f t="shared" si="9"/>
        <v>120199.05000000005</v>
      </c>
      <c r="T214" s="116">
        <f t="shared" si="11"/>
        <v>0</v>
      </c>
    </row>
    <row r="215" spans="1:20" ht="18" customHeight="1" thickBot="1" x14ac:dyDescent="0.3">
      <c r="A215" s="23"/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747750.83000000019</v>
      </c>
      <c r="E216" s="11">
        <f t="shared" ref="E216:S216" si="12">SUM(E3:E215)</f>
        <v>682921.83000000007</v>
      </c>
      <c r="F216" s="11">
        <f t="shared" si="12"/>
        <v>702065.7300000001</v>
      </c>
      <c r="G216" s="11">
        <f t="shared" si="12"/>
        <v>727147.9600000002</v>
      </c>
      <c r="H216" s="11">
        <f t="shared" si="12"/>
        <v>776488.27000000014</v>
      </c>
      <c r="I216" s="11">
        <f>SUM(I3:I215)</f>
        <v>826068.27000000014</v>
      </c>
      <c r="J216" s="11">
        <f t="shared" si="12"/>
        <v>912049.03000000014</v>
      </c>
      <c r="K216" s="11">
        <f t="shared" si="12"/>
        <v>878451.02999999991</v>
      </c>
      <c r="L216" s="11">
        <f t="shared" si="12"/>
        <v>999069.02999999968</v>
      </c>
      <c r="M216" s="11">
        <f t="shared" si="12"/>
        <v>1135989.0299999998</v>
      </c>
      <c r="N216" s="7">
        <f t="shared" si="12"/>
        <v>1367259.4299999995</v>
      </c>
      <c r="O216" s="7">
        <f t="shared" si="12"/>
        <v>1714659.4299999995</v>
      </c>
      <c r="P216" s="7">
        <f t="shared" si="12"/>
        <v>1837776.3799999992</v>
      </c>
      <c r="Q216" s="15">
        <f t="shared" si="12"/>
        <v>5635550</v>
      </c>
      <c r="R216" s="15">
        <f t="shared" si="12"/>
        <v>4536058.45</v>
      </c>
      <c r="S216" s="15">
        <f t="shared" si="12"/>
        <v>1847242.3799999992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S216" xr:uid="{00000000-0009-0000-0000-000028000000}"/>
  <conditionalFormatting sqref="D3:P103 D105:P118 D120:P214">
    <cfRule type="cellIs" dxfId="494" priority="15" operator="lessThanOrEqual">
      <formula>0</formula>
    </cfRule>
  </conditionalFormatting>
  <hyperlinks>
    <hyperlink ref="E2" location="'Январь 2018'!Область_печати" display="Сальдо на 31.01.17" xr:uid="{00000000-0004-0000-2800-000000000000}"/>
    <hyperlink ref="D2" location="'СВОД 2014'!Область_печати" display="САЛЬДО                       на начало года" xr:uid="{00000000-0004-0000-2800-000001000000}"/>
    <hyperlink ref="A219" location="'СВОД 2017'!Область_печати" display="СВОД 2017" xr:uid="{00000000-0004-0000-2800-000002000000}"/>
    <hyperlink ref="F2" location="'Февраль 2018'!Область_печати" display="Сальдо на 28.02.18" xr:uid="{00000000-0004-0000-2800-000003000000}"/>
    <hyperlink ref="G2" location="'Март 2018'!Область_печати" display="Сальдо на 31.03.18" xr:uid="{00000000-0004-0000-2800-000004000000}"/>
    <hyperlink ref="H2" location="'Апрель 2018'!Область_печати" display="Сальдо на 30.04.18" xr:uid="{00000000-0004-0000-2800-000005000000}"/>
    <hyperlink ref="I2" location="'Март 2018'!Область_печати" display="Сальдо на 31.05.18" xr:uid="{00000000-0004-0000-2800-000006000000}"/>
    <hyperlink ref="J2" location="'Июнь 2018'!Область_печати" display="Сальдо на 30.06.18" xr:uid="{00000000-0004-0000-2800-000007000000}"/>
    <hyperlink ref="K2" location="'Июль 2018'!Область_печати" display="Сальдо на 31.07.18" xr:uid="{00000000-0004-0000-2800-000008000000}"/>
    <hyperlink ref="L2" location="'Август 2018'!Область_печати" display="Сальдо на 31.08.18" xr:uid="{00000000-0004-0000-2800-000009000000}"/>
    <hyperlink ref="P2" location="'Декабрь 2018'!Область_печати" display="Сальдо на 31.12.18" xr:uid="{00000000-0004-0000-2800-00000A000000}"/>
    <hyperlink ref="O2" location="'Ноябрь 2018'!Область_печати" display="Сальдо на 30.11.18" xr:uid="{00000000-0004-0000-2800-00000B000000}"/>
    <hyperlink ref="N2" location="'Октябрь 2018'!Область_печати" display="Сальдо на 31.10.18" xr:uid="{00000000-0004-0000-2800-00000C000000}"/>
    <hyperlink ref="M2" location="'Сентябрь 2018'!Область_печати" display="Сальдо на 30.09.18" xr:uid="{00000000-0004-0000-28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4500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9890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2790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2399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91">
        <v>17900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6900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5100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f>2300+2300</f>
        <v>4600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 t="s">
        <v>105</v>
      </c>
      <c r="B89" s="2">
        <v>70</v>
      </c>
      <c r="C89" s="9"/>
      <c r="D89" s="6">
        <v>12420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7100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28400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28400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27600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f>1800+2300</f>
        <v>4100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6900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13800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4600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1520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27600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27600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3200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12300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2300+2300</f>
        <v>4600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27600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546679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9000000}">
    <sortState xmlns:xlrd2="http://schemas.microsoft.com/office/spreadsheetml/2017/richdata2" ref="A2:E216">
      <sortCondition ref="B1:B216"/>
    </sortState>
  </autoFilter>
  <conditionalFormatting sqref="C2:C114">
    <cfRule type="cellIs" dxfId="493" priority="1" operator="equal">
      <formula>0</formula>
    </cfRule>
    <cfRule type="cellIs" dxfId="492" priority="2" operator="equal">
      <formula>"а"</formula>
    </cfRule>
  </conditionalFormatting>
  <conditionalFormatting sqref="C119:C213">
    <cfRule type="cellIs" dxfId="491" priority="3" operator="equal">
      <formula>0</formula>
    </cfRule>
    <cfRule type="cellIs" dxfId="490" priority="4" operator="equal">
      <formula>"а"</formula>
    </cfRule>
  </conditionalFormatting>
  <hyperlinks>
    <hyperlink ref="E1" location="'СВОД 2018'!Область_печати" display="СВОД 2018" xr:uid="{00000000-0004-0000-2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14600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4554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f>4600+2300</f>
        <v>6900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10000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f>2300+5200</f>
        <v>7500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5000+5000+4000</f>
        <v>14000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2300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9200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2300+2300+4600</f>
        <v>9200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1500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f>2300+6900</f>
        <v>9200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2300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2610.7199999999998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4600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4600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1400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10000+8000</f>
        <v>18000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11500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2300+2300</f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4600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2041.38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5500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460406.1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A000000}"/>
  <conditionalFormatting sqref="C2:C114">
    <cfRule type="cellIs" dxfId="489" priority="1" operator="equal">
      <formula>0</formula>
    </cfRule>
    <cfRule type="cellIs" dxfId="488" priority="2" operator="equal">
      <formula>"а"</formula>
    </cfRule>
  </conditionalFormatting>
  <conditionalFormatting sqref="C119:C213">
    <cfRule type="cellIs" dxfId="487" priority="3" operator="equal">
      <formula>0</formula>
    </cfRule>
    <cfRule type="cellIs" dxfId="486" priority="4" operator="equal">
      <formula>"а"</formula>
    </cfRule>
  </conditionalFormatting>
  <hyperlinks>
    <hyperlink ref="E1" location="'СВОД 2018'!Область_печати" display="СВОД 2018" xr:uid="{00000000-0004-0000-2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4596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5000+4200</f>
        <v>9200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6900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2300+2300</f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2600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>
        <v>3997.13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11000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2300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11500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6700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2555.29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7700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4600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1500+2000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10000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2300+2300</f>
        <v>4600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13200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19419.349999999999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9000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2300+2600</f>
        <v>4900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15000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13800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1700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6900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2300+10000</f>
        <v>12300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456767.77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493835.59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2B000000}">
    <sortState xmlns:xlrd2="http://schemas.microsoft.com/office/spreadsheetml/2017/richdata2" ref="A2:E216">
      <sortCondition ref="B1:B216"/>
    </sortState>
  </autoFilter>
  <conditionalFormatting sqref="C2:C114">
    <cfRule type="cellIs" dxfId="485" priority="1" operator="equal">
      <formula>0</formula>
    </cfRule>
    <cfRule type="cellIs" dxfId="484" priority="2" operator="equal">
      <formula>"а"</formula>
    </cfRule>
  </conditionalFormatting>
  <conditionalFormatting sqref="C119:C213">
    <cfRule type="cellIs" dxfId="483" priority="3" operator="equal">
      <formula>0</formula>
    </cfRule>
    <cfRule type="cellIs" dxfId="482" priority="4" operator="equal">
      <formula>"а"</formula>
    </cfRule>
  </conditionalFormatting>
  <hyperlinks>
    <hyperlink ref="E1" location="'СВОД 2018'!Область_печати" display="СВОД 2018" xr:uid="{00000000-0004-0000-2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2300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5000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v>10000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2299.69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4600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2490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4600+2300</f>
        <v>6900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4600+6000</f>
        <v>10600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9500</v>
      </c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9200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f>2500+2300</f>
        <v>4800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3000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2300+2300</f>
        <v>4600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2300+4600</f>
        <v>6900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3000+3000</f>
        <v>6000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6900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432509.69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C000000}"/>
  <conditionalFormatting sqref="C2:C114">
    <cfRule type="cellIs" dxfId="481" priority="1" operator="equal">
      <formula>0</formula>
    </cfRule>
    <cfRule type="cellIs" dxfId="480" priority="2" operator="equal">
      <formula>"а"</formula>
    </cfRule>
  </conditionalFormatting>
  <conditionalFormatting sqref="C119:C213">
    <cfRule type="cellIs" dxfId="479" priority="3" operator="equal">
      <formula>0</formula>
    </cfRule>
    <cfRule type="cellIs" dxfId="478" priority="4" operator="equal">
      <formula>"а"</formula>
    </cfRule>
  </conditionalFormatting>
  <hyperlinks>
    <hyperlink ref="E1" location="'СВОД 2018'!Область_печати" display="СВОД 2018" xr:uid="{00000000-0004-0000-2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rgb="FFFFCCFF"/>
    <pageSetUpPr fitToPage="1"/>
  </sheetPr>
  <dimension ref="A1:E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6000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6900+6600</f>
        <v>13500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4600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4600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3900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f>2300+2300</f>
        <v>4600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11500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2300+1800</f>
        <v>4100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4520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f>4200+5000</f>
        <v>9200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1250+3500</f>
        <v>4750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12300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124" t="s">
        <v>106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13800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7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11500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6900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4600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11000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2700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3200+2300+2300</f>
        <v>7800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f>2300+6900</f>
        <v>9200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800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4600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2300+2300</f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4000+9200</f>
        <v>13200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432270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D000000}"/>
  <conditionalFormatting sqref="C2:C114">
    <cfRule type="cellIs" dxfId="477" priority="1" operator="equal">
      <formula>0</formula>
    </cfRule>
    <cfRule type="cellIs" dxfId="476" priority="2" operator="equal">
      <formula>"а"</formula>
    </cfRule>
  </conditionalFormatting>
  <conditionalFormatting sqref="C119:C213">
    <cfRule type="cellIs" dxfId="475" priority="3" operator="equal">
      <formula>0</formula>
    </cfRule>
    <cfRule type="cellIs" dxfId="474" priority="4" operator="equal">
      <formula>"а"</formula>
    </cfRule>
  </conditionalFormatting>
  <hyperlinks>
    <hyperlink ref="E1" location="'СВОД 2018'!Область_печати" display="СВОД 2018" xr:uid="{00000000-0004-0000-2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tabColor rgb="FFFFCCFF"/>
    <pageSetUpPr fitToPage="1"/>
  </sheetPr>
  <dimension ref="A1:E219"/>
  <sheetViews>
    <sheetView workbookViewId="0">
      <pane ySplit="1" topLeftCell="A8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4600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4500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2300.62+2200</f>
        <v>4500.62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2600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6500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9200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315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3000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2300.62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f>2200+174</f>
        <v>2374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17400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6384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6200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13100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14200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f>4600+7000</f>
        <v>11600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2250</f>
        <v>2250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2810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f>2200+2300</f>
        <v>4500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2200+2300</f>
        <v>4500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374919.24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E000000}">
    <sortState xmlns:xlrd2="http://schemas.microsoft.com/office/spreadsheetml/2017/richdata2" ref="A2:E216">
      <sortCondition ref="B1:B216"/>
    </sortState>
  </autoFilter>
  <conditionalFormatting sqref="C2:C114">
    <cfRule type="cellIs" dxfId="473" priority="1" operator="equal">
      <formula>0</formula>
    </cfRule>
    <cfRule type="cellIs" dxfId="472" priority="2" operator="equal">
      <formula>"а"</formula>
    </cfRule>
  </conditionalFormatting>
  <conditionalFormatting sqref="C119:C213">
    <cfRule type="cellIs" dxfId="471" priority="3" operator="equal">
      <formula>0</formula>
    </cfRule>
    <cfRule type="cellIs" dxfId="470" priority="4" operator="equal">
      <formula>"а"</formula>
    </cfRule>
  </conditionalFormatting>
  <hyperlinks>
    <hyperlink ref="E1" location="'СВОД 2018'!Область_печати" display="СВОД 2018" xr:uid="{00000000-0004-0000-2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K147" sqref="K147"/>
      <selection pane="bottomLeft" activeCell="G96" sqref="G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4500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2200+2100</f>
        <v>4300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2200+700</f>
        <v>2900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2200+2200</f>
        <v>4400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4500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4900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9200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1970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2100+208</f>
        <v>2308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4500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2200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2300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2300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6500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4600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78000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10000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4500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f>6900</f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13200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2300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2300+2300</f>
        <v>4600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2000+2300</f>
        <v>4300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5000+3500</f>
        <v>8500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3000+6600</f>
        <v>9600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3000+3300</f>
        <v>6300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2300+2300</f>
        <v>4600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6800+6600</f>
        <v>13400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6500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2100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492298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F000000}"/>
  <conditionalFormatting sqref="C2:C114">
    <cfRule type="cellIs" dxfId="469" priority="1" operator="equal">
      <formula>0</formula>
    </cfRule>
    <cfRule type="cellIs" dxfId="468" priority="2" operator="equal">
      <formula>"а"</formula>
    </cfRule>
  </conditionalFormatting>
  <conditionalFormatting sqref="C119:C213">
    <cfRule type="cellIs" dxfId="467" priority="3" operator="equal">
      <formula>0</formula>
    </cfRule>
    <cfRule type="cellIs" dxfId="466" priority="4" operator="equal">
      <formula>"а"</formula>
    </cfRule>
  </conditionalFormatting>
  <hyperlinks>
    <hyperlink ref="E1" location="'СВОД 2018'!Область_печати" display="СВОД 2018" xr:uid="{00000000-0004-0000-2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tabColor rgb="FFFFCCFF"/>
    <pageSetUpPr fitToPage="1"/>
  </sheetPr>
  <dimension ref="A1:E219"/>
  <sheetViews>
    <sheetView workbookViewId="0">
      <pane ySplit="1" topLeftCell="A65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>
        <v>8800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2200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800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2182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10000</v>
      </c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4400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6600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4200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2800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4500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4600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2200+2000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9000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2000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4300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4300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5700+2100</f>
        <v>7800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3834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4400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2200+2200</f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4300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5000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341916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0000000}"/>
  <conditionalFormatting sqref="C2:C114">
    <cfRule type="cellIs" dxfId="465" priority="1" operator="equal">
      <formula>0</formula>
    </cfRule>
    <cfRule type="cellIs" dxfId="464" priority="2" operator="equal">
      <formula>"а"</formula>
    </cfRule>
  </conditionalFormatting>
  <conditionalFormatting sqref="C119:C213">
    <cfRule type="cellIs" dxfId="463" priority="3" operator="equal">
      <formula>0</formula>
    </cfRule>
    <cfRule type="cellIs" dxfId="462" priority="4" operator="equal">
      <formula>"а"</formula>
    </cfRule>
  </conditionalFormatting>
  <hyperlinks>
    <hyperlink ref="E1" location="'СВОД 2018'!Область_печати" display="СВОД 2018" xr:uid="{00000000-0004-0000-3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7160+3000</f>
        <v>10160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6000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5400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1800+1790</f>
        <v>3590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3925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1790.23*2+6772.99+1790.23</f>
        <v>12143.68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4900</f>
        <v>4900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4900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f>5400+21215</f>
        <v>26615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8951.15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9000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1790.23+1800</f>
        <v>3590.23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3522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f>1790.23+3580.46+3580.46</f>
        <v>8951.1500000000015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30000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16083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7150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9800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6100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21800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5805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8951.15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5400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5370.69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f>5000+10000</f>
        <v>15000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15000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8951.15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5400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4741.38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2980.53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1800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5370.69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9000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5500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f>1800*2</f>
        <v>3600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1125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1790*2</f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472905.06</v>
      </c>
    </row>
    <row r="217" spans="1:4" hidden="1" x14ac:dyDescent="0.25"/>
    <row r="218" spans="1:4" ht="35.25" customHeight="1" x14ac:dyDescent="0.25"/>
  </sheetData>
  <autoFilter ref="A1:J216" xr:uid="{00000000-0009-0000-0000-000004000000}">
    <sortState xmlns:xlrd2="http://schemas.microsoft.com/office/spreadsheetml/2017/richdata2" ref="A2:E216">
      <sortCondition ref="B1:B216"/>
    </sortState>
  </autoFilter>
  <conditionalFormatting sqref="C2:C212">
    <cfRule type="cellIs" dxfId="569" priority="1" operator="equal">
      <formula>0</formula>
    </cfRule>
    <cfRule type="cellIs" dxfId="568" priority="2" operator="equal">
      <formula>"а"</formula>
    </cfRule>
  </conditionalFormatting>
  <hyperlinks>
    <hyperlink ref="E1" location="'СВОД 2015'!Область_печати" display="СВОД 2015" xr:uid="{00000000-0004-0000-0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tabColor rgb="FFFFCCFF"/>
    <pageSetUpPr fitToPage="1"/>
  </sheetPr>
  <dimension ref="A1:F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6350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4400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8800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6500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4400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2200</f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4400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4400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8800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f>2200+11200</f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4100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6" ht="15.95" customHeight="1" x14ac:dyDescent="0.25">
      <c r="A97" s="20" t="s">
        <v>308</v>
      </c>
      <c r="B97" s="2">
        <v>77</v>
      </c>
      <c r="C97" s="9"/>
      <c r="D97" s="6"/>
    </row>
    <row r="98" spans="1:6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6" ht="15.95" customHeight="1" x14ac:dyDescent="0.25">
      <c r="A100" s="20" t="s">
        <v>116</v>
      </c>
      <c r="B100" s="2">
        <v>79</v>
      </c>
      <c r="C100" s="9"/>
      <c r="D100" s="6">
        <v>4150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6" ht="15.95" customHeight="1" x14ac:dyDescent="0.25">
      <c r="A105" s="128" t="s">
        <v>309</v>
      </c>
      <c r="B105" s="2">
        <v>83</v>
      </c>
      <c r="C105" s="9"/>
      <c r="D105" s="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2200+2200</f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4740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4400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4400+1200</f>
        <v>5600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323980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1000000}"/>
  <conditionalFormatting sqref="C2:C114">
    <cfRule type="cellIs" dxfId="461" priority="1" operator="equal">
      <formula>0</formula>
    </cfRule>
    <cfRule type="cellIs" dxfId="460" priority="2" operator="equal">
      <formula>"а"</formula>
    </cfRule>
  </conditionalFormatting>
  <conditionalFormatting sqref="C119:C213">
    <cfRule type="cellIs" dxfId="459" priority="3" operator="equal">
      <formula>0</formula>
    </cfRule>
    <cfRule type="cellIs" dxfId="458" priority="4" operator="equal">
      <formula>"а"</formula>
    </cfRule>
  </conditionalFormatting>
  <hyperlinks>
    <hyperlink ref="E1" location="'СВОД 2018'!Область_печати" display="СВОД 2018" xr:uid="{00000000-0004-0000-3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tabColor rgb="FFFFCCFF"/>
    <pageSetUpPr fitToPage="1"/>
  </sheetPr>
  <dimension ref="A1:E219"/>
  <sheetViews>
    <sheetView workbookViewId="0">
      <pane ySplit="1" topLeftCell="A5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1000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7000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3000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2100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1900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25100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26900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18929.599999999999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6300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2200+2200</f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227429.6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2000000}"/>
  <conditionalFormatting sqref="C2:C114">
    <cfRule type="cellIs" dxfId="457" priority="1" operator="equal">
      <formula>0</formula>
    </cfRule>
    <cfRule type="cellIs" dxfId="456" priority="2" operator="equal">
      <formula>"а"</formula>
    </cfRule>
  </conditionalFormatting>
  <conditionalFormatting sqref="C119:C213">
    <cfRule type="cellIs" dxfId="455" priority="3" operator="equal">
      <formula>0</formula>
    </cfRule>
    <cfRule type="cellIs" dxfId="454" priority="4" operator="equal">
      <formula>"а"</formula>
    </cfRule>
  </conditionalFormatting>
  <hyperlinks>
    <hyperlink ref="E1" location="'СВОД 2018'!Область_печати" display="СВОД 2018" xr:uid="{00000000-0004-0000-3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>
    <tabColor rgb="FFFFCCFF"/>
    <pageSetUpPr fitToPage="1"/>
  </sheetPr>
  <dimension ref="A1:E219"/>
  <sheetViews>
    <sheetView workbookViewId="0">
      <pane ySplit="1" topLeftCell="A83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1000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6600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/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 t="s">
        <v>317</v>
      </c>
    </row>
    <row r="27" spans="1:5" ht="15.95" customHeight="1" x14ac:dyDescent="0.25">
      <c r="A27" s="20" t="s">
        <v>45</v>
      </c>
      <c r="B27" s="2">
        <v>19</v>
      </c>
      <c r="C27" s="9"/>
      <c r="D27" s="6"/>
      <c r="E27" s="6"/>
    </row>
    <row r="28" spans="1:5" ht="15.95" customHeight="1" x14ac:dyDescent="0.25">
      <c r="A28" s="20" t="s">
        <v>46</v>
      </c>
      <c r="B28" s="2">
        <v>20</v>
      </c>
      <c r="C28" s="9"/>
      <c r="D28" s="6"/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6"/>
    </row>
    <row r="32" spans="1:5" ht="15.95" customHeight="1" x14ac:dyDescent="0.25">
      <c r="A32" s="20" t="s">
        <v>50</v>
      </c>
      <c r="B32" s="2">
        <v>23</v>
      </c>
      <c r="C32" s="9"/>
      <c r="D32" s="6">
        <v>4400</v>
      </c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/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/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6"/>
    </row>
    <row r="42" spans="1:5" ht="15.95" customHeight="1" x14ac:dyDescent="0.25">
      <c r="A42" s="20" t="s">
        <v>60</v>
      </c>
      <c r="B42" s="2">
        <v>31</v>
      </c>
      <c r="C42" s="9"/>
      <c r="D42" s="6"/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6600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/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/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6"/>
    </row>
    <row r="69" spans="1:5" ht="15.95" customHeight="1" x14ac:dyDescent="0.25">
      <c r="A69" s="20" t="s">
        <v>87</v>
      </c>
      <c r="B69" s="2">
        <v>54</v>
      </c>
      <c r="C69" s="9"/>
      <c r="D69" s="6"/>
      <c r="E69" s="6"/>
    </row>
    <row r="70" spans="1:5" ht="15.95" customHeight="1" x14ac:dyDescent="0.25">
      <c r="A70" s="20" t="s">
        <v>88</v>
      </c>
      <c r="B70" s="2">
        <v>55</v>
      </c>
      <c r="C70" s="9"/>
      <c r="D70" s="6"/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>
        <v>2500</v>
      </c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/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100</v>
      </c>
      <c r="B82" s="2">
        <v>65</v>
      </c>
      <c r="C82" s="9"/>
      <c r="D82" s="6"/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/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20" t="s">
        <v>308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/>
      <c r="E98" s="6"/>
    </row>
    <row r="99" spans="1:5" ht="15.95" customHeight="1" x14ac:dyDescent="0.25">
      <c r="A99" s="20" t="s">
        <v>115</v>
      </c>
      <c r="B99" s="2">
        <v>78</v>
      </c>
      <c r="C99" s="2" t="s">
        <v>21</v>
      </c>
      <c r="D99" s="6"/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>
        <v>2200</v>
      </c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6300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f>2200+2200</f>
        <v>4400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20" t="s">
        <v>174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>
        <v>4200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>
        <v>4400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4400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>
        <v>2200</v>
      </c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16"/>
      <c r="B214" s="17"/>
      <c r="C214" s="17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111300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33000000}"/>
  <conditionalFormatting sqref="C2:C114">
    <cfRule type="cellIs" dxfId="453" priority="1" operator="equal">
      <formula>0</formula>
    </cfRule>
    <cfRule type="cellIs" dxfId="452" priority="2" operator="equal">
      <formula>"а"</formula>
    </cfRule>
  </conditionalFormatting>
  <conditionalFormatting sqref="C119:C213">
    <cfRule type="cellIs" dxfId="451" priority="3" operator="equal">
      <formula>0</formula>
    </cfRule>
    <cfRule type="cellIs" dxfId="450" priority="4" operator="equal">
      <formula>"а"</formula>
    </cfRule>
  </conditionalFormatting>
  <hyperlinks>
    <hyperlink ref="E1" location="'СВОД 2018'!Область_печати" display="СВОД 2018" xr:uid="{00000000-0004-0000-3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tabColor rgb="FFFFCCFF"/>
    <pageSetUpPr fitToPage="1"/>
  </sheetPr>
  <dimension ref="A1:F219"/>
  <sheetViews>
    <sheetView workbookViewId="0">
      <pane ySplit="1" topLeftCell="A74" activePane="bottomLeft" state="frozen"/>
      <selection activeCell="K147" sqref="K147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6123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2200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4400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5400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/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>
        <v>12000</v>
      </c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5938.14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4400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3100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5900+4000</f>
        <v>9900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8800.07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f>20000+7321.84</f>
        <v>27321.84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30000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17600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13000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2300+2100+2200</f>
        <v>6600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4400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2200+2200</f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f>2200+2200</f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6600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335583.05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4000000}"/>
  <conditionalFormatting sqref="C2:C114">
    <cfRule type="cellIs" dxfId="449" priority="1" operator="equal">
      <formula>0</formula>
    </cfRule>
    <cfRule type="cellIs" dxfId="448" priority="2" operator="equal">
      <formula>"а"</formula>
    </cfRule>
  </conditionalFormatting>
  <conditionalFormatting sqref="C119:C213">
    <cfRule type="cellIs" dxfId="447" priority="3" operator="equal">
      <formula>0</formula>
    </cfRule>
    <cfRule type="cellIs" dxfId="446" priority="4" operator="equal">
      <formula>"а"</formula>
    </cfRule>
  </conditionalFormatting>
  <hyperlinks>
    <hyperlink ref="E1" location="'Сентябрь 2018'!Область_печати" display="СВОД 2018" xr:uid="{00000000-0004-0000-3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>
    <tabColor rgb="FFFF0000"/>
    <pageSetUpPr fitToPage="1"/>
  </sheetPr>
  <dimension ref="A1:T228"/>
  <sheetViews>
    <sheetView zoomScale="80" zoomScaleNormal="80" workbookViewId="0">
      <pane ySplit="2" topLeftCell="A81" activePane="bottomLeft" state="frozen"/>
      <selection activeCell="B198" sqref="B198"/>
      <selection pane="bottomLeft" activeCell="A95" sqref="A95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318</v>
      </c>
      <c r="F2" s="110" t="s">
        <v>319</v>
      </c>
      <c r="G2" s="110" t="s">
        <v>320</v>
      </c>
      <c r="H2" s="110" t="s">
        <v>321</v>
      </c>
      <c r="I2" s="110" t="s">
        <v>322</v>
      </c>
      <c r="J2" s="110" t="s">
        <v>323</v>
      </c>
      <c r="K2" s="110" t="s">
        <v>324</v>
      </c>
      <c r="L2" s="110" t="s">
        <v>325</v>
      </c>
      <c r="M2" s="110" t="s">
        <v>326</v>
      </c>
      <c r="N2" s="110" t="s">
        <v>327</v>
      </c>
      <c r="O2" s="110" t="s">
        <v>328</v>
      </c>
      <c r="P2" s="110" t="s">
        <v>329</v>
      </c>
      <c r="Q2" s="111" t="s">
        <v>330</v>
      </c>
      <c r="R2" s="109" t="s">
        <v>17</v>
      </c>
      <c r="S2" s="109" t="s">
        <v>331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2018'!P3</f>
        <v>-11770.000000000007</v>
      </c>
      <c r="E3" s="105">
        <f>'СВОД 2019'!D3+$H$1*1-'Январь 2019'!D2</f>
        <v>-9570.0000000000073</v>
      </c>
      <c r="F3" s="105">
        <f>'СВОД 2019'!E3+$H$1*1-'Февраль 2019'!D2</f>
        <v>-7370.0000000000073</v>
      </c>
      <c r="G3" s="105">
        <f>'СВОД 2019'!F3+$H$1*1-'Март 2019'!D2</f>
        <v>-5170.0000000000073</v>
      </c>
      <c r="H3" s="105">
        <f>'СВОД 2019'!G3+$H$1*1-'Апрель 2019'!D2</f>
        <v>-2970.0000000000073</v>
      </c>
      <c r="I3" s="105">
        <f>'СВОД 2019'!H3+$H$1*1-'Май 2019'!D2</f>
        <v>-770.00000000000728</v>
      </c>
      <c r="J3" s="105">
        <f>'СВОД 2019'!I3+$H$1*1-'Июнь 2019'!D2</f>
        <v>1429.9999999999927</v>
      </c>
      <c r="K3" s="105">
        <f>'СВОД 2019'!J3+$H$1*1-'Июль 2019'!D2</f>
        <v>-2370.0000000000073</v>
      </c>
      <c r="L3" s="105">
        <f>'СВОД 2019'!K3+$H$1*1-'Август 2019'!D2</f>
        <v>-170.00000000000728</v>
      </c>
      <c r="M3" s="105">
        <f>'СВОД 2019'!L3+$H$1*1-'Сентябрь 2019'!D2</f>
        <v>2029.9999999999927</v>
      </c>
      <c r="N3" s="105">
        <f>'СВОД 2019'!M3+$H$1*1-'Октябрь 2019'!D2</f>
        <v>4229.9999999999927</v>
      </c>
      <c r="O3" s="105">
        <f>'СВОД 2019'!N3+$H$1*1-'Ноябрь 2019'!D2</f>
        <v>6429.9999999999927</v>
      </c>
      <c r="P3" s="105">
        <f>'СВОД 2019'!O3+$H$1*1-'Декабрь 2019'!D2</f>
        <v>8629.9999999999927</v>
      </c>
      <c r="Q3" s="106">
        <f>2200*12</f>
        <v>26400</v>
      </c>
      <c r="R3" s="106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06">
        <f>Q3+D3-R3</f>
        <v>8629.9999999999927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5">
        <f>'СВОД 2018'!P4</f>
        <v>8600.0000000000036</v>
      </c>
      <c r="E4" s="105">
        <f>'СВОД 2019'!D4+$H$1*1-'Январь 2019'!D3</f>
        <v>10800.000000000004</v>
      </c>
      <c r="F4" s="105">
        <f>'СВОД 2019'!E4+$H$1*1-'Февраль 2019'!D3</f>
        <v>13000.000000000004</v>
      </c>
      <c r="G4" s="105">
        <f>'СВОД 2019'!F4+$H$1*1-'Март 2019'!D3</f>
        <v>15200.000000000004</v>
      </c>
      <c r="H4" s="105">
        <f>'СВОД 2019'!G4+$H$1*1-'Апрель 2019'!D3</f>
        <v>17400.000000000004</v>
      </c>
      <c r="I4" s="105">
        <f>'СВОД 2019'!H4+$H$1*1-'Май 2019'!D3</f>
        <v>19600.000000000004</v>
      </c>
      <c r="J4" s="105">
        <f>'СВОД 2019'!I4+$H$1*1-'Июнь 2019'!D3</f>
        <v>21800.000000000004</v>
      </c>
      <c r="K4" s="105">
        <f>'СВОД 2019'!J4+$H$1*1-'Июль 2019'!D3</f>
        <v>24000.000000000004</v>
      </c>
      <c r="L4" s="105">
        <f>'СВОД 2019'!K4+$H$1*1-'Август 2019'!D3</f>
        <v>21059.000000000004</v>
      </c>
      <c r="M4" s="105">
        <f>'СВОД 2019'!L4+$H$1*1-'Сентябрь 2019'!D3</f>
        <v>23259.000000000004</v>
      </c>
      <c r="N4" s="105">
        <f>'СВОД 2019'!M4+$H$1*1-'Октябрь 2019'!D3</f>
        <v>25459.000000000004</v>
      </c>
      <c r="O4" s="105">
        <f>'СВОД 2019'!N4+$H$1*1-'Ноябрь 2019'!D3</f>
        <v>27659.000000000004</v>
      </c>
      <c r="P4" s="105">
        <f>'СВОД 2019'!O4+$H$1*1-'Декабрь 2019'!D3</f>
        <v>29859.000000000004</v>
      </c>
      <c r="Q4" s="106">
        <f t="shared" ref="Q4:Q67" si="1">2200*12</f>
        <v>26400</v>
      </c>
      <c r="R4" s="106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06">
        <f t="shared" ref="S4:S67" si="2">Q4+D4-R4</f>
        <v>29859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2018'!P5</f>
        <v>115626.44000000003</v>
      </c>
      <c r="E5" s="105">
        <f>'СВОД 2019'!D5+$H$1*1-'Январь 2019'!D4</f>
        <v>117826.44000000003</v>
      </c>
      <c r="F5" s="105">
        <f>'СВОД 2019'!E5+$H$1*1-'Февраль 2019'!D4</f>
        <v>120026.44000000003</v>
      </c>
      <c r="G5" s="105">
        <f>'СВОД 2019'!F5+$H$1*1-'Март 2019'!D4</f>
        <v>122226.44000000003</v>
      </c>
      <c r="H5" s="105">
        <f>'СВОД 2019'!G5+$H$1*1-'Апрель 2019'!D4</f>
        <v>124426.44000000003</v>
      </c>
      <c r="I5" s="105">
        <f>'СВОД 2019'!H5+$H$1*1-'Май 2019'!D4</f>
        <v>126626.44000000003</v>
      </c>
      <c r="J5" s="105">
        <f>'СВОД 2019'!I5+$H$1*1-'Июнь 2019'!D4</f>
        <v>128826.44000000003</v>
      </c>
      <c r="K5" s="105">
        <f>'СВОД 2019'!J5+$H$1*1-'Июль 2019'!D4</f>
        <v>131026.44000000003</v>
      </c>
      <c r="L5" s="105">
        <f>'СВОД 2019'!K5+$H$1*1-'Август 2019'!D4</f>
        <v>133226.44000000003</v>
      </c>
      <c r="M5" s="105">
        <f>'СВОД 2019'!L5+$H$1*1-'Сентябрь 2019'!D4</f>
        <v>135426.44000000003</v>
      </c>
      <c r="N5" s="105">
        <f>'СВОД 2019'!M5+$H$1*1-'Октябрь 2019'!D4</f>
        <v>137626.44000000003</v>
      </c>
      <c r="O5" s="105">
        <f>'СВОД 2019'!N5+$H$1*1-'Ноябрь 2019'!D4</f>
        <v>139826.44000000003</v>
      </c>
      <c r="P5" s="105">
        <f>'СВОД 2019'!O5+$H$1*1-'Декабрь 2019'!D4</f>
        <v>142026.44000000003</v>
      </c>
      <c r="Q5" s="106">
        <f t="shared" si="1"/>
        <v>26400</v>
      </c>
      <c r="R5" s="106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06">
        <f t="shared" si="2"/>
        <v>142026.44000000003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5">
        <f>'СВОД 2018'!P6</f>
        <v>6700.4600000000009</v>
      </c>
      <c r="E6" s="105">
        <f>'СВОД 2019'!D6+$H$1*1-'Январь 2019'!D5</f>
        <v>8900.4600000000009</v>
      </c>
      <c r="F6" s="105">
        <f>'СВОД 2019'!E6+$H$1*1-'Февраль 2019'!D5</f>
        <v>11100.460000000001</v>
      </c>
      <c r="G6" s="105">
        <f>'СВОД 2019'!F6+$H$1*1-'Март 2019'!D5</f>
        <v>13300.460000000001</v>
      </c>
      <c r="H6" s="105">
        <f>'СВОД 2019'!G6+$H$1*1-'Апрель 2019'!D5</f>
        <v>15500.460000000001</v>
      </c>
      <c r="I6" s="105">
        <f>'СВОД 2019'!H6+$H$1*1-'Май 2019'!D5</f>
        <v>15500.46</v>
      </c>
      <c r="J6" s="105">
        <f>'СВОД 2019'!I6+$H$1*1-'Июнь 2019'!D5</f>
        <v>17700.46</v>
      </c>
      <c r="K6" s="105">
        <f>'СВОД 2019'!J6+$H$1*1-'Июль 2019'!D5</f>
        <v>15500.46</v>
      </c>
      <c r="L6" s="105">
        <f>'СВОД 2019'!K6+$H$1*1-'Август 2019'!D5</f>
        <v>17700.46</v>
      </c>
      <c r="M6" s="105">
        <f>'СВОД 2019'!L6+$H$1*1-'Сентябрь 2019'!D5</f>
        <v>19900.46</v>
      </c>
      <c r="N6" s="105">
        <f>'СВОД 2019'!M6+$H$1*1-'Октябрь 2019'!D5</f>
        <v>22100.46</v>
      </c>
      <c r="O6" s="105">
        <f>'СВОД 2019'!N6+$H$1*1-'Ноябрь 2019'!D5</f>
        <v>24300.46</v>
      </c>
      <c r="P6" s="105">
        <f>'СВОД 2019'!O6+$H$1*1-'Декабрь 2019'!D5</f>
        <v>11029.269999999999</v>
      </c>
      <c r="Q6" s="106">
        <f t="shared" si="1"/>
        <v>26400</v>
      </c>
      <c r="R6" s="106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06">
        <f t="shared" si="2"/>
        <v>11029.269999999997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5">
        <f>'СВОД 2018'!P7</f>
        <v>1990.2299999999996</v>
      </c>
      <c r="E7" s="105">
        <f>'СВОД 2019'!D7+$H$1*1-'Январь 2019'!D6</f>
        <v>4190.2299999999996</v>
      </c>
      <c r="F7" s="105">
        <f>'СВОД 2019'!E7+$H$1*1-'Февраль 2019'!D6</f>
        <v>6390.23</v>
      </c>
      <c r="G7" s="105">
        <f>'СВОД 2019'!F7+$H$1*1-'Март 2019'!D6</f>
        <v>8590.23</v>
      </c>
      <c r="H7" s="105">
        <f>'СВОД 2019'!G7+$H$1*1-'Апрель 2019'!D6</f>
        <v>10790.23</v>
      </c>
      <c r="I7" s="105">
        <f>'СВОД 2019'!H7+$H$1*1-'Май 2019'!D6</f>
        <v>12990.23</v>
      </c>
      <c r="J7" s="105">
        <f>'СВОД 2019'!I7+$H$1*1-'Июнь 2019'!D6</f>
        <v>10353.23</v>
      </c>
      <c r="K7" s="105">
        <f>'СВОД 2019'!J7+$H$1*1-'Июль 2019'!D6</f>
        <v>12553.23</v>
      </c>
      <c r="L7" s="105">
        <f>'СВОД 2019'!K7+$H$1*1-'Август 2019'!D6</f>
        <v>14753.23</v>
      </c>
      <c r="M7" s="105">
        <f>'СВОД 2019'!L7+$H$1*1-'Сентябрь 2019'!D6</f>
        <v>16953.23</v>
      </c>
      <c r="N7" s="105">
        <f>'СВОД 2019'!M7+$H$1*1-'Октябрь 2019'!D6</f>
        <v>19153.23</v>
      </c>
      <c r="O7" s="105">
        <f>'СВОД 2019'!N7+$H$1*1-'Ноябрь 2019'!D6</f>
        <v>21353.23</v>
      </c>
      <c r="P7" s="105">
        <f>'СВОД 2019'!O7+$H$1*1-'Декабрь 2019'!D6</f>
        <v>23553.23</v>
      </c>
      <c r="Q7" s="106">
        <f t="shared" si="1"/>
        <v>26400</v>
      </c>
      <c r="R7" s="106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06">
        <f t="shared" si="2"/>
        <v>23553.23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5">
        <f>'СВОД 2018'!P8</f>
        <v>8800</v>
      </c>
      <c r="E8" s="105">
        <f>'СВОД 2019'!D8+$H$1*1-'Январь 2019'!D7</f>
        <v>5000</v>
      </c>
      <c r="F8" s="105">
        <f>'СВОД 2019'!E8+$H$1*1-'Февраль 2019'!D7</f>
        <v>7200</v>
      </c>
      <c r="G8" s="105">
        <f>'СВОД 2019'!F8+$H$1*1-'Март 2019'!D7</f>
        <v>9400</v>
      </c>
      <c r="H8" s="105">
        <f>'СВОД 2019'!G8+$H$1*1-'Апрель 2019'!D7</f>
        <v>11600</v>
      </c>
      <c r="I8" s="105">
        <f>'СВОД 2019'!H8+$H$1*1-'Май 2019'!D7</f>
        <v>13800</v>
      </c>
      <c r="J8" s="105">
        <f>'СВОД 2019'!I8+$H$1*1-'Июнь 2019'!D7</f>
        <v>16000</v>
      </c>
      <c r="K8" s="105">
        <f>'СВОД 2019'!J8+$H$1*1-'Июль 2019'!D7</f>
        <v>18200</v>
      </c>
      <c r="L8" s="105">
        <f>'СВОД 2019'!K8+$H$1*1-'Август 2019'!D7</f>
        <v>20400</v>
      </c>
      <c r="M8" s="105">
        <f>'СВОД 2019'!L8+$H$1*1-'Сентябрь 2019'!D7</f>
        <v>22600</v>
      </c>
      <c r="N8" s="105">
        <f>'СВОД 2019'!M8+$H$1*1-'Октябрь 2019'!D7</f>
        <v>24800</v>
      </c>
      <c r="O8" s="105">
        <f>'СВОД 2019'!N8+$H$1*1-'Ноябрь 2019'!D7</f>
        <v>27000</v>
      </c>
      <c r="P8" s="105">
        <f>'СВОД 2019'!O8+$H$1*1-'Декабрь 2019'!D7</f>
        <v>29200</v>
      </c>
      <c r="Q8" s="106">
        <f t="shared" si="1"/>
        <v>26400</v>
      </c>
      <c r="R8" s="106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06">
        <f t="shared" si="2"/>
        <v>29200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5">
        <f>'СВОД 2018'!P9</f>
        <v>-342.8700000000099</v>
      </c>
      <c r="E9" s="105">
        <f>'СВОД 2019'!D9+$H$1*1-'Январь 2019'!D8</f>
        <v>1857.1299999999901</v>
      </c>
      <c r="F9" s="105">
        <f>'СВОД 2019'!E9+$H$1*1-'Февраль 2019'!D8</f>
        <v>-342.8700000000099</v>
      </c>
      <c r="G9" s="105">
        <f>'СВОД 2019'!F9+$H$1*1-'Март 2019'!D8</f>
        <v>1857.1299999999901</v>
      </c>
      <c r="H9" s="105">
        <f>'СВОД 2019'!G9+$H$1*1-'Апрель 2019'!D8</f>
        <v>4057.1299999999901</v>
      </c>
      <c r="I9" s="105">
        <f>'СВОД 2019'!H9+$H$1*1-'Май 2019'!D8</f>
        <v>6257.1299999999901</v>
      </c>
      <c r="J9" s="105">
        <f>'СВОД 2019'!I9+$H$1*1-'Июнь 2019'!D8</f>
        <v>8457.1299999999901</v>
      </c>
      <c r="K9" s="105">
        <f>'СВОД 2019'!J9+$H$1*1-'Июль 2019'!D8</f>
        <v>-0.8700000000098953</v>
      </c>
      <c r="L9" s="105">
        <f>'СВОД 2019'!K9+$H$1*1-'Август 2019'!D8</f>
        <v>2199.1299999999901</v>
      </c>
      <c r="M9" s="105">
        <f>'СВОД 2019'!L9+$H$1*1-'Сентябрь 2019'!D8</f>
        <v>-2600.8700000000099</v>
      </c>
      <c r="N9" s="105">
        <f>'СВОД 2019'!M9+$H$1*1-'Октябрь 2019'!D8</f>
        <v>-400.8700000000099</v>
      </c>
      <c r="O9" s="105">
        <f>'СВОД 2019'!N9+$H$1*1-'Ноябрь 2019'!D8</f>
        <v>1799.1299999999901</v>
      </c>
      <c r="P9" s="105">
        <f>'СВОД 2019'!O9+$H$1*1-'Декабрь 2019'!D8</f>
        <v>-0.8700000000098953</v>
      </c>
      <c r="Q9" s="106">
        <f t="shared" si="1"/>
        <v>26400</v>
      </c>
      <c r="R9" s="106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2018'!P10</f>
        <v>81705.06</v>
      </c>
      <c r="E10" s="105">
        <f>'СВОД 2019'!D10+$H$1*1-'Январь 2019'!D9</f>
        <v>83905.06</v>
      </c>
      <c r="F10" s="105">
        <f>'СВОД 2019'!E10+$H$1*1-'Февраль 2019'!D9</f>
        <v>86105.06</v>
      </c>
      <c r="G10" s="105">
        <f>'СВОД 2019'!F10+$H$1*1-'Март 2019'!D9</f>
        <v>88305.06</v>
      </c>
      <c r="H10" s="105">
        <f>'СВОД 2019'!G10+$H$1*1-'Апрель 2019'!D9</f>
        <v>90505.06</v>
      </c>
      <c r="I10" s="105">
        <f>'СВОД 2019'!H10+$H$1*1-'Май 2019'!D9</f>
        <v>92705.06</v>
      </c>
      <c r="J10" s="105">
        <f>'СВОД 2019'!I10+$H$1*1-'Июнь 2019'!D9</f>
        <v>94905.06</v>
      </c>
      <c r="K10" s="105">
        <f>'СВОД 2019'!J10+$H$1*1-'Июль 2019'!D9</f>
        <v>97105.06</v>
      </c>
      <c r="L10" s="105">
        <f>'СВОД 2019'!K10+$H$1*1-'Август 2019'!D9</f>
        <v>99305.06</v>
      </c>
      <c r="M10" s="105">
        <f>'СВОД 2019'!L10+$H$1*1-'Сентябрь 2019'!D9</f>
        <v>101505.06</v>
      </c>
      <c r="N10" s="105">
        <f>'СВОД 2019'!M10+$H$1*1-'Октябрь 2019'!D9</f>
        <v>103705.06</v>
      </c>
      <c r="O10" s="105">
        <f>'СВОД 2019'!N10+$H$1*1-'Ноябрь 2019'!D9</f>
        <v>105905.06</v>
      </c>
      <c r="P10" s="105">
        <f>'СВОД 2019'!O10+$H$1*1-'Декабрь 2019'!D9</f>
        <v>108105.06</v>
      </c>
      <c r="Q10" s="106">
        <f t="shared" si="1"/>
        <v>26400</v>
      </c>
      <c r="R10" s="106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06">
        <f t="shared" si="2"/>
        <v>108105.06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5">
        <f>'СВОД 2018'!P11</f>
        <v>7650.6399999999994</v>
      </c>
      <c r="E11" s="105">
        <f>'СВОД 2019'!D11+$H$1/2-'Январь 2019'!D10</f>
        <v>-12249.36</v>
      </c>
      <c r="F11" s="105">
        <f>'СВОД 2019'!E11+$H$1/2-'Февраль 2019'!D10</f>
        <v>-32149.360000000001</v>
      </c>
      <c r="G11" s="105">
        <f>'СВОД 2019'!F11+$H$1/2-'Март 2019'!D10</f>
        <v>-31049.360000000001</v>
      </c>
      <c r="H11" s="105">
        <f>'СВОД 2019'!G11+$H$1/2-'Апрель 2019'!D10</f>
        <v>-29949.360000000001</v>
      </c>
      <c r="I11" s="105">
        <f>'СВОД 2019'!H11+$H$1/2-'Май 2019'!D10</f>
        <v>-28849.360000000001</v>
      </c>
      <c r="J11" s="105">
        <f>'СВОД 2019'!I11+$H$1/2-'Июнь 2019'!D10</f>
        <v>-27749.360000000001</v>
      </c>
      <c r="K11" s="105">
        <f>'СВОД 2019'!J11+$H$1/2-'Июль 2019'!D10</f>
        <v>-26649.360000000001</v>
      </c>
      <c r="L11" s="105">
        <f>'СВОД 2019'!K11+$H$1/2-'Август 2019'!D10</f>
        <v>-25549.360000000001</v>
      </c>
      <c r="M11" s="105">
        <f>'СВОД 2019'!L11+$H$1/2-'Сентябрь 2019'!D10</f>
        <v>-24449.360000000001</v>
      </c>
      <c r="N11" s="105">
        <f>'СВОД 2019'!M11+$H$1/2-'Октябрь 2019'!D10</f>
        <v>-23349.360000000001</v>
      </c>
      <c r="O11" s="105">
        <f>'СВОД 2019'!N11+$H$1/2-'Ноябрь 2019'!D10</f>
        <v>-22249.360000000001</v>
      </c>
      <c r="P11" s="105">
        <f>'СВОД 2019'!O11+$H$1/2-'Декабрь 2019'!D10</f>
        <v>-21149.360000000001</v>
      </c>
      <c r="Q11" s="118">
        <f>1150*5+1100*7</f>
        <v>13450</v>
      </c>
      <c r="R11" s="118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18">
        <f t="shared" si="2"/>
        <v>-20899.36</v>
      </c>
      <c r="T11" s="116">
        <f t="shared" si="0"/>
        <v>250</v>
      </c>
    </row>
    <row r="12" spans="1:20" ht="15.95" customHeight="1" x14ac:dyDescent="0.25">
      <c r="A12" s="20" t="s">
        <v>29</v>
      </c>
      <c r="B12" s="20">
        <v>6</v>
      </c>
      <c r="C12" s="114"/>
      <c r="D12" s="105">
        <f>'СВОД 2018'!P12</f>
        <v>6108.05</v>
      </c>
      <c r="E12" s="105">
        <f>'СВОД 2019'!D12+$H$1*1-'Январь 2019'!D11</f>
        <v>8308.0499999999993</v>
      </c>
      <c r="F12" s="105">
        <f>'СВОД 2019'!E12+$H$1*1-'Февраль 2019'!D11</f>
        <v>10508.05</v>
      </c>
      <c r="G12" s="105">
        <f>'СВОД 2019'!F12+$H$1*1-'Март 2019'!D11</f>
        <v>12708.05</v>
      </c>
      <c r="H12" s="105">
        <f>'СВОД 2019'!G12+$H$1*1-'Апрель 2019'!D11</f>
        <v>8108.0499999999993</v>
      </c>
      <c r="I12" s="105">
        <f>'СВОД 2019'!H12+$H$1*1-'Май 2019'!D11</f>
        <v>10308.049999999999</v>
      </c>
      <c r="J12" s="105">
        <f>'СВОД 2019'!I12+$H$1*1-'Июнь 2019'!D11</f>
        <v>12508.05</v>
      </c>
      <c r="K12" s="105">
        <f>'СВОД 2019'!J12+$H$1*1-'Июль 2019'!D11</f>
        <v>14708.05</v>
      </c>
      <c r="L12" s="105">
        <f>'СВОД 2019'!K12+$H$1*1-'Август 2019'!D11</f>
        <v>16908.05</v>
      </c>
      <c r="M12" s="105">
        <f>'СВОД 2019'!L12+$H$1*1-'Сентябрь 2019'!D11</f>
        <v>19108.05</v>
      </c>
      <c r="N12" s="105">
        <f>'СВОД 2019'!M12+$H$1*1-'Октябрь 2019'!D11</f>
        <v>21308.05</v>
      </c>
      <c r="O12" s="105">
        <f>'СВОД 2019'!N12+$H$1*1-'Ноябрь 2019'!D11</f>
        <v>23508.05</v>
      </c>
      <c r="P12" s="105">
        <f>'СВОД 2019'!O12+$H$1*1-'Декабрь 2019'!D11</f>
        <v>25708.05</v>
      </c>
      <c r="Q12" s="106">
        <f t="shared" si="1"/>
        <v>26400</v>
      </c>
      <c r="R12" s="106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06">
        <f t="shared" si="2"/>
        <v>25708.05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5">
        <f>'СВОД 2018'!P13</f>
        <v>13190.229999999996</v>
      </c>
      <c r="E13" s="105">
        <f>'СВОД 2019'!D13+$H$1*1-'Январь 2019'!D12</f>
        <v>15390.229999999996</v>
      </c>
      <c r="F13" s="105">
        <f>'СВОД 2019'!E13+$H$1*1-'Февраль 2019'!D12</f>
        <v>17590.229999999996</v>
      </c>
      <c r="G13" s="105">
        <f>'СВОД 2019'!F13+$H$1*1-'Март 2019'!D12</f>
        <v>19790.229999999996</v>
      </c>
      <c r="H13" s="105">
        <f>'СВОД 2019'!G13+$H$1*1-'Апрель 2019'!D12</f>
        <v>21990.229999999996</v>
      </c>
      <c r="I13" s="105">
        <f>'СВОД 2019'!H13+$H$1*1-'Май 2019'!D12</f>
        <v>24190.229999999996</v>
      </c>
      <c r="J13" s="105">
        <f>'СВОД 2019'!I13+$H$1*1-'Июнь 2019'!D12</f>
        <v>26390.229999999996</v>
      </c>
      <c r="K13" s="105">
        <f>'СВОД 2019'!J13+$H$1*1-'Июль 2019'!D12</f>
        <v>28590.229999999996</v>
      </c>
      <c r="L13" s="105">
        <f>'СВОД 2019'!K13+$H$1*1-'Август 2019'!D12</f>
        <v>30790.229999999996</v>
      </c>
      <c r="M13" s="105">
        <f>'СВОД 2019'!L13+$H$1*1-'Сентябрь 2019'!D12</f>
        <v>32990.229999999996</v>
      </c>
      <c r="N13" s="105">
        <f>'СВОД 2019'!M13+$H$1*1-'Октябрь 2019'!D12</f>
        <v>35190.229999999996</v>
      </c>
      <c r="O13" s="105">
        <f>'СВОД 2019'!N13+$H$1*1-'Ноябрь 2019'!D12</f>
        <v>37390.229999999996</v>
      </c>
      <c r="P13" s="105">
        <f>'СВОД 2019'!O13+$H$1*1-'Декабрь 2019'!D12</f>
        <v>39590.229999999996</v>
      </c>
      <c r="Q13" s="106">
        <f t="shared" si="1"/>
        <v>26400</v>
      </c>
      <c r="R13" s="106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06">
        <f t="shared" si="2"/>
        <v>39590.229999999996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5">
        <f>'СВОД 2018'!P14</f>
        <v>8800.4400000000023</v>
      </c>
      <c r="E14" s="105">
        <f>'СВОД 2019'!D14+$H$1*1-'Январь 2019'!D13</f>
        <v>11000.440000000002</v>
      </c>
      <c r="F14" s="105">
        <f>'СВОД 2019'!E14+$H$1*1-'Февраль 2019'!D13</f>
        <v>13200.440000000002</v>
      </c>
      <c r="G14" s="105">
        <f>'СВОД 2019'!F14+$H$1*1-'Март 2019'!D13</f>
        <v>15400.440000000002</v>
      </c>
      <c r="H14" s="105">
        <f>'СВОД 2019'!G14+$H$1*1-'Апрель 2019'!D13</f>
        <v>17600.440000000002</v>
      </c>
      <c r="I14" s="105">
        <f>'СВОД 2019'!H14+$H$1*1-'Май 2019'!D13</f>
        <v>13200.440000000002</v>
      </c>
      <c r="J14" s="105">
        <f>'СВОД 2019'!I14+$H$1*1-'Июнь 2019'!D13</f>
        <v>2200.4400000000023</v>
      </c>
      <c r="K14" s="105">
        <f>'СВОД 2019'!J14+$H$1*1-'Июль 2019'!D13</f>
        <v>4400.4400000000023</v>
      </c>
      <c r="L14" s="105">
        <f>'СВОД 2019'!K14+$H$1*1-'Август 2019'!D13</f>
        <v>6600.4400000000023</v>
      </c>
      <c r="M14" s="105">
        <f>'СВОД 2019'!L14+$H$1*1-'Сентябрь 2019'!D13</f>
        <v>8800.4400000000023</v>
      </c>
      <c r="N14" s="105">
        <f>'СВОД 2019'!M14+$H$1*1-'Октябрь 2019'!D13</f>
        <v>11000.440000000002</v>
      </c>
      <c r="O14" s="105">
        <f>'СВОД 2019'!N14+$H$1*1-'Ноябрь 2019'!D13</f>
        <v>13200.440000000002</v>
      </c>
      <c r="P14" s="105">
        <f>'СВОД 2019'!O14+$H$1*1-'Декабрь 2019'!D13</f>
        <v>-49.559999999997672</v>
      </c>
      <c r="Q14" s="106">
        <f t="shared" si="1"/>
        <v>26400</v>
      </c>
      <c r="R14" s="106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06">
        <f t="shared" si="2"/>
        <v>-49.559999999997672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5">
        <f>'СВОД 2018'!P15</f>
        <v>7700.0000000000036</v>
      </c>
      <c r="E15" s="105">
        <f>'СВОД 2019'!D15+$H$1*1-'Январь 2019'!D14</f>
        <v>9900.0000000000036</v>
      </c>
      <c r="F15" s="105">
        <f>'СВОД 2019'!E15+$H$1*1-'Февраль 2019'!D14</f>
        <v>12100.000000000004</v>
      </c>
      <c r="G15" s="105">
        <f>'СВОД 2019'!F15+$H$1*1-'Март 2019'!D14</f>
        <v>14300.000000000004</v>
      </c>
      <c r="H15" s="105">
        <f>'СВОД 2019'!G15+$H$1*1-'Апрель 2019'!D14</f>
        <v>11990.000000000004</v>
      </c>
      <c r="I15" s="105">
        <f>'СВОД 2019'!H15+$H$1*1-'Май 2019'!D14</f>
        <v>14190.000000000004</v>
      </c>
      <c r="J15" s="105">
        <f>'СВОД 2019'!I15+$H$1*1-'Июнь 2019'!D14</f>
        <v>16390.000000000004</v>
      </c>
      <c r="K15" s="105">
        <f>'СВОД 2019'!J15+$H$1*1-'Июль 2019'!D14</f>
        <v>14080.000000000004</v>
      </c>
      <c r="L15" s="105">
        <f>'СВОД 2019'!K15+$H$1*1-'Август 2019'!D14</f>
        <v>16280.000000000004</v>
      </c>
      <c r="M15" s="105">
        <f>'СВОД 2019'!L15+$H$1*1-'Сентябрь 2019'!D14</f>
        <v>18480.000000000004</v>
      </c>
      <c r="N15" s="105">
        <f>'СВОД 2019'!M15+$H$1*1-'Октябрь 2019'!D14</f>
        <v>7680.0000000000036</v>
      </c>
      <c r="O15" s="105">
        <f>'СВОД 2019'!N15+$H$1*1-'Ноябрь 2019'!D14</f>
        <v>9880.0000000000036</v>
      </c>
      <c r="P15" s="105">
        <f>'СВОД 2019'!O15+$H$1*1-'Декабрь 2019'!D14</f>
        <v>12080.000000000004</v>
      </c>
      <c r="Q15" s="106">
        <f t="shared" si="1"/>
        <v>26400</v>
      </c>
      <c r="R15" s="106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06">
        <f t="shared" si="2"/>
        <v>12080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2018'!P16</f>
        <v>6600</v>
      </c>
      <c r="E16" s="105">
        <f>'СВОД 2019'!D16+$H$1*1-'Январь 2019'!D15</f>
        <v>8800</v>
      </c>
      <c r="F16" s="105">
        <f>'СВОД 2019'!E16+$H$1*1-'Февраль 2019'!D15</f>
        <v>11000</v>
      </c>
      <c r="G16" s="105">
        <f>'СВОД 2019'!F16+$H$1*1-'Март 2019'!D15</f>
        <v>13200</v>
      </c>
      <c r="H16" s="105">
        <f>'СВОД 2019'!G16+$H$1*1-'Апрель 2019'!D15</f>
        <v>15400</v>
      </c>
      <c r="I16" s="105">
        <f>'СВОД 2019'!H16+$H$1*1-'Май 2019'!D15</f>
        <v>17600</v>
      </c>
      <c r="J16" s="105">
        <f>'СВОД 2019'!I16+$H$1*1-'Июнь 2019'!D15</f>
        <v>19800</v>
      </c>
      <c r="K16" s="105">
        <f>'СВОД 2019'!J16+$H$1*1-'Июль 2019'!D15</f>
        <v>22000</v>
      </c>
      <c r="L16" s="105">
        <f>'СВОД 2019'!K16+$H$1*1-'Август 2019'!D15</f>
        <v>24200</v>
      </c>
      <c r="M16" s="105">
        <f>'СВОД 2019'!L16+$H$1*1-'Сентябрь 2019'!D15</f>
        <v>26400</v>
      </c>
      <c r="N16" s="105">
        <f>'СВОД 2019'!M16+$H$1*1-'Октябрь 2019'!D15</f>
        <v>28600</v>
      </c>
      <c r="O16" s="105">
        <f>'СВОД 2019'!N16+$H$1*1-'Ноябрь 2019'!D15</f>
        <v>30800</v>
      </c>
      <c r="P16" s="105">
        <f>'СВОД 2019'!O16+$H$1*1-'Декабрь 2019'!D15</f>
        <v>33000</v>
      </c>
      <c r="Q16" s="106">
        <f t="shared" si="1"/>
        <v>26400</v>
      </c>
      <c r="R16" s="106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06">
        <f t="shared" si="2"/>
        <v>33000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5">
        <f>'СВОД 2018'!P17</f>
        <v>11000</v>
      </c>
      <c r="E17" s="105">
        <f>'СВОД 2019'!D17+$H$1*1-'Январь 2019'!D16</f>
        <v>13200</v>
      </c>
      <c r="F17" s="105">
        <f>'СВОД 2019'!E17+$H$1*1-'Февраль 2019'!D16</f>
        <v>15400</v>
      </c>
      <c r="G17" s="105">
        <f>'СВОД 2019'!F17+$H$1*1-'Март 2019'!D16</f>
        <v>17600</v>
      </c>
      <c r="H17" s="105">
        <f>'СВОД 2019'!G17+$H$1*1-'Апрель 2019'!D16</f>
        <v>19800</v>
      </c>
      <c r="I17" s="105">
        <f>'СВОД 2019'!H17+$H$1*1-'Май 2019'!D16</f>
        <v>22000</v>
      </c>
      <c r="J17" s="105">
        <f>'СВОД 2019'!I17+$H$1*1-'Июнь 2019'!D16</f>
        <v>22000</v>
      </c>
      <c r="K17" s="105">
        <f>'СВОД 2019'!J17+$H$1*1-'Июль 2019'!D16</f>
        <v>19358</v>
      </c>
      <c r="L17" s="105">
        <f>'СВОД 2019'!K17+$H$1*1-'Август 2019'!D16</f>
        <v>17851</v>
      </c>
      <c r="M17" s="105">
        <f>'СВОД 2019'!L17+$H$1*1-'Сентябрь 2019'!D16</f>
        <v>20051</v>
      </c>
      <c r="N17" s="105">
        <f>'СВОД 2019'!M17+$H$1*1-'Октябрь 2019'!D16</f>
        <v>20051</v>
      </c>
      <c r="O17" s="105">
        <f>'СВОД 2019'!N17+$H$1*1-'Ноябрь 2019'!D16</f>
        <v>22251</v>
      </c>
      <c r="P17" s="105">
        <f>'СВОД 2019'!O17+$H$1*1-'Декабрь 2019'!D16</f>
        <v>24451</v>
      </c>
      <c r="Q17" s="106">
        <f t="shared" si="1"/>
        <v>26400</v>
      </c>
      <c r="R17" s="106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06">
        <f t="shared" si="2"/>
        <v>24451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2018'!P18</f>
        <v>36100</v>
      </c>
      <c r="E18" s="105">
        <f>'СВОД 2019'!D18+$H$1*1-'Январь 2019'!D17</f>
        <v>38300</v>
      </c>
      <c r="F18" s="105">
        <f>'СВОД 2019'!E18+$H$1*1-'Февраль 2019'!D17</f>
        <v>40500</v>
      </c>
      <c r="G18" s="105">
        <f>'СВОД 2019'!F18+$H$1*1-'Март 2019'!D17</f>
        <v>40500</v>
      </c>
      <c r="H18" s="105">
        <f>'СВОД 2019'!G18+$H$1*1-'Апрель 2019'!D17</f>
        <v>42700</v>
      </c>
      <c r="I18" s="105">
        <f>'СВОД 2019'!H18+$H$1*1-'Май 2019'!D17</f>
        <v>44900</v>
      </c>
      <c r="J18" s="105">
        <f>'СВОД 2019'!I18+$H$1*1-'Июнь 2019'!D17</f>
        <v>47100</v>
      </c>
      <c r="K18" s="105">
        <f>'СВОД 2019'!J18+$H$1*1-'Июль 2019'!D17</f>
        <v>49300</v>
      </c>
      <c r="L18" s="105">
        <f>'СВОД 2019'!K18+$H$1*1-'Август 2019'!D17</f>
        <v>36500</v>
      </c>
      <c r="M18" s="105">
        <f>'СВОД 2019'!L18+$H$1*1-'Сентябрь 2019'!D17</f>
        <v>38700</v>
      </c>
      <c r="N18" s="105">
        <f>'СВОД 2019'!M18+$H$1*1-'Октябрь 2019'!D17</f>
        <v>40900</v>
      </c>
      <c r="O18" s="105">
        <f>'СВОД 2019'!N18+$H$1*1-'Ноябрь 2019'!D17</f>
        <v>43100</v>
      </c>
      <c r="P18" s="105">
        <f>'СВОД 2019'!O18+$H$1*1-'Декабрь 2019'!D17</f>
        <v>45300</v>
      </c>
      <c r="Q18" s="106">
        <f t="shared" si="1"/>
        <v>26400</v>
      </c>
      <c r="R18" s="106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06">
        <f t="shared" si="2"/>
        <v>45300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5">
        <f>'СВОД 2018'!P19</f>
        <v>4401.8500000000031</v>
      </c>
      <c r="E19" s="105">
        <f>'СВОД 2019'!D19+$H$1*1-'Январь 2019'!D18</f>
        <v>6601.8500000000031</v>
      </c>
      <c r="F19" s="105">
        <f>'СВОД 2019'!E19+$H$1*1-'Февраль 2019'!D18</f>
        <v>2501.8500000000022</v>
      </c>
      <c r="G19" s="105">
        <f>'СВОД 2019'!F19+$H$1*1-'Март 2019'!D18</f>
        <v>2501.8500000000022</v>
      </c>
      <c r="H19" s="105">
        <f>'СВОД 2019'!G19+$H$1*1-'Апрель 2019'!D18</f>
        <v>2701.8500000000022</v>
      </c>
      <c r="I19" s="105">
        <f>'СВОД 2019'!H19+$H$1*1-'Май 2019'!D18</f>
        <v>2701.8500000000022</v>
      </c>
      <c r="J19" s="105">
        <f>'СВОД 2019'!I19+$H$1*1-'Июнь 2019'!D18</f>
        <v>2601.8500000000022</v>
      </c>
      <c r="K19" s="105">
        <f>'СВОД 2019'!J19+$H$1*1-'Июль 2019'!D18</f>
        <v>2801.8500000000022</v>
      </c>
      <c r="L19" s="105">
        <f>'СВОД 2019'!K19+$H$1*1-'Август 2019'!D18</f>
        <v>3001.8500000000022</v>
      </c>
      <c r="M19" s="105">
        <f>'СВОД 2019'!L19+$H$1*1-'Сентябрь 2019'!D18</f>
        <v>3201.8500000000022</v>
      </c>
      <c r="N19" s="105">
        <f>'СВОД 2019'!M19+$H$1*1-'Октябрь 2019'!D18</f>
        <v>2901.8500000000022</v>
      </c>
      <c r="O19" s="105">
        <f>'СВОД 2019'!N19+$H$1*1-'Ноябрь 2019'!D18</f>
        <v>2601.8500000000022</v>
      </c>
      <c r="P19" s="105">
        <f>'СВОД 2019'!O19+$H$1*1-'Декабрь 2019'!D18</f>
        <v>-198.14999999999782</v>
      </c>
      <c r="Q19" s="106">
        <f t="shared" si="1"/>
        <v>26400</v>
      </c>
      <c r="R19" s="106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06">
        <f t="shared" si="2"/>
        <v>-198.14999999999782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2018'!P20</f>
        <v>6411.5299999999988</v>
      </c>
      <c r="E20" s="105">
        <f>'СВОД 2019'!D20+$H$1*1-'Январь 2019'!D19</f>
        <v>-288.47000000000116</v>
      </c>
      <c r="F20" s="105">
        <f>'СВОД 2019'!E20+$H$1*1-'Февраль 2019'!D19</f>
        <v>-388.47000000000116</v>
      </c>
      <c r="G20" s="105">
        <f>'СВОД 2019'!F20+$H$1*1-'Март 2019'!D19</f>
        <v>1811.5299999999988</v>
      </c>
      <c r="H20" s="105">
        <f>'СВОД 2019'!G20+$H$1*1-'Апрель 2019'!D19</f>
        <v>-88.470000000001164</v>
      </c>
      <c r="I20" s="105">
        <f>'СВОД 2019'!H20+$H$1*1-'Май 2019'!D19</f>
        <v>-2288.4700000000012</v>
      </c>
      <c r="J20" s="105">
        <f>'СВОД 2019'!I20+$H$1*1-'Июнь 2019'!D19</f>
        <v>-88.470000000001164</v>
      </c>
      <c r="K20" s="105">
        <f>'СВОД 2019'!J20+$H$1*1-'Июль 2019'!D19</f>
        <v>-2288.4700000000012</v>
      </c>
      <c r="L20" s="105">
        <f>'СВОД 2019'!K20+$H$1*1-'Август 2019'!D19</f>
        <v>-88.470000000001164</v>
      </c>
      <c r="M20" s="105">
        <f>'СВОД 2019'!L20+$H$1*1-'Сентябрь 2019'!D19</f>
        <v>-88.470000000001164</v>
      </c>
      <c r="N20" s="105">
        <f>'СВОД 2019'!M20+$H$1*1-'Октябрь 2019'!D19</f>
        <v>2111.5299999999988</v>
      </c>
      <c r="O20" s="105">
        <f>'СВОД 2019'!N20+$H$1*1-'Ноябрь 2019'!D19</f>
        <v>2111.5299999999988</v>
      </c>
      <c r="P20" s="105">
        <f>'СВОД 2019'!O20+$H$1*1-'Декабрь 2019'!D19</f>
        <v>2111.5299999999988</v>
      </c>
      <c r="Q20" s="106">
        <f t="shared" si="1"/>
        <v>26400</v>
      </c>
      <c r="R20" s="106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06">
        <f t="shared" si="2"/>
        <v>2111.5299999999988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5">
        <f>'СВОД 2018'!P21</f>
        <v>4400</v>
      </c>
      <c r="E21" s="105">
        <f>'СВОД 2019'!D21+$H$1*1-'Январь 2019'!D20</f>
        <v>2200</v>
      </c>
      <c r="F21" s="105">
        <f>'СВОД 2019'!E21+$H$1*1-'Февраль 2019'!D20</f>
        <v>2200</v>
      </c>
      <c r="G21" s="105">
        <f>'СВОД 2019'!F21+$H$1*1-'Март 2019'!D20</f>
        <v>0</v>
      </c>
      <c r="H21" s="105">
        <f>'СВОД 2019'!G21+$H$1*1-'Апрель 2019'!D20</f>
        <v>2200</v>
      </c>
      <c r="I21" s="105">
        <f>'СВОД 2019'!H21+$H$1*1-'Май 2019'!D20</f>
        <v>0</v>
      </c>
      <c r="J21" s="105">
        <f>'СВОД 2019'!I21+$H$1*1-'Июнь 2019'!D20</f>
        <v>0</v>
      </c>
      <c r="K21" s="105">
        <f>'СВОД 2019'!J21+$H$1*1-'Июль 2019'!D20</f>
        <v>2200</v>
      </c>
      <c r="L21" s="105">
        <f>'СВОД 2019'!K21+$H$1*1-'Август 2019'!D20</f>
        <v>0</v>
      </c>
      <c r="M21" s="105">
        <f>'СВОД 2019'!L21+$H$1*1-'Сентябрь 2019'!D20</f>
        <v>0</v>
      </c>
      <c r="N21" s="105">
        <f>'СВОД 2019'!M21+$H$1*1-'Октябрь 2019'!D20</f>
        <v>0</v>
      </c>
      <c r="O21" s="105">
        <f>'СВОД 2019'!N21+$H$1*1-'Ноябрь 2019'!D20</f>
        <v>0</v>
      </c>
      <c r="P21" s="105">
        <f>'СВОД 2019'!O21+$H$1*1-'Декабрь 2019'!D20</f>
        <v>0</v>
      </c>
      <c r="Q21" s="106">
        <f t="shared" si="1"/>
        <v>26400</v>
      </c>
      <c r="R21" s="106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5">
        <f>'СВОД 2018'!P22</f>
        <v>8799.840000000002</v>
      </c>
      <c r="E22" s="105">
        <f>'СВОД 2019'!D22+$H$1*1-'Январь 2019'!D21</f>
        <v>10999.840000000002</v>
      </c>
      <c r="F22" s="105">
        <f>'СВОД 2019'!E22+$H$1*1-'Февраль 2019'!D21</f>
        <v>13199.840000000002</v>
      </c>
      <c r="G22" s="105">
        <f>'СВОД 2019'!F22+$H$1*1-'Март 2019'!D21</f>
        <v>15399.840000000002</v>
      </c>
      <c r="H22" s="105">
        <f>'СВОД 2019'!G22+$H$1*1-'Апрель 2019'!D21</f>
        <v>17599.840000000004</v>
      </c>
      <c r="I22" s="105">
        <f>'СВОД 2019'!H22+$H$1*1-'Май 2019'!D21</f>
        <v>19799.840000000004</v>
      </c>
      <c r="J22" s="105">
        <f>'СВОД 2019'!I22+$H$1*1-'Июнь 2019'!D21</f>
        <v>21999.840000000004</v>
      </c>
      <c r="K22" s="105">
        <f>'СВОД 2019'!J22+$H$1*1-'Июль 2019'!D21</f>
        <v>24199.840000000004</v>
      </c>
      <c r="L22" s="105">
        <f>'СВОД 2019'!K22+$H$1*1-'Август 2019'!D21</f>
        <v>26399.840000000004</v>
      </c>
      <c r="M22" s="105">
        <f>'СВОД 2019'!L22+$H$1*1-'Сентябрь 2019'!D21</f>
        <v>28599.840000000004</v>
      </c>
      <c r="N22" s="105">
        <f>'СВОД 2019'!M22+$H$1*1-'Октябрь 2019'!D21</f>
        <v>30799.840000000004</v>
      </c>
      <c r="O22" s="105">
        <f>'СВОД 2019'!N22+$H$1*1-'Ноябрь 2019'!D21</f>
        <v>32999.840000000004</v>
      </c>
      <c r="P22" s="105">
        <f>'СВОД 2019'!O22+$H$1*1-'Декабрь 2019'!D21</f>
        <v>35199.840000000004</v>
      </c>
      <c r="Q22" s="106">
        <f t="shared" si="1"/>
        <v>26400</v>
      </c>
      <c r="R22" s="106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06">
        <f t="shared" si="2"/>
        <v>35199.840000000004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2018'!P23</f>
        <v>6500</v>
      </c>
      <c r="E23" s="105">
        <f>'СВОД 2019'!D23+$H$1*1-'Январь 2019'!D22</f>
        <v>8700</v>
      </c>
      <c r="F23" s="105">
        <f>'СВОД 2019'!E23+$H$1*1-'Февраль 2019'!D22</f>
        <v>10900</v>
      </c>
      <c r="G23" s="105">
        <f>'СВОД 2019'!F23+$H$1*1-'Март 2019'!D22</f>
        <v>13100</v>
      </c>
      <c r="H23" s="105">
        <f>'СВОД 2019'!G23+$H$1*1-'Апрель 2019'!D22</f>
        <v>8883</v>
      </c>
      <c r="I23" s="105">
        <f>'СВОД 2019'!H23+$H$1*1-'Май 2019'!D22</f>
        <v>11083</v>
      </c>
      <c r="J23" s="105">
        <f>'СВОД 2019'!I23+$H$1*1-'Июнь 2019'!D22</f>
        <v>13283</v>
      </c>
      <c r="K23" s="105">
        <f>'СВОД 2019'!J23+$H$1*1-'Июль 2019'!D22</f>
        <v>15483</v>
      </c>
      <c r="L23" s="105">
        <f>'СВОД 2019'!K23+$H$1*1-'Август 2019'!D22</f>
        <v>17683</v>
      </c>
      <c r="M23" s="105">
        <f>'СВОД 2019'!L23+$H$1*1-'Сентябрь 2019'!D22</f>
        <v>19883</v>
      </c>
      <c r="N23" s="105">
        <f>'СВОД 2019'!M23+$H$1*1-'Октябрь 2019'!D22</f>
        <v>22083</v>
      </c>
      <c r="O23" s="105">
        <f>'СВОД 2019'!N23+$H$1*1-'Ноябрь 2019'!D22</f>
        <v>24283</v>
      </c>
      <c r="P23" s="105">
        <f>'СВОД 2019'!O23+$H$1*1-'Декабрь 2019'!D22</f>
        <v>26483</v>
      </c>
      <c r="Q23" s="106">
        <f t="shared" si="1"/>
        <v>26400</v>
      </c>
      <c r="R23" s="106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06">
        <f t="shared" si="2"/>
        <v>26483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2018'!P24</f>
        <v>63400</v>
      </c>
      <c r="E24" s="105">
        <f>'СВОД 2019'!D24+$H$1*1-'Январь 2019'!D23</f>
        <v>65600</v>
      </c>
      <c r="F24" s="105">
        <f>'СВОД 2019'!E24+$H$1*1-'Февраль 2019'!D23</f>
        <v>67800</v>
      </c>
      <c r="G24" s="105">
        <f>'СВОД 2019'!F24+$H$1*1-'Март 2019'!D23</f>
        <v>70000</v>
      </c>
      <c r="H24" s="105">
        <f>'СВОД 2019'!G24+$H$1*1-'Апрель 2019'!D23</f>
        <v>72200</v>
      </c>
      <c r="I24" s="105">
        <f>'СВОД 2019'!H24+$H$1*1-'Май 2019'!D23</f>
        <v>74400</v>
      </c>
      <c r="J24" s="105">
        <f>'СВОД 2019'!I24+$H$1*1-'Июнь 2019'!D23</f>
        <v>76600</v>
      </c>
      <c r="K24" s="105">
        <f>'СВОД 2019'!J24+$H$1*1-'Июль 2019'!D23</f>
        <v>78800</v>
      </c>
      <c r="L24" s="105">
        <f>'СВОД 2019'!K24+$H$1*1-'Август 2019'!D23</f>
        <v>6600</v>
      </c>
      <c r="M24" s="105">
        <f>'СВОД 2019'!L24+$H$1*1-'Сентябрь 2019'!D23</f>
        <v>8800</v>
      </c>
      <c r="N24" s="105">
        <f>'СВОД 2019'!M24+$H$1*1-'Октябрь 2019'!D23</f>
        <v>11000</v>
      </c>
      <c r="O24" s="105">
        <f>'СВОД 2019'!N24+$H$1*1-'Ноябрь 2019'!D23</f>
        <v>13200</v>
      </c>
      <c r="P24" s="105">
        <f>'СВОД 2019'!O24+$H$1*1-'Декабрь 2019'!D23</f>
        <v>15400</v>
      </c>
      <c r="Q24" s="106">
        <f t="shared" si="1"/>
        <v>26400</v>
      </c>
      <c r="R24" s="106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06">
        <f t="shared" si="2"/>
        <v>15400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5">
        <f>'СВОД 2018'!P25</f>
        <v>476.12999999999556</v>
      </c>
      <c r="E25" s="105">
        <f>'СВОД 2019'!D25+$H$1*1-'Январь 2019'!D24</f>
        <v>2676.1299999999956</v>
      </c>
      <c r="F25" s="105">
        <f>'СВОД 2019'!E25+$H$1*1-'Февраль 2019'!D24</f>
        <v>4876.1299999999956</v>
      </c>
      <c r="G25" s="105">
        <f>'СВОД 2019'!F25+$H$1*1-'Март 2019'!D24</f>
        <v>7076.1299999999956</v>
      </c>
      <c r="H25" s="105">
        <f>'СВОД 2019'!G25+$H$1*1-'Апрель 2019'!D24</f>
        <v>9276.1299999999956</v>
      </c>
      <c r="I25" s="105">
        <f>'СВОД 2019'!H25+$H$1*1-'Май 2019'!D24</f>
        <v>11476.129999999996</v>
      </c>
      <c r="J25" s="105">
        <f>'СВОД 2019'!I25+$H$1*1-'Июнь 2019'!D24</f>
        <v>13676.129999999996</v>
      </c>
      <c r="K25" s="105">
        <f>'СВОД 2019'!J25+$H$1*1-'Июль 2019'!D24</f>
        <v>15876.129999999996</v>
      </c>
      <c r="L25" s="105">
        <f>'СВОД 2019'!K25+$H$1*1-'Август 2019'!D24</f>
        <v>18076.129999999997</v>
      </c>
      <c r="M25" s="105">
        <f>'СВОД 2019'!L25+$H$1*1-'Сентябрь 2019'!D24</f>
        <v>20276.129999999997</v>
      </c>
      <c r="N25" s="105">
        <f>'СВОД 2019'!M25+$H$1*1-'Октябрь 2019'!D24</f>
        <v>2676.1299999999974</v>
      </c>
      <c r="O25" s="105">
        <f>'СВОД 2019'!N25+$H$1*1-'Ноябрь 2019'!D24</f>
        <v>4876.1299999999974</v>
      </c>
      <c r="P25" s="105">
        <f>'СВОД 2019'!O25+$H$1*1-'Декабрь 2019'!D24</f>
        <v>2676.1299999999974</v>
      </c>
      <c r="Q25" s="106">
        <f t="shared" si="1"/>
        <v>26400</v>
      </c>
      <c r="R25" s="106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06">
        <f t="shared" si="2"/>
        <v>2676.1299999999974</v>
      </c>
      <c r="T25" s="116">
        <f t="shared" si="0"/>
        <v>0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2018'!P26</f>
        <v>17002.300000000003</v>
      </c>
      <c r="E26" s="105">
        <f>'СВОД 2019'!D26+$H$1*1-'Январь 2019'!D25</f>
        <v>19202.300000000003</v>
      </c>
      <c r="F26" s="105">
        <f>'СВОД 2019'!E26+$H$1*1-'Февраль 2019'!D25</f>
        <v>21402.300000000003</v>
      </c>
      <c r="G26" s="105">
        <f>'СВОД 2019'!F26+$H$1*1-'Март 2019'!D25</f>
        <v>23602.300000000003</v>
      </c>
      <c r="H26" s="105">
        <f>'СВОД 2019'!G26+$H$1*1-'Апрель 2019'!D25</f>
        <v>25802.300000000003</v>
      </c>
      <c r="I26" s="105">
        <f>'СВОД 2019'!H26+$H$1*1-'Май 2019'!D25</f>
        <v>28002.300000000003</v>
      </c>
      <c r="J26" s="105">
        <f>'СВОД 2019'!I26+$H$1*1-'Июнь 2019'!D25</f>
        <v>25802.300000000003</v>
      </c>
      <c r="K26" s="105">
        <f>'СВОД 2019'!J26+$H$1*1-'Июль 2019'!D25</f>
        <v>28002.300000000003</v>
      </c>
      <c r="L26" s="105">
        <f>'СВОД 2019'!K26+$H$1*1-'Август 2019'!D25</f>
        <v>30202.300000000003</v>
      </c>
      <c r="M26" s="105">
        <f>'СВОД 2019'!L26+$H$1*1-'Сентябрь 2019'!D25</f>
        <v>32402.300000000003</v>
      </c>
      <c r="N26" s="105">
        <f>'СВОД 2019'!M26+$H$1*1-'Октябрь 2019'!D25</f>
        <v>34602.300000000003</v>
      </c>
      <c r="O26" s="105">
        <f>'СВОД 2019'!N26+$H$1*1-'Ноябрь 2019'!D25</f>
        <v>26802.300000000003</v>
      </c>
      <c r="P26" s="105">
        <f>'СВОД 2019'!O26+$H$1*1-'Декабрь 2019'!D25</f>
        <v>29002.300000000003</v>
      </c>
      <c r="Q26" s="106">
        <f t="shared" si="1"/>
        <v>26400</v>
      </c>
      <c r="R26" s="106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06">
        <f t="shared" si="2"/>
        <v>29002.300000000003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0">
        <v>18</v>
      </c>
      <c r="C27" s="114"/>
      <c r="D27" s="105">
        <f>'СВОД 2018'!P27</f>
        <v>4328.5099999999975</v>
      </c>
      <c r="E27" s="105">
        <f>'СВОД 2019'!D27+$H$1*1-'Январь 2019'!D26</f>
        <v>-5671.4900000000025</v>
      </c>
      <c r="F27" s="105">
        <f>'СВОД 2019'!E27+$H$1*1-'Февраль 2019'!D26</f>
        <v>-5671.4900000000025</v>
      </c>
      <c r="G27" s="105">
        <f>'СВОД 2019'!F27+$H$1*1-'Март 2019'!D26</f>
        <v>-5671.4900000000025</v>
      </c>
      <c r="H27" s="105">
        <f>'СВОД 2019'!G27+$H$1*1-'Апрель 2019'!D26</f>
        <v>-7871.4900000000025</v>
      </c>
      <c r="I27" s="105">
        <f>'СВОД 2019'!H27+$H$1*1-'Май 2019'!D26</f>
        <v>-7871.4900000000025</v>
      </c>
      <c r="J27" s="105">
        <f>'СВОД 2019'!I27+$H$1*1-'Июнь 2019'!D26</f>
        <v>-7871.4900000000025</v>
      </c>
      <c r="K27" s="105">
        <f>'СВОД 2019'!J27+$H$1*1-'Июль 2019'!D26</f>
        <v>-10071.490000000002</v>
      </c>
      <c r="L27" s="105">
        <f>'СВОД 2019'!K27+$H$1*1-'Август 2019'!D26</f>
        <v>-10071.490000000002</v>
      </c>
      <c r="M27" s="105">
        <f>'СВОД 2019'!L27+$H$1*1-'Сентябрь 2019'!D26</f>
        <v>-10071.490000000002</v>
      </c>
      <c r="N27" s="105">
        <f>'СВОД 2019'!M27+$H$1*1-'Октябрь 2019'!D26</f>
        <v>-10071.490000000002</v>
      </c>
      <c r="O27" s="105">
        <f>'СВОД 2019'!N27+$H$1*1-'Ноябрь 2019'!D26</f>
        <v>-10071.490000000002</v>
      </c>
      <c r="P27" s="105">
        <f>'СВОД 2019'!O27+$H$1*1-'Декабрь 2019'!D26</f>
        <v>-10071.490000000002</v>
      </c>
      <c r="Q27" s="106">
        <f t="shared" si="1"/>
        <v>26400</v>
      </c>
      <c r="R27" s="106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06">
        <f t="shared" si="2"/>
        <v>-10071.490000000002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5">
        <f>'СВОД 2018'!P28</f>
        <v>1899.2300000000014</v>
      </c>
      <c r="E28" s="105">
        <f>'СВОД 2019'!D28+$H$1*1-'Январь 2019'!D27</f>
        <v>-100.76999999999862</v>
      </c>
      <c r="F28" s="105">
        <f>'СВОД 2019'!E28+$H$1*1-'Февраль 2019'!D27</f>
        <v>-100.76999999999862</v>
      </c>
      <c r="G28" s="105">
        <f>'СВОД 2019'!F28+$H$1*1-'Март 2019'!D27</f>
        <v>-100.76999999999862</v>
      </c>
      <c r="H28" s="105">
        <f>'СВОД 2019'!G28+$H$1*1-'Апрель 2019'!D27</f>
        <v>-100.76999999999862</v>
      </c>
      <c r="I28" s="105">
        <f>'СВОД 2019'!H28+$H$1*1-'Май 2019'!D27</f>
        <v>-100.76999999999862</v>
      </c>
      <c r="J28" s="105">
        <f>'СВОД 2019'!I28+$H$1*1-'Июнь 2019'!D27</f>
        <v>-100.76999999999862</v>
      </c>
      <c r="K28" s="105">
        <f>'СВОД 2019'!J28+$H$1*1-'Июль 2019'!D27</f>
        <v>-100.76999999999862</v>
      </c>
      <c r="L28" s="105">
        <f>'СВОД 2019'!K28+$H$1*1-'Август 2019'!D27</f>
        <v>-100.76999999999862</v>
      </c>
      <c r="M28" s="105">
        <f>'СВОД 2019'!L28+$H$1*1-'Сентябрь 2019'!D27</f>
        <v>-100.76999999999862</v>
      </c>
      <c r="N28" s="105">
        <f>'СВОД 2019'!M28+$H$1*1-'Октябрь 2019'!D27</f>
        <v>-100.76999999999862</v>
      </c>
      <c r="O28" s="105">
        <f>'СВОД 2019'!N28+$H$1*1-'Ноябрь 2019'!D27</f>
        <v>-100.76999999999862</v>
      </c>
      <c r="P28" s="105">
        <f>'СВОД 2019'!O28+$H$1*1-'Декабрь 2019'!D27</f>
        <v>-100.76999999999862</v>
      </c>
      <c r="Q28" s="106">
        <f t="shared" si="1"/>
        <v>26400</v>
      </c>
      <c r="R28" s="106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5">
        <f>'СВОД 2018'!P29</f>
        <v>7300</v>
      </c>
      <c r="E29" s="105">
        <f>'СВОД 2019'!D29+$H$1*1-'Январь 2019'!D28</f>
        <v>9500</v>
      </c>
      <c r="F29" s="105">
        <f>'СВОД 2019'!E29+$H$1*1-'Февраль 2019'!D28</f>
        <v>11700</v>
      </c>
      <c r="G29" s="105">
        <f>'СВОД 2019'!F29+$H$1*1-'Март 2019'!D28</f>
        <v>13900</v>
      </c>
      <c r="H29" s="105">
        <f>'СВОД 2019'!G29+$H$1*1-'Апрель 2019'!D28</f>
        <v>16100</v>
      </c>
      <c r="I29" s="105">
        <f>'СВОД 2019'!H29+$H$1*1-'Май 2019'!D28</f>
        <v>18300</v>
      </c>
      <c r="J29" s="105">
        <f>'СВОД 2019'!I29+$H$1*1-'Июнь 2019'!D28</f>
        <v>20500</v>
      </c>
      <c r="K29" s="105">
        <f>'СВОД 2019'!J29+$H$1*1-'Июль 2019'!D28</f>
        <v>18300</v>
      </c>
      <c r="L29" s="105">
        <f>'СВОД 2019'!K29+$H$1*1-'Август 2019'!D28</f>
        <v>16100</v>
      </c>
      <c r="M29" s="105">
        <f>'СВОД 2019'!L29+$H$1*1-'Сентябрь 2019'!D28</f>
        <v>13900</v>
      </c>
      <c r="N29" s="105">
        <f>'СВОД 2019'!M29+$H$1*1-'Октябрь 2019'!D28</f>
        <v>11700</v>
      </c>
      <c r="O29" s="105">
        <f>'СВОД 2019'!N29+$H$1*1-'Ноябрь 2019'!D28</f>
        <v>9500</v>
      </c>
      <c r="P29" s="105">
        <f>'СВОД 2019'!O29+$H$1*1-'Декабрь 2019'!D28</f>
        <v>7300</v>
      </c>
      <c r="Q29" s="106">
        <f t="shared" si="1"/>
        <v>26400</v>
      </c>
      <c r="R29" s="106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5">
        <f>'СВОД 2018'!P30</f>
        <v>7256.9099999999953</v>
      </c>
      <c r="E30" s="105">
        <f>'СВОД 2019'!D30+$H$1*1-'Январь 2019'!D29</f>
        <v>9456.9099999999962</v>
      </c>
      <c r="F30" s="105">
        <f>'СВОД 2019'!E30+$H$1*1-'Февраль 2019'!D29</f>
        <v>11656.909999999996</v>
      </c>
      <c r="G30" s="105">
        <f>'СВОД 2019'!F30+$H$1*1-'Март 2019'!D29</f>
        <v>13856.909999999996</v>
      </c>
      <c r="H30" s="105">
        <f>'СВОД 2019'!G30+$H$1*1-'Апрель 2019'!D29</f>
        <v>16056.909999999996</v>
      </c>
      <c r="I30" s="105">
        <f>'СВОД 2019'!H30+$H$1*1-'Май 2019'!D29</f>
        <v>18256.909999999996</v>
      </c>
      <c r="J30" s="105">
        <f>'СВОД 2019'!I30+$H$1*1-'Июнь 2019'!D29</f>
        <v>13856.909999999996</v>
      </c>
      <c r="K30" s="105">
        <f>'СВОД 2019'!J30+$H$1*1-'Июль 2019'!D29</f>
        <v>16056.909999999996</v>
      </c>
      <c r="L30" s="105">
        <f>'СВОД 2019'!K30+$H$1*1-'Август 2019'!D29</f>
        <v>18256.909999999996</v>
      </c>
      <c r="M30" s="105">
        <f>'СВОД 2019'!L30+$H$1*1-'Сентябрь 2019'!D29</f>
        <v>20456.909999999996</v>
      </c>
      <c r="N30" s="105">
        <f>'СВОД 2019'!M30+$H$1*1-'Октябрь 2019'!D29</f>
        <v>22656.909999999996</v>
      </c>
      <c r="O30" s="105">
        <f>'СВОД 2019'!N30+$H$1*1-'Ноябрь 2019'!D29</f>
        <v>24856.909999999996</v>
      </c>
      <c r="P30" s="105">
        <f>'СВОД 2019'!O30+$H$1*1-'Декабрь 2019'!D29</f>
        <v>27056.909999999996</v>
      </c>
      <c r="Q30" s="106">
        <f t="shared" si="1"/>
        <v>26400</v>
      </c>
      <c r="R30" s="106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06">
        <f t="shared" si="2"/>
        <v>27056.909999999996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5">
        <f>'СВОД 2018'!P31</f>
        <v>8800.5299999999988</v>
      </c>
      <c r="E31" s="105">
        <f>'СВОД 2019'!D31+$H$1*1-'Январь 2019'!D30</f>
        <v>11000.529999999999</v>
      </c>
      <c r="F31" s="105">
        <f>'СВОД 2019'!E31+$H$1*1-'Февраль 2019'!D30</f>
        <v>13200.529999999999</v>
      </c>
      <c r="G31" s="105">
        <f>'СВОД 2019'!F31+$H$1*1-'Март 2019'!D30</f>
        <v>13400.529999999999</v>
      </c>
      <c r="H31" s="105">
        <f>'СВОД 2019'!G31+$H$1*1-'Апрель 2019'!D30</f>
        <v>15600.529999999999</v>
      </c>
      <c r="I31" s="105">
        <f>'СВОД 2019'!H31+$H$1*1-'Май 2019'!D30</f>
        <v>17800.53</v>
      </c>
      <c r="J31" s="105">
        <f>'СВОД 2019'!I31+$H$1*1-'Июнь 2019'!D30</f>
        <v>11000.529999999999</v>
      </c>
      <c r="K31" s="105">
        <f>'СВОД 2019'!J31+$H$1*1-'Июль 2019'!D30</f>
        <v>13200.529999999999</v>
      </c>
      <c r="L31" s="105">
        <f>'СВОД 2019'!K31+$H$1*1-'Август 2019'!D30</f>
        <v>15400.529999999999</v>
      </c>
      <c r="M31" s="105">
        <f>'СВОД 2019'!L31+$H$1*1-'Сентябрь 2019'!D30</f>
        <v>17600.53</v>
      </c>
      <c r="N31" s="105">
        <f>'СВОД 2019'!M31+$H$1*1-'Октябрь 2019'!D30</f>
        <v>19800.53</v>
      </c>
      <c r="O31" s="105">
        <f>'СВОД 2019'!N31+$H$1*1-'Ноябрь 2019'!D30</f>
        <v>22000.53</v>
      </c>
      <c r="P31" s="105">
        <f>'СВОД 2019'!O31+$H$1*1-'Декабрь 2019'!D30</f>
        <v>24200.53</v>
      </c>
      <c r="Q31" s="106">
        <f t="shared" si="1"/>
        <v>26400</v>
      </c>
      <c r="R31" s="106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06">
        <f t="shared" si="2"/>
        <v>24200.53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5">
        <f>'СВОД 2018'!P32</f>
        <v>-193.10000000000127</v>
      </c>
      <c r="E32" s="105">
        <f>'СВОД 2019'!D32+$H$1*1-'Январь 2019'!D31</f>
        <v>6.8999999999987267</v>
      </c>
      <c r="F32" s="105">
        <f>'СВОД 2019'!E32+$H$1*1-'Февраль 2019'!D31</f>
        <v>-793.10000000000127</v>
      </c>
      <c r="G32" s="105">
        <f>'СВОД 2019'!F32+$H$1*1-'Март 2019'!D31</f>
        <v>-593.10000000000127</v>
      </c>
      <c r="H32" s="105">
        <f>'СВОД 2019'!G32+$H$1*1-'Апрель 2019'!D31</f>
        <v>-1393.1000000000013</v>
      </c>
      <c r="I32" s="105">
        <f>'СВОД 2019'!H32+$H$1*1-'Май 2019'!D31</f>
        <v>806.89999999999873</v>
      </c>
      <c r="J32" s="105">
        <f>'СВОД 2019'!I32+$H$1*1-'Июнь 2019'!D31</f>
        <v>6.8999999999987267</v>
      </c>
      <c r="K32" s="105">
        <f>'СВОД 2019'!J32+$H$1*1-'Июль 2019'!D31</f>
        <v>-293.10000000000127</v>
      </c>
      <c r="L32" s="105">
        <f>'СВОД 2019'!K32+$H$1*1-'Август 2019'!D31</f>
        <v>-1093.1000000000013</v>
      </c>
      <c r="M32" s="105">
        <f>'СВОД 2019'!L32+$H$1*1-'Сентябрь 2019'!D31</f>
        <v>1106.8999999999987</v>
      </c>
      <c r="N32" s="105">
        <f>'СВОД 2019'!M32+$H$1*1-'Октябрь 2019'!D31</f>
        <v>-193.10000000000127</v>
      </c>
      <c r="O32" s="105">
        <f>'СВОД 2019'!N32+$H$1*1-'Ноябрь 2019'!D31</f>
        <v>-493.10000000000127</v>
      </c>
      <c r="P32" s="105">
        <f>'СВОД 2019'!O32+$H$1*1-'Декабрь 2019'!D31</f>
        <v>-793.10000000000127</v>
      </c>
      <c r="Q32" s="106">
        <f t="shared" si="1"/>
        <v>26400</v>
      </c>
      <c r="R32" s="106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06">
        <f t="shared" si="2"/>
        <v>-793.10000000000218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2018'!P33</f>
        <v>8.2799999999988358</v>
      </c>
      <c r="E33" s="105">
        <f>'СВОД 2019'!D33+$H$1*1-'Январь 2019'!D32</f>
        <v>-2191.7200000000012</v>
      </c>
      <c r="F33" s="105">
        <f>'СВОД 2019'!E33+$H$1*1-'Февраль 2019'!D32</f>
        <v>8.2799999999988358</v>
      </c>
      <c r="G33" s="105">
        <f>'СВОД 2019'!F33+$H$1*1-'Март 2019'!D32</f>
        <v>2208.2799999999988</v>
      </c>
      <c r="H33" s="105">
        <f>'СВОД 2019'!G33+$H$1*1-'Апрель 2019'!D32</f>
        <v>-2191.7200000000012</v>
      </c>
      <c r="I33" s="105">
        <f>'СВОД 2019'!H33+$H$1*1-'Май 2019'!D32</f>
        <v>8.2799999999988358</v>
      </c>
      <c r="J33" s="105">
        <f>'СВОД 2019'!I33+$H$1*1-'Июнь 2019'!D32</f>
        <v>2208.2799999999988</v>
      </c>
      <c r="K33" s="105">
        <f>'СВОД 2019'!J33+$H$1*1-'Июль 2019'!D32</f>
        <v>8.2799999999988358</v>
      </c>
      <c r="L33" s="105">
        <f>'СВОД 2019'!K33+$H$1*1-'Август 2019'!D32</f>
        <v>-2191.7200000000012</v>
      </c>
      <c r="M33" s="105">
        <f>'СВОД 2019'!L33+$H$1*1-'Сентябрь 2019'!D32</f>
        <v>8.2799999999988358</v>
      </c>
      <c r="N33" s="105">
        <f>'СВОД 2019'!M33+$H$1*1-'Октябрь 2019'!D32</f>
        <v>-2191.7200000000012</v>
      </c>
      <c r="O33" s="105">
        <f>'СВОД 2019'!N33+$H$1*1-'Ноябрь 2019'!D32</f>
        <v>8.2799999999988358</v>
      </c>
      <c r="P33" s="105">
        <f>'СВОД 2019'!O33+$H$1*1-'Декабрь 2019'!D32</f>
        <v>2208.2799999999988</v>
      </c>
      <c r="Q33" s="106">
        <f t="shared" si="1"/>
        <v>26400</v>
      </c>
      <c r="R33" s="106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5">
        <f>'СВОД 2018'!P34</f>
        <v>3900.0000000000373</v>
      </c>
      <c r="E34" s="105">
        <f>'СВОД 2019'!D34+$H$1*1-'Январь 2019'!D33</f>
        <v>6100.0000000000373</v>
      </c>
      <c r="F34" s="105">
        <f>'СВОД 2019'!E34+$H$1*1-'Февраль 2019'!D33</f>
        <v>8300.0000000000364</v>
      </c>
      <c r="G34" s="105">
        <f>'СВОД 2019'!F34+$H$1*1-'Март 2019'!D33</f>
        <v>10500.000000000036</v>
      </c>
      <c r="H34" s="105">
        <f>'СВОД 2019'!G34+$H$1*1-'Апрель 2019'!D33</f>
        <v>12700.000000000036</v>
      </c>
      <c r="I34" s="105">
        <f>'СВОД 2019'!H34+$H$1*1-'Май 2019'!D33</f>
        <v>14900.000000000036</v>
      </c>
      <c r="J34" s="105">
        <f>'СВОД 2019'!I34+$H$1*1-'Июнь 2019'!D33</f>
        <v>17100.000000000036</v>
      </c>
      <c r="K34" s="105">
        <f>'СВОД 2019'!J34+$H$1*1-'Июль 2019'!D33</f>
        <v>10500.000000000036</v>
      </c>
      <c r="L34" s="105">
        <f>'СВОД 2019'!K34+$H$1*1-'Август 2019'!D33</f>
        <v>12700.000000000036</v>
      </c>
      <c r="M34" s="105">
        <f>'СВОД 2019'!L34+$H$1*1-'Сентябрь 2019'!D33</f>
        <v>14900.000000000036</v>
      </c>
      <c r="N34" s="105">
        <f>'СВОД 2019'!M34+$H$1*1-'Октябрь 2019'!D33</f>
        <v>17100.000000000036</v>
      </c>
      <c r="O34" s="105">
        <f>'СВОД 2019'!N34+$H$1*1-'Ноябрь 2019'!D33</f>
        <v>19300.000000000036</v>
      </c>
      <c r="P34" s="105">
        <f>'СВОД 2019'!O34+$H$1*1-'Декабрь 2019'!D33</f>
        <v>21500.000000000036</v>
      </c>
      <c r="Q34" s="106">
        <f t="shared" si="1"/>
        <v>26400</v>
      </c>
      <c r="R34" s="106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06">
        <f t="shared" si="2"/>
        <v>21500.000000000036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5">
        <f>'СВОД 2018'!P35</f>
        <v>8100.2300000000032</v>
      </c>
      <c r="E35" s="105">
        <f>'СВОД 2019'!D35+$H$1*1-'Январь 2019'!D34</f>
        <v>10300.230000000003</v>
      </c>
      <c r="F35" s="105">
        <f>'СВОД 2019'!E35+$H$1*1-'Февраль 2019'!D34</f>
        <v>12500.230000000003</v>
      </c>
      <c r="G35" s="105">
        <f>'СВОД 2019'!F35+$H$1*1-'Март 2019'!D34</f>
        <v>14700.230000000003</v>
      </c>
      <c r="H35" s="105">
        <f>'СВОД 2019'!G35+$H$1*1-'Апрель 2019'!D34</f>
        <v>16900.230000000003</v>
      </c>
      <c r="I35" s="105">
        <f>'СВОД 2019'!H35+$H$1*1-'Май 2019'!D34</f>
        <v>14700.230000000003</v>
      </c>
      <c r="J35" s="105">
        <f>'СВОД 2019'!I35+$H$1*1-'Июнь 2019'!D34</f>
        <v>15448.230000000003</v>
      </c>
      <c r="K35" s="105">
        <f>'СВОД 2019'!J35+$H$1*1-'Июль 2019'!D34</f>
        <v>17648.230000000003</v>
      </c>
      <c r="L35" s="105">
        <f>'СВОД 2019'!K35+$H$1*1-'Август 2019'!D34</f>
        <v>19848.230000000003</v>
      </c>
      <c r="M35" s="105">
        <f>'СВОД 2019'!L35+$H$1*1-'Сентябрь 2019'!D34</f>
        <v>22048.230000000003</v>
      </c>
      <c r="N35" s="105">
        <f>'СВОД 2019'!M35+$H$1*1-'Октябрь 2019'!D34</f>
        <v>24248.230000000003</v>
      </c>
      <c r="O35" s="105">
        <f>'СВОД 2019'!N35+$H$1*1-'Ноябрь 2019'!D34</f>
        <v>26448.230000000003</v>
      </c>
      <c r="P35" s="105">
        <f>'СВОД 2019'!O35+$H$1*1-'Декабрь 2019'!D34</f>
        <v>28648.230000000003</v>
      </c>
      <c r="Q35" s="106">
        <f t="shared" si="1"/>
        <v>26400</v>
      </c>
      <c r="R35" s="106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06">
        <f t="shared" si="2"/>
        <v>28648.230000000003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2018'!P36</f>
        <v>3116.229999999995</v>
      </c>
      <c r="E36" s="105">
        <f>'СВОД 2019'!D36+$H$1*1-'Январь 2019'!D35</f>
        <v>5316.229999999995</v>
      </c>
      <c r="F36" s="105">
        <f>'СВОД 2019'!E36+$H$1*1-'Февраль 2019'!D35</f>
        <v>5216.229999999995</v>
      </c>
      <c r="G36" s="105">
        <f>'СВОД 2019'!F36+$H$1*1-'Март 2019'!D35</f>
        <v>5116.229999999995</v>
      </c>
      <c r="H36" s="105">
        <f>'СВОД 2019'!G36+$H$1*1-'Апрель 2019'!D35</f>
        <v>2316.229999999995</v>
      </c>
      <c r="I36" s="105">
        <f>'СВОД 2019'!H36+$H$1*1-'Май 2019'!D35</f>
        <v>2216.229999999995</v>
      </c>
      <c r="J36" s="105">
        <f>'СВОД 2019'!I36+$H$1*1-'Июнь 2019'!D35</f>
        <v>4416.229999999995</v>
      </c>
      <c r="K36" s="105">
        <f>'СВОД 2019'!J36+$H$1*1-'Июль 2019'!D35</f>
        <v>4316.229999999995</v>
      </c>
      <c r="L36" s="105">
        <f>'СВОД 2019'!K36+$H$1*1-'Август 2019'!D35</f>
        <v>2116.229999999995</v>
      </c>
      <c r="M36" s="105">
        <f>'СВОД 2019'!L36+$H$1*1-'Сентябрь 2019'!D35</f>
        <v>2016.229999999995</v>
      </c>
      <c r="N36" s="105">
        <f>'СВОД 2019'!M36+$H$1*1-'Октябрь 2019'!D35</f>
        <v>1916.229999999995</v>
      </c>
      <c r="O36" s="105">
        <f>'СВОД 2019'!N36+$H$1*1-'Ноябрь 2019'!D35</f>
        <v>1816.229999999995</v>
      </c>
      <c r="P36" s="105">
        <f>'СВОД 2019'!O36+$H$1*1-'Декабрь 2019'!D35</f>
        <v>1716.229999999995</v>
      </c>
      <c r="Q36" s="106">
        <f t="shared" si="1"/>
        <v>26400</v>
      </c>
      <c r="R36" s="106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06">
        <f t="shared" si="2"/>
        <v>1716.2299999999959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5">
        <f>'СВОД 2018'!P37</f>
        <v>18100</v>
      </c>
      <c r="E37" s="105">
        <f>'СВОД 2019'!D37+$H$1*1-'Январь 2019'!D36</f>
        <v>20300</v>
      </c>
      <c r="F37" s="105">
        <f>'СВОД 2019'!E37+$H$1*1-'Февраль 2019'!D36</f>
        <v>22500</v>
      </c>
      <c r="G37" s="105">
        <f>'СВОД 2019'!F37+$H$1*1-'Март 2019'!D36</f>
        <v>24700</v>
      </c>
      <c r="H37" s="105">
        <f>'СВОД 2019'!G37+$H$1*1-'Апрель 2019'!D36</f>
        <v>26900</v>
      </c>
      <c r="I37" s="105">
        <f>'СВОД 2019'!H37+$H$1*1-'Май 2019'!D36</f>
        <v>29100</v>
      </c>
      <c r="J37" s="105">
        <f>'СВОД 2019'!I37+$H$1*1-'Июнь 2019'!D36</f>
        <v>31300</v>
      </c>
      <c r="K37" s="105">
        <f>'СВОД 2019'!J37+$H$1*1-'Июль 2019'!D36</f>
        <v>33500</v>
      </c>
      <c r="L37" s="105">
        <f>'СВОД 2019'!K37+$H$1*1-'Август 2019'!D36</f>
        <v>35700</v>
      </c>
      <c r="M37" s="105">
        <f>'СВОД 2019'!L37+$H$1*1-'Сентябрь 2019'!D36</f>
        <v>37900</v>
      </c>
      <c r="N37" s="105">
        <f>'СВОД 2019'!M37+$H$1*1-'Октябрь 2019'!D36</f>
        <v>40100</v>
      </c>
      <c r="O37" s="105">
        <f>'СВОД 2019'!N37+$H$1*1-'Ноябрь 2019'!D36</f>
        <v>42300</v>
      </c>
      <c r="P37" s="105">
        <f>'СВОД 2019'!O37+$H$1*1-'Декабрь 2019'!D36</f>
        <v>44500</v>
      </c>
      <c r="Q37" s="106">
        <f t="shared" si="1"/>
        <v>26400</v>
      </c>
      <c r="R37" s="106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06">
        <f t="shared" si="2"/>
        <v>44500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2018'!P38</f>
        <v>5190.2299999999996</v>
      </c>
      <c r="E38" s="105">
        <f>'СВОД 2019'!D38+$H$1*1-'Январь 2019'!D37</f>
        <v>7390.23</v>
      </c>
      <c r="F38" s="105">
        <f>'СВОД 2019'!E38+$H$1*1-'Февраль 2019'!D37</f>
        <v>9590.23</v>
      </c>
      <c r="G38" s="105">
        <f>'СВОД 2019'!F38+$H$1*1-'Март 2019'!D37</f>
        <v>11790.23</v>
      </c>
      <c r="H38" s="105">
        <f>'СВОД 2019'!G38+$H$1*1-'Апрель 2019'!D37</f>
        <v>13990.23</v>
      </c>
      <c r="I38" s="105">
        <f>'СВОД 2019'!H38+$H$1*1-'Май 2019'!D37</f>
        <v>16190.23</v>
      </c>
      <c r="J38" s="105">
        <f>'СВОД 2019'!I38+$H$1*1-'Июнь 2019'!D37</f>
        <v>18390.23</v>
      </c>
      <c r="K38" s="105">
        <f>'СВОД 2019'!J38+$H$1*1-'Июль 2019'!D37</f>
        <v>20590.23</v>
      </c>
      <c r="L38" s="105">
        <f>'СВОД 2019'!K38+$H$1*1-'Август 2019'!D37</f>
        <v>22790.23</v>
      </c>
      <c r="M38" s="105">
        <f>'СВОД 2019'!L38+$H$1*1-'Сентябрь 2019'!D37</f>
        <v>24990.23</v>
      </c>
      <c r="N38" s="105">
        <f>'СВОД 2019'!M38+$H$1*1-'Октябрь 2019'!D37</f>
        <v>24890.23</v>
      </c>
      <c r="O38" s="105">
        <f>'СВОД 2019'!N38+$H$1*1-'Ноябрь 2019'!D37</f>
        <v>22490.23</v>
      </c>
      <c r="P38" s="105">
        <f>'СВОД 2019'!O38+$H$1*1-'Декабрь 2019'!D37</f>
        <v>20090.23</v>
      </c>
      <c r="Q38" s="106">
        <f t="shared" si="1"/>
        <v>26400</v>
      </c>
      <c r="R38" s="106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06">
        <f t="shared" si="2"/>
        <v>20090.23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5">
        <f>'СВОД 2018'!P39</f>
        <v>2200</v>
      </c>
      <c r="E39" s="105">
        <f>'СВОД 2019'!D39+$H$1*1-'Январь 2019'!D38</f>
        <v>4400</v>
      </c>
      <c r="F39" s="105">
        <f>'СВОД 2019'!E39+$H$1*1-'Февраль 2019'!D38</f>
        <v>6600</v>
      </c>
      <c r="G39" s="105">
        <f>'СВОД 2019'!F39+$H$1*1-'Март 2019'!D38</f>
        <v>8800</v>
      </c>
      <c r="H39" s="105">
        <f>'СВОД 2019'!G39+$H$1*1-'Апрель 2019'!D38</f>
        <v>11000</v>
      </c>
      <c r="I39" s="105">
        <f>'СВОД 2019'!H39+$H$1*1-'Май 2019'!D38</f>
        <v>13200</v>
      </c>
      <c r="J39" s="105">
        <f>'СВОД 2019'!I39+$H$1*1-'Июнь 2019'!D38</f>
        <v>11000</v>
      </c>
      <c r="K39" s="105">
        <f>'СВОД 2019'!J39+$H$1*1-'Июль 2019'!D38</f>
        <v>8800</v>
      </c>
      <c r="L39" s="105">
        <f>'СВОД 2019'!K39+$H$1*1-'Август 2019'!D38</f>
        <v>2200</v>
      </c>
      <c r="M39" s="105">
        <f>'СВОД 2019'!L39+$H$1*1-'Сентябрь 2019'!D38</f>
        <v>0</v>
      </c>
      <c r="N39" s="105">
        <f>'СВОД 2019'!M39+$H$1*1-'Октябрь 2019'!D38</f>
        <v>2200</v>
      </c>
      <c r="O39" s="105">
        <f>'СВОД 2019'!N39+$H$1*1-'Ноябрь 2019'!D38</f>
        <v>0</v>
      </c>
      <c r="P39" s="105">
        <f>'СВОД 2019'!O39+$H$1*1-'Декабрь 2019'!D38</f>
        <v>-2200</v>
      </c>
      <c r="Q39" s="106">
        <f t="shared" si="1"/>
        <v>26400</v>
      </c>
      <c r="R39" s="106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06">
        <f t="shared" si="2"/>
        <v>-2200</v>
      </c>
      <c r="T39" s="116">
        <f t="shared" si="0"/>
        <v>0</v>
      </c>
    </row>
    <row r="40" spans="1:20" ht="15.95" customHeight="1" x14ac:dyDescent="0.25">
      <c r="A40" s="20" t="s">
        <v>57</v>
      </c>
      <c r="B40" s="20">
        <v>29</v>
      </c>
      <c r="C40" s="114"/>
      <c r="D40" s="105">
        <f>'СВОД 2018'!P40</f>
        <v>-4499.33</v>
      </c>
      <c r="E40" s="105">
        <f>'СВОД 2019'!D40+$H$1*1-'Январь 2019'!D39</f>
        <v>-6699.33</v>
      </c>
      <c r="F40" s="105">
        <f>'СВОД 2019'!E40+$H$1*1-'Февраль 2019'!D39</f>
        <v>-4499.33</v>
      </c>
      <c r="G40" s="105">
        <f>'СВОД 2019'!F40+$H$1*1-'Март 2019'!D39</f>
        <v>-6499.33</v>
      </c>
      <c r="H40" s="105">
        <f>'СВОД 2019'!G40+$H$1*1-'Апрель 2019'!D39</f>
        <v>-6499.33</v>
      </c>
      <c r="I40" s="105">
        <f>'СВОД 2019'!H40+$H$1*1-'Май 2019'!D39</f>
        <v>-4299.33</v>
      </c>
      <c r="J40" s="105">
        <f>'СВОД 2019'!I40+$H$1*1-'Июнь 2019'!D39</f>
        <v>-6499.33</v>
      </c>
      <c r="K40" s="105">
        <f>'СВОД 2019'!J40+$H$1*1-'Июль 2019'!D39</f>
        <v>-4299.33</v>
      </c>
      <c r="L40" s="105">
        <f>'СВОД 2019'!K40+$H$1*1-'Август 2019'!D39</f>
        <v>-2099.33</v>
      </c>
      <c r="M40" s="105">
        <f>'СВОД 2019'!L40+$H$1*1-'Сентябрь 2019'!D39</f>
        <v>-4499.33</v>
      </c>
      <c r="N40" s="105">
        <f>'СВОД 2019'!M40+$H$1*1-'Октябрь 2019'!D39</f>
        <v>-2299.33</v>
      </c>
      <c r="O40" s="105">
        <f>'СВОД 2019'!N40+$H$1*1-'Ноябрь 2019'!D39</f>
        <v>-99.329999999999927</v>
      </c>
      <c r="P40" s="105">
        <f>'СВОД 2019'!O40+$H$1*1-'Декабрь 2019'!D39</f>
        <v>0.67000000000007276</v>
      </c>
      <c r="Q40" s="106">
        <f t="shared" si="1"/>
        <v>26400</v>
      </c>
      <c r="R40" s="106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06">
        <f t="shared" si="2"/>
        <v>0.66999999999825377</v>
      </c>
      <c r="T40" s="116">
        <f t="shared" si="0"/>
        <v>-1.8189894035458565E-12</v>
      </c>
    </row>
    <row r="41" spans="1:20" ht="15.95" customHeight="1" x14ac:dyDescent="0.25">
      <c r="A41" s="20" t="s">
        <v>261</v>
      </c>
      <c r="B41" s="20">
        <v>30</v>
      </c>
      <c r="C41" s="114"/>
      <c r="D41" s="105">
        <f>'СВОД 2018'!P41</f>
        <v>4400</v>
      </c>
      <c r="E41" s="105">
        <f>'СВОД 2019'!D41+$H$1*1-'Январь 2019'!D40</f>
        <v>6600</v>
      </c>
      <c r="F41" s="105">
        <f>'СВОД 2019'!E41+$H$1*1-'Февраль 2019'!D40</f>
        <v>4400</v>
      </c>
      <c r="G41" s="105">
        <f>'СВОД 2019'!F41+$H$1*1-'Март 2019'!D40</f>
        <v>-2200</v>
      </c>
      <c r="H41" s="105">
        <f>'СВОД 2019'!G41+$H$1*1-'Апрель 2019'!D40</f>
        <v>-2200</v>
      </c>
      <c r="I41" s="105">
        <f>'СВОД 2019'!H41+$H$1*1-'Май 2019'!D40</f>
        <v>0</v>
      </c>
      <c r="J41" s="105">
        <f>'СВОД 2019'!I41+$H$1*1-'Июнь 2019'!D40</f>
        <v>2200</v>
      </c>
      <c r="K41" s="105">
        <f>'СВОД 2019'!J41+$H$1*1-'Июль 2019'!D40</f>
        <v>-2200</v>
      </c>
      <c r="L41" s="105">
        <f>'СВОД 2019'!K41+$H$1*1-'Август 2019'!D40</f>
        <v>0</v>
      </c>
      <c r="M41" s="105">
        <f>'СВОД 2019'!L41+$H$1*1-'Сентябрь 2019'!D40</f>
        <v>2200</v>
      </c>
      <c r="N41" s="105">
        <f>'СВОД 2019'!M41+$H$1*1-'Октябрь 2019'!D40</f>
        <v>4400</v>
      </c>
      <c r="O41" s="105">
        <f>'СВОД 2019'!N41+$H$1*1-'Ноябрь 2019'!D40</f>
        <v>-2200</v>
      </c>
      <c r="P41" s="105">
        <f>'СВОД 2019'!O41+$H$1*1-'Декабрь 2019'!D40</f>
        <v>0</v>
      </c>
      <c r="Q41" s="106">
        <f t="shared" si="1"/>
        <v>26400</v>
      </c>
      <c r="R41" s="106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06">
        <f t="shared" si="2"/>
        <v>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5">
        <f>'СВОД 2018'!P42</f>
        <v>2103.1399999999958</v>
      </c>
      <c r="E42" s="105">
        <f>'СВОД 2019'!D42+$H$1*1-'Январь 2019'!D41</f>
        <v>2103.1399999999958</v>
      </c>
      <c r="F42" s="105">
        <f>'СВОД 2019'!E42+$H$1*1-'Февраль 2019'!D41</f>
        <v>2103.1399999999958</v>
      </c>
      <c r="G42" s="105">
        <f>'СВОД 2019'!F42+$H$1*1-'Март 2019'!D41</f>
        <v>2103.1399999999958</v>
      </c>
      <c r="H42" s="105">
        <f>'СВОД 2019'!G42+$H$1*1-'Апрель 2019'!D41</f>
        <v>2103.1399999999958</v>
      </c>
      <c r="I42" s="105">
        <f>'СВОД 2019'!H42+$H$1*1-'Май 2019'!D41</f>
        <v>2103.1399999999958</v>
      </c>
      <c r="J42" s="105">
        <f>'СВОД 2019'!I42+$H$1*1-'Июнь 2019'!D41</f>
        <v>2103.1399999999958</v>
      </c>
      <c r="K42" s="105">
        <f>'СВОД 2019'!J42+$H$1*1-'Июль 2019'!D41</f>
        <v>2103.1399999999958</v>
      </c>
      <c r="L42" s="105">
        <f>'СВОД 2019'!K42+$H$1*1-'Август 2019'!D41</f>
        <v>2103.1399999999958</v>
      </c>
      <c r="M42" s="105">
        <f>'СВОД 2019'!L42+$H$1*1-'Сентябрь 2019'!D41</f>
        <v>2103.1399999999958</v>
      </c>
      <c r="N42" s="105">
        <f>'СВОД 2019'!M42+$H$1*1-'Октябрь 2019'!D41</f>
        <v>2103.1399999999958</v>
      </c>
      <c r="O42" s="105">
        <f>'СВОД 2019'!N42+$H$1*1-'Ноябрь 2019'!D41</f>
        <v>2103.1399999999958</v>
      </c>
      <c r="P42" s="105">
        <f>'СВОД 2019'!O42+$H$1*1-'Декабрь 2019'!D41</f>
        <v>2103.1399999999958</v>
      </c>
      <c r="Q42" s="106">
        <f t="shared" si="1"/>
        <v>26400</v>
      </c>
      <c r="R42" s="106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06">
        <f t="shared" si="2"/>
        <v>2103.1399999999958</v>
      </c>
      <c r="T42" s="116">
        <f t="shared" si="0"/>
        <v>0</v>
      </c>
    </row>
    <row r="43" spans="1:20" ht="15.95" customHeight="1" x14ac:dyDescent="0.25">
      <c r="A43" s="20" t="s">
        <v>60</v>
      </c>
      <c r="B43" s="20">
        <v>31</v>
      </c>
      <c r="C43" s="114"/>
      <c r="D43" s="105">
        <f>'СВОД 2018'!P43</f>
        <v>896.35999999999785</v>
      </c>
      <c r="E43" s="105">
        <f>'СВОД 2019'!D43+$H$1*1-'Январь 2019'!D42</f>
        <v>3096.3599999999979</v>
      </c>
      <c r="F43" s="105">
        <f>'СВОД 2019'!E43+$H$1*1-'Февраль 2019'!D42</f>
        <v>96.359999999997854</v>
      </c>
      <c r="G43" s="105">
        <f>'СВОД 2019'!F43+$H$1*1-'Март 2019'!D42</f>
        <v>2296.3599999999979</v>
      </c>
      <c r="H43" s="105">
        <f>'СВОД 2019'!G43+$H$1*1-'Апрель 2019'!D42</f>
        <v>96.359999999997854</v>
      </c>
      <c r="I43" s="105">
        <f>'СВОД 2019'!H43+$H$1*1-'Май 2019'!D42</f>
        <v>96.359999999997854</v>
      </c>
      <c r="J43" s="105">
        <f>'СВОД 2019'!I43+$H$1*1-'Июнь 2019'!D42</f>
        <v>96.359999999997854</v>
      </c>
      <c r="K43" s="105">
        <f>'СВОД 2019'!J43+$H$1*1-'Июль 2019'!D42</f>
        <v>96.359999999997854</v>
      </c>
      <c r="L43" s="105">
        <f>'СВОД 2019'!K43+$H$1*1-'Август 2019'!D42</f>
        <v>96.359999999997854</v>
      </c>
      <c r="M43" s="105">
        <f>'СВОД 2019'!L43+$H$1*1-'Сентябрь 2019'!D42</f>
        <v>96.359999999997854</v>
      </c>
      <c r="N43" s="105">
        <f>'СВОД 2019'!M43+$H$1*1-'Октябрь 2019'!D42</f>
        <v>96.359999999997854</v>
      </c>
      <c r="O43" s="105">
        <f>'СВОД 2019'!N43+$H$1*1-'Ноябрь 2019'!D42</f>
        <v>96.359999999997854</v>
      </c>
      <c r="P43" s="105">
        <f>'СВОД 2019'!O43+$H$1*1-'Декабрь 2019'!D42</f>
        <v>96.359999999997854</v>
      </c>
      <c r="Q43" s="106">
        <f t="shared" si="1"/>
        <v>26400</v>
      </c>
      <c r="R43" s="106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06">
        <f t="shared" si="2"/>
        <v>96.359999999996944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5">
        <f>'СВОД 2018'!P44</f>
        <v>0</v>
      </c>
      <c r="E44" s="105">
        <f>'СВОД 2019'!D44+$H$1*1-'Январь 2019'!D43</f>
        <v>0</v>
      </c>
      <c r="F44" s="105">
        <f>'СВОД 2019'!E44+$H$1*1-'Февраль 2019'!D43</f>
        <v>0</v>
      </c>
      <c r="G44" s="105">
        <f>'СВОД 2019'!F44+$H$1*1-'Март 2019'!D43</f>
        <v>0</v>
      </c>
      <c r="H44" s="105">
        <f>'СВОД 2019'!G44+$H$1*1-'Апрель 2019'!D43</f>
        <v>0</v>
      </c>
      <c r="I44" s="105">
        <f>'СВОД 2019'!H44+$H$1*1-'Май 2019'!D43</f>
        <v>0</v>
      </c>
      <c r="J44" s="105">
        <f>'СВОД 2019'!I44+$H$1*1-'Июнь 2019'!D43</f>
        <v>0</v>
      </c>
      <c r="K44" s="105">
        <f>'СВОД 2019'!J44+$H$1*1-'Июль 2019'!D43</f>
        <v>0</v>
      </c>
      <c r="L44" s="105">
        <f>'СВОД 2019'!K44+$H$1*1-'Август 2019'!D43</f>
        <v>0</v>
      </c>
      <c r="M44" s="105">
        <f>'СВОД 2019'!L44+$H$1*1-'Сентябрь 2019'!D43</f>
        <v>0</v>
      </c>
      <c r="N44" s="105">
        <f>'СВОД 2019'!M44+$H$1*1-'Октябрь 2019'!D43</f>
        <v>0</v>
      </c>
      <c r="O44" s="105">
        <f>'СВОД 2019'!N44+$H$1*1-'Ноябрь 2019'!D43</f>
        <v>0</v>
      </c>
      <c r="P44" s="105">
        <f>'СВОД 2019'!O44+$H$1*1-'Декабрь 2019'!D43</f>
        <v>0</v>
      </c>
      <c r="Q44" s="106">
        <f t="shared" si="1"/>
        <v>26400</v>
      </c>
      <c r="R44" s="106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5">
        <f>'СВОД 2018'!P45</f>
        <v>0</v>
      </c>
      <c r="E45" s="105">
        <f>'СВОД 2019'!D45+$H$1*1-'Январь 2019'!D44</f>
        <v>2200</v>
      </c>
      <c r="F45" s="105">
        <f>'СВОД 2019'!E45+$H$1*1-'Февраль 2019'!D44</f>
        <v>-2200</v>
      </c>
      <c r="G45" s="105">
        <f>'СВОД 2019'!F45+$H$1*1-'Март 2019'!D44</f>
        <v>0</v>
      </c>
      <c r="H45" s="105">
        <f>'СВОД 2019'!G45+$H$1*1-'Апрель 2019'!D44</f>
        <v>-2200</v>
      </c>
      <c r="I45" s="105">
        <f>'СВОД 2019'!H45+$H$1*1-'Май 2019'!D44</f>
        <v>0</v>
      </c>
      <c r="J45" s="105">
        <f>'СВОД 2019'!I45+$H$1*1-'Июнь 2019'!D44</f>
        <v>0</v>
      </c>
      <c r="K45" s="105">
        <f>'СВОД 2019'!J45+$H$1*1-'Июль 2019'!D44</f>
        <v>2200</v>
      </c>
      <c r="L45" s="105">
        <f>'СВОД 2019'!K45+$H$1*1-'Август 2019'!D44</f>
        <v>-4400</v>
      </c>
      <c r="M45" s="105">
        <f>'СВОД 2019'!L45+$H$1*1-'Сентябрь 2019'!D44</f>
        <v>-2200</v>
      </c>
      <c r="N45" s="105">
        <f>'СВОД 2019'!M45+$H$1*1-'Октябрь 2019'!D44</f>
        <v>0</v>
      </c>
      <c r="O45" s="105">
        <f>'СВОД 2019'!N45+$H$1*1-'Ноябрь 2019'!D44</f>
        <v>2200</v>
      </c>
      <c r="P45" s="105">
        <f>'СВОД 2019'!O45+$H$1*1-'Декабрь 2019'!D44</f>
        <v>-2200</v>
      </c>
      <c r="Q45" s="106">
        <f t="shared" si="1"/>
        <v>26400</v>
      </c>
      <c r="R45" s="106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06">
        <f t="shared" si="2"/>
        <v>-2200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5">
        <f>'СВОД 2018'!P46</f>
        <v>6600</v>
      </c>
      <c r="E46" s="105">
        <f>'СВОД 2019'!D46+$H$1*1-'Январь 2019'!D45</f>
        <v>8800</v>
      </c>
      <c r="F46" s="105">
        <f>'СВОД 2019'!E46+$H$1*1-'Февраль 2019'!D45</f>
        <v>11000</v>
      </c>
      <c r="G46" s="105">
        <f>'СВОД 2019'!F46+$H$1*1-'Март 2019'!D45</f>
        <v>13200</v>
      </c>
      <c r="H46" s="105">
        <f>'СВОД 2019'!G46+$H$1*1-'Апрель 2019'!D45</f>
        <v>15400</v>
      </c>
      <c r="I46" s="105">
        <f>'СВОД 2019'!H46+$H$1*1-'Май 2019'!D45</f>
        <v>11000</v>
      </c>
      <c r="J46" s="105">
        <f>'СВОД 2019'!I46+$H$1*1-'Июнь 2019'!D45</f>
        <v>2200</v>
      </c>
      <c r="K46" s="105">
        <f>'СВОД 2019'!J46+$H$1*1-'Июль 2019'!D45</f>
        <v>4400</v>
      </c>
      <c r="L46" s="105">
        <f>'СВОД 2019'!K46+$H$1*1-'Август 2019'!D45</f>
        <v>6600</v>
      </c>
      <c r="M46" s="105">
        <f>'СВОД 2019'!L46+$H$1*1-'Сентябрь 2019'!D45</f>
        <v>8800</v>
      </c>
      <c r="N46" s="105">
        <f>'СВОД 2019'!M46+$H$1*1-'Октябрь 2019'!D45</f>
        <v>11000</v>
      </c>
      <c r="O46" s="105">
        <f>'СВОД 2019'!N46+$H$1*1-'Ноябрь 2019'!D45</f>
        <v>13200</v>
      </c>
      <c r="P46" s="105">
        <f>'СВОД 2019'!O46+$H$1*1-'Декабрь 2019'!D45</f>
        <v>0</v>
      </c>
      <c r="Q46" s="106">
        <f t="shared" si="1"/>
        <v>26400</v>
      </c>
      <c r="R46" s="106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5">
        <f>'СВОД 2018'!P47</f>
        <v>6600</v>
      </c>
      <c r="E47" s="105">
        <f>'СВОД 2019'!D47+$H$1*1-'Январь 2019'!D46</f>
        <v>8800</v>
      </c>
      <c r="F47" s="105">
        <f>'СВОД 2019'!E47+$H$1*1-'Февраль 2019'!D46</f>
        <v>11000</v>
      </c>
      <c r="G47" s="105">
        <f>'СВОД 2019'!F47+$H$1*1-'Март 2019'!D46</f>
        <v>13200</v>
      </c>
      <c r="H47" s="105">
        <f>'СВОД 2019'!G47+$H$1*1-'Апрель 2019'!D46</f>
        <v>6600</v>
      </c>
      <c r="I47" s="105">
        <f>'СВОД 2019'!H47+$H$1*1-'Май 2019'!D46</f>
        <v>8800</v>
      </c>
      <c r="J47" s="105">
        <f>'СВОД 2019'!I47+$H$1*1-'Июнь 2019'!D46</f>
        <v>11000</v>
      </c>
      <c r="K47" s="105">
        <f>'СВОД 2019'!J47+$H$1*1-'Июль 2019'!D46</f>
        <v>8800</v>
      </c>
      <c r="L47" s="105">
        <f>'СВОД 2019'!K47+$H$1*1-'Август 2019'!D46</f>
        <v>11000</v>
      </c>
      <c r="M47" s="105">
        <f>'СВОД 2019'!L47+$H$1*1-'Сентябрь 2019'!D46</f>
        <v>13200</v>
      </c>
      <c r="N47" s="105">
        <f>'СВОД 2019'!M47+$H$1*1-'Октябрь 2019'!D46</f>
        <v>15400</v>
      </c>
      <c r="O47" s="105">
        <f>'СВОД 2019'!N47+$H$1*1-'Ноябрь 2019'!D46</f>
        <v>17600</v>
      </c>
      <c r="P47" s="105">
        <f>'СВОД 2019'!O47+$H$1*1-'Декабрь 2019'!D46</f>
        <v>19800</v>
      </c>
      <c r="Q47" s="106">
        <f t="shared" si="1"/>
        <v>26400</v>
      </c>
      <c r="R47" s="106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06">
        <f t="shared" si="2"/>
        <v>19800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2018'!P48</f>
        <v>-5841.9500000000044</v>
      </c>
      <c r="E48" s="105">
        <f>'СВОД 2019'!D48+$H$1*1-'Январь 2019'!D47</f>
        <v>-15641.950000000004</v>
      </c>
      <c r="F48" s="105">
        <f>'СВОД 2019'!E48+$H$1*1-'Февраль 2019'!D47</f>
        <v>-13441.950000000004</v>
      </c>
      <c r="G48" s="105">
        <f>'СВОД 2019'!F48+$H$1*1-'Март 2019'!D47</f>
        <v>-11241.950000000004</v>
      </c>
      <c r="H48" s="105">
        <f>'СВОД 2019'!G48+$H$1*1-'Апрель 2019'!D47</f>
        <v>-23041.950000000004</v>
      </c>
      <c r="I48" s="105">
        <f>'СВОД 2019'!H48+$H$1*1-'Май 2019'!D47</f>
        <v>-20841.950000000004</v>
      </c>
      <c r="J48" s="105">
        <f>'СВОД 2019'!I48+$H$1*1-'Июнь 2019'!D47</f>
        <v>-18641.950000000004</v>
      </c>
      <c r="K48" s="105">
        <f>'СВОД 2019'!J48+$H$1*1-'Июль 2019'!D47</f>
        <v>-16441.950000000004</v>
      </c>
      <c r="L48" s="105">
        <f>'СВОД 2019'!K48+$H$1*1-'Август 2019'!D47</f>
        <v>-14241.950000000004</v>
      </c>
      <c r="M48" s="105">
        <f>'СВОД 2019'!L48+$H$1*1-'Сентябрь 2019'!D47</f>
        <v>-12041.950000000004</v>
      </c>
      <c r="N48" s="105">
        <f>'СВОД 2019'!M48+$H$1*1-'Октябрь 2019'!D47</f>
        <v>-9841.9500000000044</v>
      </c>
      <c r="O48" s="105">
        <f>'СВОД 2019'!N48+$H$1*1-'Ноябрь 2019'!D47</f>
        <v>-7641.9500000000044</v>
      </c>
      <c r="P48" s="105">
        <f>'СВОД 2019'!O48+$H$1*1-'Декабрь 2019'!D47</f>
        <v>-5441.9500000000044</v>
      </c>
      <c r="Q48" s="106">
        <f t="shared" si="1"/>
        <v>26400</v>
      </c>
      <c r="R48" s="106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06">
        <f t="shared" si="2"/>
        <v>-5441.9500000000044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5">
        <f>'СВОД 2018'!P49</f>
        <v>-231.82999999999993</v>
      </c>
      <c r="E49" s="105">
        <f>'СВОД 2019'!D49+$H$1*1-'Январь 2019'!D48</f>
        <v>-231.82999999999993</v>
      </c>
      <c r="F49" s="105">
        <f>'СВОД 2019'!E49+$H$1*1-'Февраль 2019'!D48</f>
        <v>-231.82999999999993</v>
      </c>
      <c r="G49" s="105">
        <f>'СВОД 2019'!F49+$H$1*1-'Март 2019'!D48</f>
        <v>-231.82999999999993</v>
      </c>
      <c r="H49" s="105">
        <f>'СВОД 2019'!G49+$H$1*1-'Апрель 2019'!D48</f>
        <v>-2431.83</v>
      </c>
      <c r="I49" s="105">
        <f>'СВОД 2019'!H49+$H$1*1-'Май 2019'!D48</f>
        <v>-231.82999999999993</v>
      </c>
      <c r="J49" s="105">
        <f>'СВОД 2019'!I49+$H$1*1-'Июнь 2019'!D48</f>
        <v>-231.82999999999993</v>
      </c>
      <c r="K49" s="105">
        <f>'СВОД 2019'!J49+$H$1*1-'Июль 2019'!D48</f>
        <v>-231.82999999999993</v>
      </c>
      <c r="L49" s="105">
        <f>'СВОД 2019'!K49+$H$1*1-'Август 2019'!D48</f>
        <v>-2431.83</v>
      </c>
      <c r="M49" s="105">
        <f>'СВОД 2019'!L49+$H$1*1-'Сентябрь 2019'!D48</f>
        <v>-231.82999999999993</v>
      </c>
      <c r="N49" s="105">
        <f>'СВОД 2019'!M49+$H$1*1-'Октябрь 2019'!D48</f>
        <v>-231.82999999999993</v>
      </c>
      <c r="O49" s="105">
        <f>'СВОД 2019'!N49+$H$1*1-'Ноябрь 2019'!D48</f>
        <v>-231.82999999999993</v>
      </c>
      <c r="P49" s="105">
        <f>'СВОД 2019'!O49+$H$1*1-'Декабрь 2019'!D48</f>
        <v>-231.82999999999993</v>
      </c>
      <c r="Q49" s="106">
        <f t="shared" si="1"/>
        <v>26400</v>
      </c>
      <c r="R49" s="106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5">
        <f>'СВОД 2018'!P50</f>
        <v>-1.8189894035458565E-12</v>
      </c>
      <c r="E50" s="105">
        <f>'СВОД 2019'!D50+$H$1*1-'Январь 2019'!D49</f>
        <v>2199.9999999999982</v>
      </c>
      <c r="F50" s="105">
        <f>'СВОД 2019'!E50+$H$1*1-'Февраль 2019'!D49</f>
        <v>-2200.0000000000018</v>
      </c>
      <c r="G50" s="105">
        <f>'СВОД 2019'!F50+$H$1*1-'Март 2019'!D49</f>
        <v>-1.8189894035458565E-12</v>
      </c>
      <c r="H50" s="105">
        <f>'СВОД 2019'!G50+$H$1*1-'Апрель 2019'!D49</f>
        <v>-2200.0000000000018</v>
      </c>
      <c r="I50" s="105">
        <f>'СВОД 2019'!H50+$H$1*1-'Май 2019'!D49</f>
        <v>-4400.0000000000018</v>
      </c>
      <c r="J50" s="105">
        <f>'СВОД 2019'!I50+$H$1*1-'Июнь 2019'!D49</f>
        <v>-2200.0000000000018</v>
      </c>
      <c r="K50" s="105">
        <f>'СВОД 2019'!J50+$H$1*1-'Июль 2019'!D49</f>
        <v>-4400.0000000000018</v>
      </c>
      <c r="L50" s="105">
        <f>'СВОД 2019'!K50+$H$1*1-'Август 2019'!D49</f>
        <v>-2200.0000000000018</v>
      </c>
      <c r="M50" s="105">
        <f>'СВОД 2019'!L50+$H$1*1-'Сентябрь 2019'!D49</f>
        <v>-1.8189894035458565E-12</v>
      </c>
      <c r="N50" s="105">
        <f>'СВОД 2019'!M50+$H$1*1-'Октябрь 2019'!D49</f>
        <v>2199.9999999999982</v>
      </c>
      <c r="O50" s="105">
        <f>'СВОД 2019'!N50+$H$1*1-'Ноябрь 2019'!D49</f>
        <v>0</v>
      </c>
      <c r="P50" s="105">
        <f>'СВОД 2019'!O50+$H$1*1-'Декабрь 2019'!D49</f>
        <v>-2200</v>
      </c>
      <c r="Q50" s="106">
        <f t="shared" si="1"/>
        <v>26400</v>
      </c>
      <c r="R50" s="106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06">
        <f t="shared" si="2"/>
        <v>-2200</v>
      </c>
      <c r="T50" s="116">
        <f t="shared" si="0"/>
        <v>0</v>
      </c>
    </row>
    <row r="51" spans="1:20" ht="15.95" customHeight="1" x14ac:dyDescent="0.25">
      <c r="A51" s="20" t="s">
        <v>68</v>
      </c>
      <c r="B51" s="20">
        <v>38</v>
      </c>
      <c r="C51" s="114"/>
      <c r="D51" s="105">
        <f>'СВОД 2018'!P51</f>
        <v>8800</v>
      </c>
      <c r="E51" s="105">
        <f>'СВОД 2019'!D51+$H$1*1-'Январь 2019'!D50</f>
        <v>11000</v>
      </c>
      <c r="F51" s="105">
        <f>'СВОД 2019'!E51+$H$1*1-'Февраль 2019'!D50</f>
        <v>13200</v>
      </c>
      <c r="G51" s="105">
        <f>'СВОД 2019'!F51+$H$1*1-'Март 2019'!D50</f>
        <v>15400</v>
      </c>
      <c r="H51" s="105">
        <f>'СВОД 2019'!G51+$H$1*1-'Апрель 2019'!D50</f>
        <v>17600</v>
      </c>
      <c r="I51" s="105">
        <f>'СВОД 2019'!H51+$H$1*1-'Май 2019'!D50</f>
        <v>19800</v>
      </c>
      <c r="J51" s="105">
        <f>'СВОД 2019'!I51+$H$1*1-'Июнь 2019'!D50</f>
        <v>10259</v>
      </c>
      <c r="K51" s="105">
        <f>'СВОД 2019'!J51+$H$1*1-'Июль 2019'!D50</f>
        <v>12459</v>
      </c>
      <c r="L51" s="105">
        <f>'СВОД 2019'!K51+$H$1*1-'Август 2019'!D50</f>
        <v>14659</v>
      </c>
      <c r="M51" s="105">
        <f>'СВОД 2019'!L51+$H$1*1-'Сентябрь 2019'!D50</f>
        <v>16859</v>
      </c>
      <c r="N51" s="105">
        <f>'СВОД 2019'!M51+$H$1*1-'Октябрь 2019'!D50</f>
        <v>19059</v>
      </c>
      <c r="O51" s="105">
        <f>'СВОД 2019'!N51+$H$1*1-'Ноябрь 2019'!D50</f>
        <v>21259</v>
      </c>
      <c r="P51" s="105">
        <f>'СВОД 2019'!O51+$H$1*1-'Декабрь 2019'!D50</f>
        <v>23459</v>
      </c>
      <c r="Q51" s="106">
        <f t="shared" si="1"/>
        <v>26400</v>
      </c>
      <c r="R51" s="106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06">
        <f t="shared" si="2"/>
        <v>23459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5">
        <f>'СВОД 2018'!P52</f>
        <v>1145.9800000000005</v>
      </c>
      <c r="E52" s="105">
        <f>'СВОД 2019'!D52+$H$1*1-'Январь 2019'!D51</f>
        <v>-1054.0199999999995</v>
      </c>
      <c r="F52" s="105">
        <f>'СВОД 2019'!E52+$H$1*1-'Февраль 2019'!D51</f>
        <v>1145.9800000000005</v>
      </c>
      <c r="G52" s="105">
        <f>'СВОД 2019'!F52+$H$1*1-'Март 2019'!D51</f>
        <v>1145.9800000000005</v>
      </c>
      <c r="H52" s="105">
        <f>'СВОД 2019'!G52+$H$1*1-'Апрель 2019'!D51</f>
        <v>-1054.0199999999995</v>
      </c>
      <c r="I52" s="105">
        <f>'СВОД 2019'!H52+$H$1*1-'Май 2019'!D51</f>
        <v>-1054.0199999999995</v>
      </c>
      <c r="J52" s="105">
        <f>'СВОД 2019'!I52+$H$1*1-'Июнь 2019'!D51</f>
        <v>-1054.0199999999995</v>
      </c>
      <c r="K52" s="105">
        <f>'СВОД 2019'!J52+$H$1*1-'Июль 2019'!D51</f>
        <v>-1054.0199999999995</v>
      </c>
      <c r="L52" s="105">
        <f>'СВОД 2019'!K52+$H$1*1-'Август 2019'!D51</f>
        <v>-3254.0199999999995</v>
      </c>
      <c r="M52" s="105">
        <f>'СВОД 2019'!L52+$H$1*1-'Сентябрь 2019'!D51</f>
        <v>-3254.0199999999995</v>
      </c>
      <c r="N52" s="105">
        <f>'СВОД 2019'!M52+$H$1*1-'Октябрь 2019'!D51</f>
        <v>-3254.0199999999995</v>
      </c>
      <c r="O52" s="105">
        <f>'СВОД 2019'!N52+$H$1*1-'Ноябрь 2019'!D51</f>
        <v>-1054.0199999999995</v>
      </c>
      <c r="P52" s="105">
        <f>'СВОД 2019'!O52+$H$1*1-'Декабрь 2019'!D51</f>
        <v>-3254.0199999999995</v>
      </c>
      <c r="Q52" s="106">
        <f t="shared" si="1"/>
        <v>26400</v>
      </c>
      <c r="R52" s="106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06">
        <f t="shared" si="2"/>
        <v>-3254.0200000000004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5">
        <f>'СВОД 2018'!P53</f>
        <v>8900</v>
      </c>
      <c r="E53" s="105">
        <f>'СВОД 2019'!D53+$H$1*1-'Январь 2019'!D52</f>
        <v>11100</v>
      </c>
      <c r="F53" s="105">
        <f>'СВОД 2019'!E53+$H$1*1-'Февраль 2019'!D52</f>
        <v>13300</v>
      </c>
      <c r="G53" s="105">
        <f>'СВОД 2019'!F53+$H$1*1-'Март 2019'!D52</f>
        <v>15500</v>
      </c>
      <c r="H53" s="105">
        <f>'СВОД 2019'!G53+$H$1*1-'Апрель 2019'!D52</f>
        <v>17700</v>
      </c>
      <c r="I53" s="105">
        <f>'СВОД 2019'!H53+$H$1*1-'Май 2019'!D52</f>
        <v>19900</v>
      </c>
      <c r="J53" s="105">
        <f>'СВОД 2019'!I53+$H$1*1-'Июнь 2019'!D52</f>
        <v>22100</v>
      </c>
      <c r="K53" s="105">
        <f>'СВОД 2019'!J53+$H$1*1-'Июль 2019'!D52</f>
        <v>24300</v>
      </c>
      <c r="L53" s="105">
        <f>'СВОД 2019'!K53+$H$1*1-'Август 2019'!D52</f>
        <v>26500</v>
      </c>
      <c r="M53" s="105">
        <f>'СВОД 2019'!L53+$H$1*1-'Сентябрь 2019'!D52</f>
        <v>28700</v>
      </c>
      <c r="N53" s="105">
        <f>'СВОД 2019'!M53+$H$1*1-'Октябрь 2019'!D52</f>
        <v>30900</v>
      </c>
      <c r="O53" s="105">
        <f>'СВОД 2019'!N53+$H$1*1-'Ноябрь 2019'!D52</f>
        <v>33100</v>
      </c>
      <c r="P53" s="105">
        <f>'СВОД 2019'!O53+$H$1*1-'Декабрь 2019'!D52</f>
        <v>35300</v>
      </c>
      <c r="Q53" s="106">
        <f t="shared" si="1"/>
        <v>26400</v>
      </c>
      <c r="R53" s="106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06">
        <f t="shared" si="2"/>
        <v>35300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2018'!P54</f>
        <v>27862</v>
      </c>
      <c r="E54" s="105">
        <f>'СВОД 2019'!D54+$H$1*1-'Январь 2019'!D53</f>
        <v>30062</v>
      </c>
      <c r="F54" s="105">
        <f>'СВОД 2019'!E54+$H$1*1-'Февраль 2019'!D53</f>
        <v>-655.11999999999534</v>
      </c>
      <c r="G54" s="105">
        <f>'СВОД 2019'!F54+$H$1*1-'Март 2019'!D53</f>
        <v>-8455.1199999999953</v>
      </c>
      <c r="H54" s="105">
        <f>'СВОД 2019'!G54+$H$1*1-'Апрель 2019'!D53</f>
        <v>-6255.1199999999953</v>
      </c>
      <c r="I54" s="105">
        <f>'СВОД 2019'!H54+$H$1*1-'Май 2019'!D53</f>
        <v>-4055.1199999999953</v>
      </c>
      <c r="J54" s="105">
        <f>'СВОД 2019'!I54+$H$1*1-'Июнь 2019'!D53</f>
        <v>-1855.1199999999953</v>
      </c>
      <c r="K54" s="105">
        <f>'СВОД 2019'!J54+$H$1*1-'Июль 2019'!D53</f>
        <v>-1855.1199999999953</v>
      </c>
      <c r="L54" s="105">
        <f>'СВОД 2019'!K54+$H$1*1-'Август 2019'!D53</f>
        <v>-1855.1199999999953</v>
      </c>
      <c r="M54" s="105">
        <f>'СВОД 2019'!L54+$H$1*1-'Сентябрь 2019'!D53</f>
        <v>-1855.1199999999953</v>
      </c>
      <c r="N54" s="105">
        <f>'СВОД 2019'!M54+$H$1*1-'Октябрь 2019'!D53</f>
        <v>-1855.1199999999953</v>
      </c>
      <c r="O54" s="105">
        <f>'СВОД 2019'!N54+$H$1*1-'Ноябрь 2019'!D53</f>
        <v>-1855.1199999999953</v>
      </c>
      <c r="P54" s="105">
        <f>'СВОД 2019'!O54+$H$1*1-'Декабрь 2019'!D53</f>
        <v>-1855.1199999999953</v>
      </c>
      <c r="Q54" s="106">
        <f t="shared" si="1"/>
        <v>26400</v>
      </c>
      <c r="R54" s="106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2018'!P55</f>
        <v>72578.59</v>
      </c>
      <c r="E55" s="105">
        <f>'СВОД 2019'!D55+$H$1*1-'Январь 2019'!D54</f>
        <v>74778.59</v>
      </c>
      <c r="F55" s="105">
        <f>'СВОД 2019'!E55+$H$1*1-'Февраль 2019'!D54</f>
        <v>76978.59</v>
      </c>
      <c r="G55" s="105">
        <f>'СВОД 2019'!F55+$H$1*1-'Март 2019'!D54</f>
        <v>79178.59</v>
      </c>
      <c r="H55" s="105">
        <f>'СВОД 2019'!G55+$H$1*1-'Апрель 2019'!D54</f>
        <v>81378.59</v>
      </c>
      <c r="I55" s="105">
        <f>'СВОД 2019'!H55+$H$1*1-'Май 2019'!D54</f>
        <v>83578.59</v>
      </c>
      <c r="J55" s="105">
        <f>'СВОД 2019'!I55+$H$1*1-'Июнь 2019'!D54</f>
        <v>85778.59</v>
      </c>
      <c r="K55" s="105">
        <f>'СВОД 2019'!J55+$H$1*1-'Июль 2019'!D54</f>
        <v>87978.59</v>
      </c>
      <c r="L55" s="105">
        <f>'СВОД 2019'!K55+$H$1*1-'Август 2019'!D54</f>
        <v>90178.59</v>
      </c>
      <c r="M55" s="105">
        <f>'СВОД 2019'!L55+$H$1*1-'Сентябрь 2019'!D54</f>
        <v>92378.59</v>
      </c>
      <c r="N55" s="105">
        <f>'СВОД 2019'!M55+$H$1*1-'Октябрь 2019'!D54</f>
        <v>94578.59</v>
      </c>
      <c r="O55" s="105">
        <f>'СВОД 2019'!N55+$H$1*1-'Ноябрь 2019'!D54</f>
        <v>96778.59</v>
      </c>
      <c r="P55" s="105">
        <f>'СВОД 2019'!O55+$H$1*1-'Декабрь 2019'!D54</f>
        <v>98978.59</v>
      </c>
      <c r="Q55" s="106">
        <f t="shared" si="1"/>
        <v>26400</v>
      </c>
      <c r="R55" s="106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06">
        <f t="shared" si="2"/>
        <v>98978.59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2018'!P56</f>
        <v>7435.7499999999982</v>
      </c>
      <c r="E56" s="105">
        <f>'СВОД 2019'!D56+$H$1*1-'Январь 2019'!D55</f>
        <v>9635.7499999999982</v>
      </c>
      <c r="F56" s="105">
        <f>'СВОД 2019'!E56+$H$1*1-'Февраль 2019'!D55</f>
        <v>11835.749999999998</v>
      </c>
      <c r="G56" s="105">
        <f>'СВОД 2019'!F56+$H$1*1-'Март 2019'!D55</f>
        <v>14035.749999999998</v>
      </c>
      <c r="H56" s="105">
        <f>'СВОД 2019'!G56+$H$1*1-'Апрель 2019'!D55</f>
        <v>16235.749999999998</v>
      </c>
      <c r="I56" s="105">
        <f>'СВОД 2019'!H56+$H$1*1-'Май 2019'!D55</f>
        <v>18435.75</v>
      </c>
      <c r="J56" s="105">
        <f>'СВОД 2019'!I56+$H$1*1-'Июнь 2019'!D55</f>
        <v>20635.75</v>
      </c>
      <c r="K56" s="105">
        <f>'СВОД 2019'!J56+$H$1*1-'Июль 2019'!D55</f>
        <v>22835.75</v>
      </c>
      <c r="L56" s="105">
        <f>'СВОД 2019'!K56+$H$1*1-'Август 2019'!D55</f>
        <v>25035.75</v>
      </c>
      <c r="M56" s="105">
        <f>'СВОД 2019'!L56+$H$1*1-'Сентябрь 2019'!D55</f>
        <v>27235.75</v>
      </c>
      <c r="N56" s="105">
        <f>'СВОД 2019'!M56+$H$1*1-'Октябрь 2019'!D55</f>
        <v>29435.75</v>
      </c>
      <c r="O56" s="105">
        <f>'СВОД 2019'!N56+$H$1*1-'Ноябрь 2019'!D55</f>
        <v>31635.75</v>
      </c>
      <c r="P56" s="105">
        <f>'СВОД 2019'!O56+$H$1*1-'Декабрь 2019'!D55</f>
        <v>33835.75</v>
      </c>
      <c r="Q56" s="106">
        <f t="shared" si="1"/>
        <v>26400</v>
      </c>
      <c r="R56" s="106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06">
        <f t="shared" si="2"/>
        <v>33835.75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5">
        <f>'СВОД 2018'!P57</f>
        <v>-6599.9999999999973</v>
      </c>
      <c r="E57" s="105">
        <f>'СВОД 2019'!D57+$H$1*1-'Январь 2019'!D56</f>
        <v>-4399.9999999999973</v>
      </c>
      <c r="F57" s="105">
        <f>'СВОД 2019'!E57+$H$1*1-'Февраль 2019'!D56</f>
        <v>-2199.9999999999973</v>
      </c>
      <c r="G57" s="105">
        <f>'СВОД 2019'!F57+$H$1*1-'Март 2019'!D56</f>
        <v>2.7284841053187847E-12</v>
      </c>
      <c r="H57" s="105">
        <f>'СВОД 2019'!G57+$H$1*1-'Апрель 2019'!D56</f>
        <v>-4399.9999999999973</v>
      </c>
      <c r="I57" s="105">
        <f>'СВОД 2019'!H57+$H$1*1-'Май 2019'!D56</f>
        <v>-2199.9999999999973</v>
      </c>
      <c r="J57" s="105">
        <f>'СВОД 2019'!I57+$H$1*1-'Июнь 2019'!D56</f>
        <v>2.7284841053187847E-12</v>
      </c>
      <c r="K57" s="105">
        <f>'СВОД 2019'!J57+$H$1*1-'Июль 2019'!D56</f>
        <v>-4399.9999999999973</v>
      </c>
      <c r="L57" s="105">
        <f>'СВОД 2019'!K57+$H$1*1-'Август 2019'!D56</f>
        <v>-2199.9999999999973</v>
      </c>
      <c r="M57" s="105">
        <f>'СВОД 2019'!L57+$H$1*1-'Сентябрь 2019'!D56</f>
        <v>2.7284841053187847E-12</v>
      </c>
      <c r="N57" s="105">
        <f>'СВОД 2019'!M57+$H$1*1-'Октябрь 2019'!D56</f>
        <v>-4399.9999999999973</v>
      </c>
      <c r="O57" s="105">
        <f>'СВОД 2019'!N57+$H$1*1-'Ноябрь 2019'!D56</f>
        <v>-2199.9999999999973</v>
      </c>
      <c r="P57" s="105">
        <f>'СВОД 2019'!O57+$H$1*1-'Декабрь 2019'!D56</f>
        <v>2.7284841053187847E-12</v>
      </c>
      <c r="Q57" s="106">
        <f t="shared" si="1"/>
        <v>26400</v>
      </c>
      <c r="R57" s="106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06">
        <f t="shared" si="2"/>
        <v>0</v>
      </c>
      <c r="T57" s="116">
        <f t="shared" si="0"/>
        <v>-2.7284841053187847E-12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2018'!P58</f>
        <v>45129.31</v>
      </c>
      <c r="E58" s="105">
        <f>'СВОД 2019'!D58+$H$1*1-'Январь 2019'!D57</f>
        <v>47329.31</v>
      </c>
      <c r="F58" s="105">
        <f>'СВОД 2019'!E58+$H$1*1-'Февраль 2019'!D57</f>
        <v>49529.31</v>
      </c>
      <c r="G58" s="105">
        <f>'СВОД 2019'!F58+$H$1*1-'Март 2019'!D57</f>
        <v>51729.31</v>
      </c>
      <c r="H58" s="105">
        <f>'СВОД 2019'!G58+$H$1*1-'Апрель 2019'!D57</f>
        <v>53929.31</v>
      </c>
      <c r="I58" s="105">
        <f>'СВОД 2019'!H58+$H$1*1-'Май 2019'!D57</f>
        <v>46129.31</v>
      </c>
      <c r="J58" s="105">
        <f>'СВОД 2019'!I58+$H$1*1-'Июнь 2019'!D57</f>
        <v>48329.31</v>
      </c>
      <c r="K58" s="105">
        <f>'СВОД 2019'!J58+$H$1*1-'Июль 2019'!D57</f>
        <v>50529.31</v>
      </c>
      <c r="L58" s="105">
        <f>'СВОД 2019'!K58+$H$1*1-'Август 2019'!D57</f>
        <v>52729.31</v>
      </c>
      <c r="M58" s="105">
        <f>'СВОД 2019'!L58+$H$1*1-'Сентябрь 2019'!D57</f>
        <v>54929.31</v>
      </c>
      <c r="N58" s="105">
        <f>'СВОД 2019'!M58+$H$1*1-'Октябрь 2019'!D57</f>
        <v>57129.31</v>
      </c>
      <c r="O58" s="105">
        <f>'СВОД 2019'!N58+$H$1*1-'Ноябрь 2019'!D57</f>
        <v>59329.31</v>
      </c>
      <c r="P58" s="105">
        <f>'СВОД 2019'!O58+$H$1*1-'Декабрь 2019'!D57</f>
        <v>61529.31</v>
      </c>
      <c r="Q58" s="106">
        <f t="shared" si="1"/>
        <v>26400</v>
      </c>
      <c r="R58" s="106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06">
        <f t="shared" si="2"/>
        <v>61529.31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5">
        <f>'СВОД 2018'!P59</f>
        <v>3900.2899999999981</v>
      </c>
      <c r="E59" s="105">
        <f>'СВОД 2019'!D59+$H$1*1-'Январь 2019'!D58</f>
        <v>6100.2899999999981</v>
      </c>
      <c r="F59" s="105">
        <f>'СВОД 2019'!E59+$H$1*1-'Февраль 2019'!D58</f>
        <v>8300.2899999999972</v>
      </c>
      <c r="G59" s="105">
        <f>'СВОД 2019'!F59+$H$1*1-'Март 2019'!D58</f>
        <v>6100.2899999999972</v>
      </c>
      <c r="H59" s="105">
        <f>'СВОД 2019'!G59+$H$1*1-'Апрель 2019'!D58</f>
        <v>4900.2899999999972</v>
      </c>
      <c r="I59" s="105">
        <f>'СВОД 2019'!H59+$H$1*1-'Май 2019'!D58</f>
        <v>4900.2899999999972</v>
      </c>
      <c r="J59" s="105">
        <f>'СВОД 2019'!I59+$H$1*1-'Июнь 2019'!D58</f>
        <v>7100.2899999999972</v>
      </c>
      <c r="K59" s="105">
        <f>'СВОД 2019'!J59+$H$1*1-'Июль 2019'!D58</f>
        <v>7200.2899999999972</v>
      </c>
      <c r="L59" s="105">
        <f>'СВОД 2019'!K59+$H$1*1-'Август 2019'!D58</f>
        <v>9400.2899999999972</v>
      </c>
      <c r="M59" s="105">
        <f>'СВОД 2019'!L59+$H$1*1-'Сентябрь 2019'!D58</f>
        <v>9500.2899999999972</v>
      </c>
      <c r="N59" s="105">
        <f>'СВОД 2019'!M59+$H$1*1-'Октябрь 2019'!D58</f>
        <v>9600.2899999999972</v>
      </c>
      <c r="O59" s="105">
        <f>'СВОД 2019'!N59+$H$1*1-'Ноябрь 2019'!D58</f>
        <v>9600.2899999999972</v>
      </c>
      <c r="P59" s="105">
        <f>'СВОД 2019'!O59+$H$1*1-'Декабрь 2019'!D58</f>
        <v>9600.2899999999972</v>
      </c>
      <c r="Q59" s="106">
        <f t="shared" si="1"/>
        <v>26400</v>
      </c>
      <c r="R59" s="106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06">
        <f t="shared" si="2"/>
        <v>9600.2899999999972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5">
        <f>'СВОД 2018'!P60</f>
        <v>-536.26999999999862</v>
      </c>
      <c r="E60" s="105">
        <f>'СВОД 2019'!D60+$H$1*1-'Январь 2019'!D59</f>
        <v>-536.26999999999862</v>
      </c>
      <c r="F60" s="105">
        <f>'СВОД 2019'!E60+$H$1*1-'Февраль 2019'!D59</f>
        <v>1663.7300000000014</v>
      </c>
      <c r="G60" s="105">
        <f>'СВОД 2019'!F60+$H$1*1-'Март 2019'!D59</f>
        <v>-536.26999999999862</v>
      </c>
      <c r="H60" s="105">
        <f>'СВОД 2019'!G60+$H$1*1-'Апрель 2019'!D59</f>
        <v>-2736.2699999999986</v>
      </c>
      <c r="I60" s="105">
        <f>'СВОД 2019'!H60+$H$1*1-'Май 2019'!D59</f>
        <v>-536.26999999999862</v>
      </c>
      <c r="J60" s="105">
        <f>'СВОД 2019'!I60+$H$1*1-'Июнь 2019'!D59</f>
        <v>1663.7300000000014</v>
      </c>
      <c r="K60" s="105">
        <f>'СВОД 2019'!J60+$H$1*1-'Июль 2019'!D59</f>
        <v>1528.7300000000014</v>
      </c>
      <c r="L60" s="105">
        <f>'СВОД 2019'!K60+$H$1*1-'Август 2019'!D59</f>
        <v>-671.26999999999862</v>
      </c>
      <c r="M60" s="105">
        <f>'СВОД 2019'!L60+$H$1*1-'Сентябрь 2019'!D59</f>
        <v>1528.7300000000014</v>
      </c>
      <c r="N60" s="105">
        <f>'СВОД 2019'!M60+$H$1*1-'Октябрь 2019'!D59</f>
        <v>-671.26999999999862</v>
      </c>
      <c r="O60" s="105">
        <f>'СВОД 2019'!N60+$H$1*1-'Ноябрь 2019'!D59</f>
        <v>-2871.2699999999986</v>
      </c>
      <c r="P60" s="105">
        <f>'СВОД 2019'!O60+$H$1*1-'Декабрь 2019'!D59</f>
        <v>-2871.2699999999986</v>
      </c>
      <c r="Q60" s="106">
        <f t="shared" si="1"/>
        <v>26400</v>
      </c>
      <c r="R60" s="106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06">
        <f t="shared" si="2"/>
        <v>-2871.2699999999968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2018'!P61</f>
        <v>42277.589999999989</v>
      </c>
      <c r="E61" s="105">
        <f>'СВОД 2019'!D61+$H$1*1-'Январь 2019'!D60</f>
        <v>44477.589999999989</v>
      </c>
      <c r="F61" s="105">
        <f>'СВОД 2019'!E61+$H$1*1-'Февраль 2019'!D60</f>
        <v>46677.589999999989</v>
      </c>
      <c r="G61" s="105">
        <f>'СВОД 2019'!F61+$H$1*1-'Март 2019'!D60</f>
        <v>48877.589999999989</v>
      </c>
      <c r="H61" s="105">
        <f>'СВОД 2019'!G61+$H$1*1-'Апрель 2019'!D60</f>
        <v>51077.589999999989</v>
      </c>
      <c r="I61" s="105">
        <f>'СВОД 2019'!H61+$H$1*1-'Май 2019'!D60</f>
        <v>53277.589999999989</v>
      </c>
      <c r="J61" s="105">
        <f>'СВОД 2019'!I61+$H$1*1-'Июнь 2019'!D60</f>
        <v>55477.589999999989</v>
      </c>
      <c r="K61" s="105">
        <f>'СВОД 2019'!J61+$H$1*1-'Июль 2019'!D60</f>
        <v>57677.589999999989</v>
      </c>
      <c r="L61" s="105">
        <f>'СВОД 2019'!K61+$H$1*1-'Август 2019'!D60</f>
        <v>59877.589999999989</v>
      </c>
      <c r="M61" s="105">
        <f>'СВОД 2019'!L61+$H$1*1-'Сентябрь 2019'!D60</f>
        <v>62077.589999999989</v>
      </c>
      <c r="N61" s="105">
        <f>'СВОД 2019'!M61+$H$1*1-'Октябрь 2019'!D60</f>
        <v>64277.589999999989</v>
      </c>
      <c r="O61" s="105">
        <f>'СВОД 2019'!N61+$H$1*1-'Ноябрь 2019'!D60</f>
        <v>66477.59</v>
      </c>
      <c r="P61" s="105">
        <f>'СВОД 2019'!O61+$H$1*1-'Декабрь 2019'!D60</f>
        <v>68677.59</v>
      </c>
      <c r="Q61" s="106">
        <f t="shared" si="1"/>
        <v>26400</v>
      </c>
      <c r="R61" s="106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06">
        <f t="shared" si="2"/>
        <v>68677.59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5">
        <f>'СВОД 2018'!P62</f>
        <v>-2500</v>
      </c>
      <c r="E62" s="105">
        <f>'СВОД 2019'!D62+$H$1*1-'Январь 2019'!D61</f>
        <v>-7800</v>
      </c>
      <c r="F62" s="105">
        <f>'СВОД 2019'!E62+$H$1*1-'Февраль 2019'!D61</f>
        <v>-5600</v>
      </c>
      <c r="G62" s="105">
        <f>'СВОД 2019'!F62+$H$1*1-'Март 2019'!D61</f>
        <v>-3400</v>
      </c>
      <c r="H62" s="105">
        <f>'СВОД 2019'!G62+$H$1*1-'Апрель 2019'!D61</f>
        <v>-1200</v>
      </c>
      <c r="I62" s="105">
        <f>'СВОД 2019'!H62+$H$1*1-'Май 2019'!D61</f>
        <v>1000</v>
      </c>
      <c r="J62" s="105">
        <f>'СВОД 2019'!I62+$H$1*1-'Июнь 2019'!D61</f>
        <v>3200</v>
      </c>
      <c r="K62" s="105">
        <f>'СВОД 2019'!J62+$H$1*1-'Июль 2019'!D61</f>
        <v>5400</v>
      </c>
      <c r="L62" s="105">
        <f>'СВОД 2019'!K62+$H$1*1-'Август 2019'!D61</f>
        <v>7600</v>
      </c>
      <c r="M62" s="105">
        <f>'СВОД 2019'!L62+$H$1*1-'Сентябрь 2019'!D61</f>
        <v>9800</v>
      </c>
      <c r="N62" s="105">
        <f>'СВОД 2019'!M62+$H$1*1-'Октябрь 2019'!D61</f>
        <v>12000</v>
      </c>
      <c r="O62" s="105">
        <f>'СВОД 2019'!N62+$H$1*1-'Ноябрь 2019'!D61</f>
        <v>14200</v>
      </c>
      <c r="P62" s="105">
        <f>'СВОД 2019'!O62+$H$1*1-'Декабрь 2019'!D61</f>
        <v>16400</v>
      </c>
      <c r="Q62" s="106">
        <f t="shared" si="1"/>
        <v>26400</v>
      </c>
      <c r="R62" s="106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06">
        <f t="shared" si="2"/>
        <v>16400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5">
        <f>'СВОД 2018'!P63</f>
        <v>16991.129999999997</v>
      </c>
      <c r="E63" s="105">
        <f>'СВОД 2019'!D63+$H$1*1-'Январь 2019'!D62</f>
        <v>19191.129999999997</v>
      </c>
      <c r="F63" s="105">
        <f>'СВОД 2019'!E63+$H$1*1-'Февраль 2019'!D62</f>
        <v>21391.129999999997</v>
      </c>
      <c r="G63" s="105">
        <f>'СВОД 2019'!F63+$H$1*1-'Март 2019'!D62</f>
        <v>23591.129999999997</v>
      </c>
      <c r="H63" s="105">
        <f>'СВОД 2019'!G63+$H$1*1-'Апрель 2019'!D62</f>
        <v>20791.129999999997</v>
      </c>
      <c r="I63" s="105">
        <f>'СВОД 2019'!H63+$H$1*1-'Май 2019'!D62</f>
        <v>22991.129999999997</v>
      </c>
      <c r="J63" s="105">
        <f>'СВОД 2019'!I63+$H$1*1-'Июнь 2019'!D62</f>
        <v>25191.129999999997</v>
      </c>
      <c r="K63" s="105">
        <f>'СВОД 2019'!J63+$H$1*1-'Июль 2019'!D62</f>
        <v>27391.129999999997</v>
      </c>
      <c r="L63" s="105">
        <f>'СВОД 2019'!K63+$H$1*1-'Август 2019'!D62</f>
        <v>29591.129999999997</v>
      </c>
      <c r="M63" s="105">
        <f>'СВОД 2019'!L63+$H$1*1-'Сентябрь 2019'!D62</f>
        <v>31791.129999999997</v>
      </c>
      <c r="N63" s="105">
        <f>'СВОД 2019'!M63+$H$1*1-'Октябрь 2019'!D62</f>
        <v>33991.129999999997</v>
      </c>
      <c r="O63" s="105">
        <f>'СВОД 2019'!N63+$H$1*1-'Ноябрь 2019'!D62</f>
        <v>36191.129999999997</v>
      </c>
      <c r="P63" s="105">
        <f>'СВОД 2019'!O63+$H$1*1-'Декабрь 2019'!D62</f>
        <v>38391.129999999997</v>
      </c>
      <c r="Q63" s="106">
        <f t="shared" si="1"/>
        <v>26400</v>
      </c>
      <c r="R63" s="106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06">
        <f t="shared" si="2"/>
        <v>38391.129999999997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5">
        <f>'СВОД 2018'!P64</f>
        <v>-700</v>
      </c>
      <c r="E64" s="105">
        <f>'СВОД 2019'!D64+$H$1*1-'Январь 2019'!D63</f>
        <v>0</v>
      </c>
      <c r="F64" s="105">
        <f>'СВОД 2019'!E64+$H$1*1-'Февраль 2019'!D63</f>
        <v>-4400</v>
      </c>
      <c r="G64" s="105">
        <f>'СВОД 2019'!F64+$H$1*1-'Март 2019'!D63</f>
        <v>-2200</v>
      </c>
      <c r="H64" s="105">
        <f>'СВОД 2019'!G64+$H$1*1-'Апрель 2019'!D63</f>
        <v>-6600</v>
      </c>
      <c r="I64" s="105">
        <f>'СВОД 2019'!H64+$H$1*1-'Май 2019'!D63</f>
        <v>-4400</v>
      </c>
      <c r="J64" s="105">
        <f>'СВОД 2019'!I64+$H$1*1-'Июнь 2019'!D63</f>
        <v>-2200</v>
      </c>
      <c r="K64" s="105">
        <f>'СВОД 2019'!J64+$H$1*1-'Июль 2019'!D63</f>
        <v>0</v>
      </c>
      <c r="L64" s="105">
        <f>'СВОД 2019'!K64+$H$1*1-'Август 2019'!D63</f>
        <v>-2200</v>
      </c>
      <c r="M64" s="105">
        <f>'СВОД 2019'!L64+$H$1*1-'Сентябрь 2019'!D63</f>
        <v>0</v>
      </c>
      <c r="N64" s="105">
        <f>'СВОД 2019'!M64+$H$1*1-'Октябрь 2019'!D63</f>
        <v>-4400</v>
      </c>
      <c r="O64" s="105">
        <f>'СВОД 2019'!N64+$H$1*1-'Ноябрь 2019'!D63</f>
        <v>-2200</v>
      </c>
      <c r="P64" s="105">
        <f>'СВОД 2019'!O64+$H$1*1-'Декабрь 2019'!D63</f>
        <v>0</v>
      </c>
      <c r="Q64" s="106">
        <f t="shared" si="1"/>
        <v>26400</v>
      </c>
      <c r="R64" s="106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06">
        <f t="shared" si="2"/>
        <v>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5">
        <f>'СВОД 2018'!P65</f>
        <v>-13293.100000000006</v>
      </c>
      <c r="E65" s="105">
        <f>'СВОД 2019'!D65+$H$1*1-'Январь 2019'!D64</f>
        <v>-11093.100000000006</v>
      </c>
      <c r="F65" s="105">
        <f>'СВОД 2019'!E65+$H$1*1-'Февраль 2019'!D64</f>
        <v>-8893.1000000000058</v>
      </c>
      <c r="G65" s="105">
        <f>'СВОД 2019'!F65+$H$1*1-'Март 2019'!D64</f>
        <v>-6693.1000000000058</v>
      </c>
      <c r="H65" s="105">
        <f>'СВОД 2019'!G65+$H$1*1-'Апрель 2019'!D64</f>
        <v>-4493.1000000000058</v>
      </c>
      <c r="I65" s="105">
        <f>'СВОД 2019'!H65+$H$1*1-'Май 2019'!D64</f>
        <v>-2293.1000000000058</v>
      </c>
      <c r="J65" s="105">
        <f>'СВОД 2019'!I65+$H$1*1-'Июнь 2019'!D64</f>
        <v>-93.100000000005821</v>
      </c>
      <c r="K65" s="105">
        <f>'СВОД 2019'!J65+$H$1*1-'Июль 2019'!D64</f>
        <v>-13893.100000000006</v>
      </c>
      <c r="L65" s="105">
        <f>'СВОД 2019'!K65+$H$1*1-'Август 2019'!D64</f>
        <v>-11693.100000000006</v>
      </c>
      <c r="M65" s="105">
        <f>'СВОД 2019'!L65+$H$1*1-'Сентябрь 2019'!D64</f>
        <v>-9493.1000000000058</v>
      </c>
      <c r="N65" s="105">
        <f>'СВОД 2019'!M65+$H$1*1-'Октябрь 2019'!D64</f>
        <v>-7293.1000000000058</v>
      </c>
      <c r="O65" s="105">
        <f>'СВОД 2019'!N65+$H$1*1-'Ноябрь 2019'!D64</f>
        <v>-5093.1000000000058</v>
      </c>
      <c r="P65" s="105">
        <f>'СВОД 2019'!O65+$H$1*1-'Декабрь 2019'!D64</f>
        <v>-22893.100000000006</v>
      </c>
      <c r="Q65" s="106">
        <f t="shared" si="1"/>
        <v>26400</v>
      </c>
      <c r="R65" s="106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06">
        <f t="shared" si="2"/>
        <v>-22893.100000000006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2018'!P66</f>
        <v>0</v>
      </c>
      <c r="E66" s="105">
        <f>'СВОД 2019'!D66+$H$1*1-'Январь 2019'!D65</f>
        <v>2200</v>
      </c>
      <c r="F66" s="105">
        <f>'СВОД 2019'!E66+$H$1*1-'Февраль 2019'!D65</f>
        <v>-2200</v>
      </c>
      <c r="G66" s="105">
        <f>'СВОД 2019'!F66+$H$1*1-'Март 2019'!D65</f>
        <v>-6600</v>
      </c>
      <c r="H66" s="105">
        <f>'СВОД 2019'!G66+$H$1*1-'Апрель 2019'!D65</f>
        <v>-4400</v>
      </c>
      <c r="I66" s="105">
        <f>'СВОД 2019'!H66+$H$1*1-'Май 2019'!D65</f>
        <v>-6600</v>
      </c>
      <c r="J66" s="105">
        <f>'СВОД 2019'!I66+$H$1*1-'Июнь 2019'!D65</f>
        <v>-4400</v>
      </c>
      <c r="K66" s="105">
        <f>'СВОД 2019'!J66+$H$1*1-'Июль 2019'!D65</f>
        <v>-6600</v>
      </c>
      <c r="L66" s="105">
        <f>'СВОД 2019'!K66+$H$1*1-'Август 2019'!D65</f>
        <v>-4400</v>
      </c>
      <c r="M66" s="105">
        <f>'СВОД 2019'!L66+$H$1*1-'Сентябрь 2019'!D65</f>
        <v>-2200</v>
      </c>
      <c r="N66" s="105">
        <f>'СВОД 2019'!M66+$H$1*1-'Октябрь 2019'!D65</f>
        <v>0</v>
      </c>
      <c r="O66" s="105">
        <f>'СВОД 2019'!N66+$H$1*1-'Ноябрь 2019'!D65</f>
        <v>-2200</v>
      </c>
      <c r="P66" s="105">
        <f>'СВОД 2019'!O66+$H$1*1-'Декабрь 2019'!D65</f>
        <v>0</v>
      </c>
      <c r="Q66" s="106">
        <f t="shared" si="1"/>
        <v>26400</v>
      </c>
      <c r="R66" s="106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2018'!P67</f>
        <v>8999.9999999999964</v>
      </c>
      <c r="E67" s="105">
        <f>'СВОД 2019'!D67+$H$1*1-'Январь 2019'!D66</f>
        <v>11199.999999999996</v>
      </c>
      <c r="F67" s="105">
        <f>'СВОД 2019'!E67+$H$1*1-'Февраль 2019'!D66</f>
        <v>13399.999999999996</v>
      </c>
      <c r="G67" s="105">
        <f>'СВОД 2019'!F67+$H$1*1-'Март 2019'!D66</f>
        <v>15599.999999999996</v>
      </c>
      <c r="H67" s="105">
        <f>'СВОД 2019'!G67+$H$1*1-'Апрель 2019'!D66</f>
        <v>17799.999999999996</v>
      </c>
      <c r="I67" s="105">
        <f>'СВОД 2019'!H67+$H$1*1-'Май 2019'!D66</f>
        <v>19999.999999999996</v>
      </c>
      <c r="J67" s="105">
        <f>'СВОД 2019'!I67+$H$1*1-'Июнь 2019'!D66</f>
        <v>22199.999999999996</v>
      </c>
      <c r="K67" s="105">
        <f>'СВОД 2019'!J67+$H$1*1-'Июль 2019'!D66</f>
        <v>24399.999999999996</v>
      </c>
      <c r="L67" s="105">
        <f>'СВОД 2019'!K67+$H$1*1-'Август 2019'!D66</f>
        <v>26599.999999999996</v>
      </c>
      <c r="M67" s="105">
        <f>'СВОД 2019'!L67+$H$1*1-'Сентябрь 2019'!D66</f>
        <v>28799.999999999996</v>
      </c>
      <c r="N67" s="105">
        <f>'СВОД 2019'!M67+$H$1*1-'Октябрь 2019'!D66</f>
        <v>30999.999999999996</v>
      </c>
      <c r="O67" s="105">
        <f>'СВОД 2019'!N67+$H$1*1-'Ноябрь 2019'!D66</f>
        <v>33200</v>
      </c>
      <c r="P67" s="105">
        <f>'СВОД 2019'!O67+$H$1*1-'Декабрь 2019'!D66</f>
        <v>-14600</v>
      </c>
      <c r="Q67" s="106">
        <f t="shared" si="1"/>
        <v>26400</v>
      </c>
      <c r="R67" s="106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06">
        <f t="shared" si="2"/>
        <v>-14600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5">
        <f>'СВОД 2018'!P68</f>
        <v>-2407.4100000000017</v>
      </c>
      <c r="E68" s="105">
        <f>'СВОД 2019'!D68+$H$1*1-'Январь 2019'!D67</f>
        <v>-207.41000000000167</v>
      </c>
      <c r="F68" s="105">
        <f>'СВОД 2019'!E68+$H$1*1-'Февраль 2019'!D67</f>
        <v>1992.5899999999983</v>
      </c>
      <c r="G68" s="105">
        <f>'СВОД 2019'!F68+$H$1*1-'Март 2019'!D67</f>
        <v>192.58999999999833</v>
      </c>
      <c r="H68" s="105">
        <f>'СВОД 2019'!G68+$H$1*1-'Апрель 2019'!D67</f>
        <v>2392.5899999999983</v>
      </c>
      <c r="I68" s="105">
        <f>'СВОД 2019'!H68+$H$1*1-'Май 2019'!D67</f>
        <v>592.58999999999833</v>
      </c>
      <c r="J68" s="105">
        <f>'СВОД 2019'!I68+$H$1*1-'Июнь 2019'!D67</f>
        <v>2792.5899999999983</v>
      </c>
      <c r="K68" s="105">
        <f>'СВОД 2019'!J68+$H$1*1-'Июль 2019'!D67</f>
        <v>992.58999999999833</v>
      </c>
      <c r="L68" s="105">
        <f>'СВОД 2019'!K68+$H$1*1-'Август 2019'!D67</f>
        <v>3192.5899999999983</v>
      </c>
      <c r="M68" s="105">
        <f>'СВОД 2019'!L68+$H$1*1-'Сентябрь 2019'!D67</f>
        <v>5392.5899999999983</v>
      </c>
      <c r="N68" s="105">
        <f>'СВОД 2019'!M68+$H$1*1-'Октябрь 2019'!D67</f>
        <v>1592.5899999999983</v>
      </c>
      <c r="O68" s="105">
        <f>'СВОД 2019'!N68+$H$1*1-'Ноябрь 2019'!D67</f>
        <v>3792.5899999999983</v>
      </c>
      <c r="P68" s="105">
        <f>'СВОД 2019'!O68+$H$1*1-'Декабрь 2019'!D67</f>
        <v>1992.5899999999983</v>
      </c>
      <c r="Q68" s="106">
        <f t="shared" ref="Q68:Q131" si="4">2200*12</f>
        <v>26400</v>
      </c>
      <c r="R68" s="106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06">
        <f t="shared" ref="S68:S131" si="5">Q68+D68-R68</f>
        <v>1992.5899999999965</v>
      </c>
      <c r="T68" s="116">
        <f t="shared" si="3"/>
        <v>-1.8189894035458565E-12</v>
      </c>
    </row>
    <row r="69" spans="1:20" ht="15.95" customHeight="1" x14ac:dyDescent="0.25">
      <c r="A69" s="20" t="s">
        <v>86</v>
      </c>
      <c r="B69" s="20">
        <v>53</v>
      </c>
      <c r="C69" s="114"/>
      <c r="D69" s="105">
        <f>'СВОД 2018'!P69</f>
        <v>-7112.6400000000067</v>
      </c>
      <c r="E69" s="105">
        <f>'СВОД 2019'!D69+$H$1*1-'Январь 2019'!D68</f>
        <v>-4912.6400000000067</v>
      </c>
      <c r="F69" s="105">
        <f>'СВОД 2019'!E69+$H$1*1-'Февраль 2019'!D68</f>
        <v>-2712.6400000000067</v>
      </c>
      <c r="G69" s="105">
        <f>'СВОД 2019'!F69+$H$1*1-'Март 2019'!D68</f>
        <v>-512.64000000000669</v>
      </c>
      <c r="H69" s="105">
        <f>'СВОД 2019'!G69+$H$1*1-'Апрель 2019'!D68</f>
        <v>1687.3599999999933</v>
      </c>
      <c r="I69" s="105">
        <f>'СВОД 2019'!H69+$H$1*1-'Май 2019'!D68</f>
        <v>-1112.6400000000067</v>
      </c>
      <c r="J69" s="105">
        <f>'СВОД 2019'!I69+$H$1*1-'Июнь 2019'!D68</f>
        <v>1087.3599999999933</v>
      </c>
      <c r="K69" s="105">
        <f>'СВОД 2019'!J69+$H$1*1-'Июль 2019'!D68</f>
        <v>3287.3599999999933</v>
      </c>
      <c r="L69" s="105">
        <f>'СВОД 2019'!K69+$H$1*1-'Август 2019'!D68</f>
        <v>1987.3599999999933</v>
      </c>
      <c r="M69" s="105">
        <f>'СВОД 2019'!L69+$H$1*1-'Сентябрь 2019'!D68</f>
        <v>4187.3599999999933</v>
      </c>
      <c r="N69" s="105">
        <f>'СВОД 2019'!M69+$H$1*1-'Октябрь 2019'!D68</f>
        <v>6387.3599999999933</v>
      </c>
      <c r="O69" s="105">
        <f>'СВОД 2019'!N69+$H$1*1-'Ноябрь 2019'!D68</f>
        <v>8587.3599999999933</v>
      </c>
      <c r="P69" s="105">
        <f>'СВОД 2019'!O69+$H$1*1-'Декабрь 2019'!D68</f>
        <v>10787.359999999993</v>
      </c>
      <c r="Q69" s="106">
        <f t="shared" si="4"/>
        <v>26400</v>
      </c>
      <c r="R69" s="106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06">
        <f t="shared" si="5"/>
        <v>10787.359999999993</v>
      </c>
      <c r="T69" s="116">
        <f t="shared" si="3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5">
        <f>'СВОД 2018'!P70</f>
        <v>4400.75</v>
      </c>
      <c r="E70" s="105">
        <f>'СВОД 2019'!D70+$H$1*1-'Январь 2019'!D69</f>
        <v>6600.75</v>
      </c>
      <c r="F70" s="105">
        <f>'СВОД 2019'!E70+$H$1*1-'Февраль 2019'!D69</f>
        <v>8800.75</v>
      </c>
      <c r="G70" s="105">
        <f>'СВОД 2019'!F70+$H$1*1-'Март 2019'!D69</f>
        <v>11000.75</v>
      </c>
      <c r="H70" s="105">
        <f>'СВОД 2019'!G70+$H$1*1-'Апрель 2019'!D69</f>
        <v>12900.75</v>
      </c>
      <c r="I70" s="105">
        <f>'СВОД 2019'!H70+$H$1*1-'Май 2019'!D69</f>
        <v>14800.75</v>
      </c>
      <c r="J70" s="105">
        <f>'СВОД 2019'!I70+$H$1*1-'Июнь 2019'!D69</f>
        <v>7000.75</v>
      </c>
      <c r="K70" s="105">
        <f>'СВОД 2019'!J70+$H$1*1-'Июль 2019'!D69</f>
        <v>9200.75</v>
      </c>
      <c r="L70" s="105">
        <f>'СВОД 2019'!K70+$H$1*1-'Август 2019'!D69</f>
        <v>11400.75</v>
      </c>
      <c r="M70" s="105">
        <f>'СВОД 2019'!L70+$H$1*1-'Сентябрь 2019'!D69</f>
        <v>13600.75</v>
      </c>
      <c r="N70" s="105">
        <f>'СВОД 2019'!M70+$H$1*1-'Октябрь 2019'!D69</f>
        <v>15800.75</v>
      </c>
      <c r="O70" s="105">
        <f>'СВОД 2019'!N70+$H$1*1-'Ноябрь 2019'!D69</f>
        <v>13000.75</v>
      </c>
      <c r="P70" s="105">
        <f>'СВОД 2019'!O70+$H$1*1-'Декабрь 2019'!D69</f>
        <v>15200.75</v>
      </c>
      <c r="Q70" s="106">
        <f t="shared" si="4"/>
        <v>26400</v>
      </c>
      <c r="R70" s="106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06">
        <f t="shared" si="5"/>
        <v>15200.75</v>
      </c>
      <c r="T70" s="116">
        <f t="shared" si="3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5">
        <f>'СВОД 2018'!P71</f>
        <v>5671.77</v>
      </c>
      <c r="E71" s="105">
        <f>'СВОД 2019'!D71+$H$1*1-'Январь 2019'!D70</f>
        <v>7871.77</v>
      </c>
      <c r="F71" s="105">
        <f>'СВОД 2019'!E71+$H$1*1-'Февраль 2019'!D70</f>
        <v>10071.77</v>
      </c>
      <c r="G71" s="105">
        <f>'СВОД 2019'!F71+$H$1*1-'Март 2019'!D70</f>
        <v>12271.77</v>
      </c>
      <c r="H71" s="105">
        <f>'СВОД 2019'!G71+$H$1*1-'Апрель 2019'!D70</f>
        <v>14471.77</v>
      </c>
      <c r="I71" s="105">
        <f>'СВОД 2019'!H71+$H$1*1-'Май 2019'!D70</f>
        <v>16671.77</v>
      </c>
      <c r="J71" s="105">
        <f>'СВОД 2019'!I71+$H$1*1-'Июнь 2019'!D70</f>
        <v>10071.77</v>
      </c>
      <c r="K71" s="105">
        <f>'СВОД 2019'!J71+$H$1*1-'Июль 2019'!D70</f>
        <v>10071.77</v>
      </c>
      <c r="L71" s="105">
        <f>'СВОД 2019'!K71+$H$1*1-'Август 2019'!D70</f>
        <v>10071.77</v>
      </c>
      <c r="M71" s="105">
        <f>'СВОД 2019'!L71+$H$1*1-'Сентябрь 2019'!D70</f>
        <v>7871.77</v>
      </c>
      <c r="N71" s="105">
        <f>'СВОД 2019'!M71+$H$1*1-'Октябрь 2019'!D70</f>
        <v>2871.7700000000004</v>
      </c>
      <c r="O71" s="105">
        <f>'СВОД 2019'!N71+$H$1*1-'Ноябрь 2019'!D70</f>
        <v>2871.7700000000004</v>
      </c>
      <c r="P71" s="105">
        <f>'СВОД 2019'!O71+$H$1*1-'Декабрь 2019'!D70</f>
        <v>671.77000000000044</v>
      </c>
      <c r="Q71" s="106">
        <f t="shared" si="4"/>
        <v>26400</v>
      </c>
      <c r="R71" s="106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06">
        <f t="shared" si="5"/>
        <v>671.77000000000044</v>
      </c>
      <c r="T71" s="116">
        <f t="shared" si="3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5">
        <f>'СВОД 2018'!P72</f>
        <v>8700</v>
      </c>
      <c r="E72" s="105">
        <f>'СВОД 2019'!D72+$H$1*1-'Январь 2019'!D71</f>
        <v>10900</v>
      </c>
      <c r="F72" s="105">
        <f>'СВОД 2019'!E72+$H$1*1-'Февраль 2019'!D71</f>
        <v>-18086.66</v>
      </c>
      <c r="G72" s="105">
        <f>'СВОД 2019'!F72+$H$1*1-'Март 2019'!D71</f>
        <v>-15886.66</v>
      </c>
      <c r="H72" s="105">
        <f>'СВОД 2019'!G72+$H$1*1-'Апрель 2019'!D71</f>
        <v>-13686.66</v>
      </c>
      <c r="I72" s="105">
        <f>'СВОД 2019'!H72+$H$1*1-'Май 2019'!D71</f>
        <v>-11486.66</v>
      </c>
      <c r="J72" s="105">
        <f>'СВОД 2019'!I72+$H$1*1-'Июнь 2019'!D71</f>
        <v>-9286.66</v>
      </c>
      <c r="K72" s="105">
        <f>'СВОД 2019'!J72+$H$1*1-'Июль 2019'!D71</f>
        <v>-7086.66</v>
      </c>
      <c r="L72" s="105">
        <f>'СВОД 2019'!K72+$H$1*1-'Август 2019'!D71</f>
        <v>-4886.66</v>
      </c>
      <c r="M72" s="105">
        <f>'СВОД 2019'!L72+$H$1*1-'Сентябрь 2019'!D71</f>
        <v>-2686.66</v>
      </c>
      <c r="N72" s="105">
        <f>'СВОД 2019'!M72+$H$1*1-'Октябрь 2019'!D71</f>
        <v>-486.65999999999985</v>
      </c>
      <c r="O72" s="105">
        <f>'СВОД 2019'!N72+$H$1*1-'Ноябрь 2019'!D71</f>
        <v>1713.3400000000001</v>
      </c>
      <c r="P72" s="105">
        <f>'СВОД 2019'!O72+$H$1*1-'Декабрь 2019'!D71</f>
        <v>3913.34</v>
      </c>
      <c r="Q72" s="106">
        <f t="shared" si="4"/>
        <v>26400</v>
      </c>
      <c r="R72" s="106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06">
        <f t="shared" si="5"/>
        <v>3913.34</v>
      </c>
      <c r="T72" s="116">
        <f t="shared" si="3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5">
        <f>'СВОД 2018'!P73</f>
        <v>4090.4599999999973</v>
      </c>
      <c r="E73" s="105">
        <f>'СВОД 2019'!D73+$H$1*1-'Январь 2019'!D72</f>
        <v>6290.4599999999973</v>
      </c>
      <c r="F73" s="105">
        <f>'СВОД 2019'!E73+$H$1*1-'Февраль 2019'!D72</f>
        <v>8490.4599999999973</v>
      </c>
      <c r="G73" s="105">
        <f>'СВОД 2019'!F73+$H$1*1-'Март 2019'!D72</f>
        <v>10690.459999999997</v>
      </c>
      <c r="H73" s="105">
        <f>'СВОД 2019'!G73+$H$1*1-'Апрель 2019'!D72</f>
        <v>12890.459999999997</v>
      </c>
      <c r="I73" s="105">
        <f>'СВОД 2019'!H73+$H$1*1-'Май 2019'!D72</f>
        <v>15090.459999999997</v>
      </c>
      <c r="J73" s="105">
        <f>'СВОД 2019'!I73+$H$1*1-'Июнь 2019'!D72</f>
        <v>12153.46</v>
      </c>
      <c r="K73" s="105">
        <f>'СВОД 2019'!J73+$H$1*1-'Июль 2019'!D72</f>
        <v>14353.46</v>
      </c>
      <c r="L73" s="105">
        <f>'СВОД 2019'!K73+$H$1*1-'Август 2019'!D72</f>
        <v>16553.46</v>
      </c>
      <c r="M73" s="105">
        <f>'СВОД 2019'!L73+$H$1*1-'Сентябрь 2019'!D72</f>
        <v>18753.46</v>
      </c>
      <c r="N73" s="105">
        <f>'СВОД 2019'!M73+$H$1*1-'Октябрь 2019'!D72</f>
        <v>13953.46</v>
      </c>
      <c r="O73" s="105">
        <f>'СВОД 2019'!N73+$H$1*1-'Ноябрь 2019'!D72</f>
        <v>16153.46</v>
      </c>
      <c r="P73" s="105">
        <f>'СВОД 2019'!O73+$H$1*1-'Декабрь 2019'!D72</f>
        <v>13353.46</v>
      </c>
      <c r="Q73" s="106">
        <f t="shared" si="4"/>
        <v>26400</v>
      </c>
      <c r="R73" s="106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06">
        <f t="shared" si="5"/>
        <v>13353.46</v>
      </c>
      <c r="T73" s="116">
        <f t="shared" si="3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5">
        <f>'СВОД 2018'!P74</f>
        <v>8800</v>
      </c>
      <c r="E74" s="105">
        <f>'СВОД 2019'!D74+$H$1*1-'Январь 2019'!D73</f>
        <v>11000</v>
      </c>
      <c r="F74" s="105">
        <f>'СВОД 2019'!E74+$H$1*1-'Февраль 2019'!D73</f>
        <v>13200</v>
      </c>
      <c r="G74" s="105">
        <f>'СВОД 2019'!F74+$H$1*1-'Март 2019'!D73</f>
        <v>15400</v>
      </c>
      <c r="H74" s="105">
        <f>'СВОД 2019'!G74+$H$1*1-'Апрель 2019'!D73</f>
        <v>17600</v>
      </c>
      <c r="I74" s="105">
        <f>'СВОД 2019'!H74+$H$1*1-'Май 2019'!D73</f>
        <v>19800</v>
      </c>
      <c r="J74" s="105">
        <f>'СВОД 2019'!I74+$H$1*1-'Июнь 2019'!D73</f>
        <v>22000</v>
      </c>
      <c r="K74" s="105">
        <f>'СВОД 2019'!J74+$H$1*1-'Июль 2019'!D73</f>
        <v>24200</v>
      </c>
      <c r="L74" s="105">
        <f>'СВОД 2019'!K74+$H$1*1-'Август 2019'!D73</f>
        <v>21563</v>
      </c>
      <c r="M74" s="105">
        <f>'СВОД 2019'!L74+$H$1*1-'Сентябрь 2019'!D73</f>
        <v>23763</v>
      </c>
      <c r="N74" s="105">
        <f>'СВОД 2019'!M74+$H$1*1-'Октябрь 2019'!D73</f>
        <v>25963</v>
      </c>
      <c r="O74" s="105">
        <f>'СВОД 2019'!N74+$H$1*1-'Ноябрь 2019'!D73</f>
        <v>28163</v>
      </c>
      <c r="P74" s="105">
        <f>'СВОД 2019'!O74+$H$1*1-'Декабрь 2019'!D73</f>
        <v>30363</v>
      </c>
      <c r="Q74" s="106">
        <f t="shared" si="4"/>
        <v>26400</v>
      </c>
      <c r="R74" s="106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06">
        <f t="shared" si="5"/>
        <v>30363</v>
      </c>
      <c r="T74" s="116">
        <f t="shared" si="3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5">
        <f>'СВОД 2018'!P75</f>
        <v>8812.989999999998</v>
      </c>
      <c r="E75" s="105">
        <f>'СВОД 2019'!D75+$H$1*1-'Январь 2019'!D74</f>
        <v>11012.989999999998</v>
      </c>
      <c r="F75" s="105">
        <f>'СВОД 2019'!E75+$H$1*1-'Февраль 2019'!D74</f>
        <v>13212.989999999998</v>
      </c>
      <c r="G75" s="105">
        <f>'СВОД 2019'!F75+$H$1*1-'Март 2019'!D74</f>
        <v>15412.989999999998</v>
      </c>
      <c r="H75" s="105">
        <f>'СВОД 2019'!G75+$H$1*1-'Апрель 2019'!D74</f>
        <v>17612.989999999998</v>
      </c>
      <c r="I75" s="105">
        <f>'СВОД 2019'!H75+$H$1*1-'Май 2019'!D74</f>
        <v>19812.989999999998</v>
      </c>
      <c r="J75" s="105">
        <f>'СВОД 2019'!I75+$H$1*1-'Июнь 2019'!D74</f>
        <v>22012.989999999998</v>
      </c>
      <c r="K75" s="105">
        <f>'СВОД 2019'!J75+$H$1*1-'Июль 2019'!D74</f>
        <v>24212.989999999998</v>
      </c>
      <c r="L75" s="105">
        <f>'СВОД 2019'!K75+$H$1*1-'Август 2019'!D74</f>
        <v>26412.989999999998</v>
      </c>
      <c r="M75" s="105">
        <f>'СВОД 2019'!L75+$H$1*1-'Сентябрь 2019'!D74</f>
        <v>28612.989999999998</v>
      </c>
      <c r="N75" s="105">
        <f>'СВОД 2019'!M75+$H$1*1-'Октябрь 2019'!D74</f>
        <v>30812.989999999998</v>
      </c>
      <c r="O75" s="105">
        <f>'СВОД 2019'!N75+$H$1*1-'Ноябрь 2019'!D74</f>
        <v>33012.99</v>
      </c>
      <c r="P75" s="105">
        <f>'СВОД 2019'!O75+$H$1*1-'Декабрь 2019'!D74</f>
        <v>22012.989999999998</v>
      </c>
      <c r="Q75" s="106">
        <f t="shared" si="4"/>
        <v>26400</v>
      </c>
      <c r="R75" s="106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06">
        <f t="shared" si="5"/>
        <v>22012.989999999998</v>
      </c>
      <c r="T75" s="116">
        <f t="shared" si="3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2018'!P76</f>
        <v>100</v>
      </c>
      <c r="E76" s="105">
        <f>'СВОД 2019'!D76+$H$1*1-'Январь 2019'!D75</f>
        <v>2300</v>
      </c>
      <c r="F76" s="105">
        <f>'СВОД 2019'!E76+$H$1*1-'Февраль 2019'!D75</f>
        <v>4500</v>
      </c>
      <c r="G76" s="105">
        <f>'СВОД 2019'!F76+$H$1*1-'Март 2019'!D75</f>
        <v>-4300</v>
      </c>
      <c r="H76" s="105">
        <f>'СВОД 2019'!G76+$H$1*1-'Апрель 2019'!D75</f>
        <v>-2100</v>
      </c>
      <c r="I76" s="105">
        <f>'СВОД 2019'!H76+$H$1*1-'Май 2019'!D75</f>
        <v>100</v>
      </c>
      <c r="J76" s="105">
        <f>'СВОД 2019'!I76+$H$1*1-'Июнь 2019'!D75</f>
        <v>2300</v>
      </c>
      <c r="K76" s="105">
        <f>'СВОД 2019'!J76+$H$1*1-'Июль 2019'!D75</f>
        <v>4500</v>
      </c>
      <c r="L76" s="105">
        <f>'СВОД 2019'!K76+$H$1*1-'Август 2019'!D75</f>
        <v>6700</v>
      </c>
      <c r="M76" s="105">
        <f>'СВОД 2019'!L76+$H$1*1-'Сентябрь 2019'!D75</f>
        <v>8900</v>
      </c>
      <c r="N76" s="105">
        <f>'СВОД 2019'!M76+$H$1*1-'Октябрь 2019'!D75</f>
        <v>4100</v>
      </c>
      <c r="O76" s="105">
        <f>'СВОД 2019'!N76+$H$1*1-'Ноябрь 2019'!D75</f>
        <v>6300</v>
      </c>
      <c r="P76" s="105">
        <f>'СВОД 2019'!O76+$H$1*1-'Декабрь 2019'!D75</f>
        <v>8500</v>
      </c>
      <c r="Q76" s="106">
        <f t="shared" si="4"/>
        <v>26400</v>
      </c>
      <c r="R76" s="106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06">
        <f t="shared" si="5"/>
        <v>8500</v>
      </c>
      <c r="T76" s="116">
        <f t="shared" si="3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2018'!P77</f>
        <v>4.5899999999965075</v>
      </c>
      <c r="E77" s="105">
        <f>'СВОД 2019'!D77+$H$1*1-'Январь 2019'!D76</f>
        <v>2204.5899999999965</v>
      </c>
      <c r="F77" s="105">
        <f>'СВОД 2019'!E77+$H$1*1-'Февраль 2019'!D76</f>
        <v>4.5899999999965075</v>
      </c>
      <c r="G77" s="105">
        <f>'СВОД 2019'!F77+$H$1*1-'Март 2019'!D76</f>
        <v>2204.5899999999965</v>
      </c>
      <c r="H77" s="105">
        <f>'СВОД 2019'!G77+$H$1*1-'Апрель 2019'!D76</f>
        <v>2204.5899999999965</v>
      </c>
      <c r="I77" s="105">
        <f>'СВОД 2019'!H77+$H$1*1-'Май 2019'!D76</f>
        <v>4404.5899999999965</v>
      </c>
      <c r="J77" s="105">
        <f>'СВОД 2019'!I77+$H$1*1-'Июнь 2019'!D76</f>
        <v>6604.5899999999965</v>
      </c>
      <c r="K77" s="105">
        <f>'СВОД 2019'!J77+$H$1*1-'Июль 2019'!D76</f>
        <v>6604.5899999999965</v>
      </c>
      <c r="L77" s="105">
        <f>'СВОД 2019'!K77+$H$1*1-'Август 2019'!D76</f>
        <v>8804.5899999999965</v>
      </c>
      <c r="M77" s="105">
        <f>'СВОД 2019'!L77+$H$1*1-'Сентябрь 2019'!D76</f>
        <v>11004.589999999997</v>
      </c>
      <c r="N77" s="105">
        <f>'СВОД 2019'!M77+$H$1*1-'Октябрь 2019'!D76</f>
        <v>13204.589999999997</v>
      </c>
      <c r="O77" s="105">
        <f>'СВОД 2019'!N77+$H$1*1-'Ноябрь 2019'!D76</f>
        <v>15404.589999999997</v>
      </c>
      <c r="P77" s="105">
        <f>'СВОД 2019'!O77+$H$1*1-'Декабрь 2019'!D76</f>
        <v>17604.589999999997</v>
      </c>
      <c r="Q77" s="106">
        <f t="shared" si="4"/>
        <v>26400</v>
      </c>
      <c r="R77" s="106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06">
        <f t="shared" si="5"/>
        <v>17604.589999999997</v>
      </c>
      <c r="T77" s="116">
        <f t="shared" si="3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5">
        <f>'СВОД 2018'!P78</f>
        <v>6600</v>
      </c>
      <c r="E78" s="105">
        <f>'СВОД 2019'!D78+$H$1*1-'Январь 2019'!D77</f>
        <v>8800</v>
      </c>
      <c r="F78" s="105">
        <f>'СВОД 2019'!E78+$H$1*1-'Февраль 2019'!D77</f>
        <v>11000</v>
      </c>
      <c r="G78" s="105">
        <f>'СВОД 2019'!F78+$H$1*1-'Март 2019'!D77</f>
        <v>13200</v>
      </c>
      <c r="H78" s="105">
        <f>'СВОД 2019'!G78+$H$1*1-'Апрель 2019'!D77</f>
        <v>15400</v>
      </c>
      <c r="I78" s="105">
        <f>'СВОД 2019'!H78+$H$1*1-'Май 2019'!D77</f>
        <v>17600</v>
      </c>
      <c r="J78" s="105">
        <f>'СВОД 2019'!I78+$H$1*1-'Июнь 2019'!D77</f>
        <v>19800</v>
      </c>
      <c r="K78" s="105">
        <f>'СВОД 2019'!J78+$H$1*1-'Июль 2019'!D77</f>
        <v>22000</v>
      </c>
      <c r="L78" s="105">
        <f>'СВОД 2019'!K78+$H$1*1-'Август 2019'!D77</f>
        <v>24200</v>
      </c>
      <c r="M78" s="105">
        <f>'СВОД 2019'!L78+$H$1*1-'Сентябрь 2019'!D77</f>
        <v>26400</v>
      </c>
      <c r="N78" s="105">
        <f>'СВОД 2019'!M78+$H$1*1-'Октябрь 2019'!D77</f>
        <v>28600</v>
      </c>
      <c r="O78" s="105">
        <f>'СВОД 2019'!N78+$H$1*1-'Ноябрь 2019'!D77</f>
        <v>30800</v>
      </c>
      <c r="P78" s="105">
        <f>'СВОД 2019'!O78+$H$1*1-'Декабрь 2019'!D77</f>
        <v>33000</v>
      </c>
      <c r="Q78" s="106">
        <f t="shared" si="4"/>
        <v>26400</v>
      </c>
      <c r="R78" s="106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06">
        <f t="shared" si="5"/>
        <v>33000</v>
      </c>
      <c r="T78" s="116">
        <f t="shared" si="3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5">
        <f>'СВОД 2018'!P79</f>
        <v>-336.63000000000102</v>
      </c>
      <c r="E79" s="105">
        <f>'СВОД 2019'!D79+$H$1*1-'Январь 2019'!D78</f>
        <v>-2536.630000000001</v>
      </c>
      <c r="F79" s="105">
        <f>'СВОД 2019'!E79+$H$1*1-'Февраль 2019'!D78</f>
        <v>-336.63000000000102</v>
      </c>
      <c r="G79" s="105">
        <f>'СВОД 2019'!F79+$H$1*1-'Март 2019'!D78</f>
        <v>-336.63000000000102</v>
      </c>
      <c r="H79" s="105">
        <f>'СВОД 2019'!G79+$H$1*1-'Апрель 2019'!D78</f>
        <v>-2536.630000000001</v>
      </c>
      <c r="I79" s="105">
        <f>'СВОД 2019'!H79+$H$1*1-'Май 2019'!D78</f>
        <v>-336.63000000000102</v>
      </c>
      <c r="J79" s="105">
        <f>'СВОД 2019'!I79+$H$1*1-'Июнь 2019'!D78</f>
        <v>-2536.630000000001</v>
      </c>
      <c r="K79" s="105">
        <f>'СВОД 2019'!J79+$H$1*1-'Июль 2019'!D78</f>
        <v>-336.63000000000102</v>
      </c>
      <c r="L79" s="105">
        <f>'СВОД 2019'!K79+$H$1*1-'Август 2019'!D78</f>
        <v>-336.63000000000102</v>
      </c>
      <c r="M79" s="105">
        <f>'СВОД 2019'!L79+$H$1*1-'Сентябрь 2019'!D78</f>
        <v>-2536.630000000001</v>
      </c>
      <c r="N79" s="105">
        <f>'СВОД 2019'!M79+$H$1*1-'Октябрь 2019'!D78</f>
        <v>-336.63000000000102</v>
      </c>
      <c r="O79" s="105">
        <f>'СВОД 2019'!N79+$H$1*1-'Ноябрь 2019'!D78</f>
        <v>-336.63000000000102</v>
      </c>
      <c r="P79" s="105">
        <f>'СВОД 2019'!O79+$H$1*1-'Декабрь 2019'!D78</f>
        <v>-336.63000000000102</v>
      </c>
      <c r="Q79" s="106">
        <f t="shared" si="4"/>
        <v>26400</v>
      </c>
      <c r="R79" s="106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2018'!P80</f>
        <v>20000</v>
      </c>
      <c r="E80" s="105">
        <f>'СВОД 2019'!D80+$H$1*1-'Январь 2019'!D79</f>
        <v>22200</v>
      </c>
      <c r="F80" s="105">
        <f>'СВОД 2019'!E80+$H$1*1-'Февраль 2019'!D79</f>
        <v>24400</v>
      </c>
      <c r="G80" s="105">
        <f>'СВОД 2019'!F80+$H$1*1-'Март 2019'!D79</f>
        <v>26600</v>
      </c>
      <c r="H80" s="105">
        <f>'СВОД 2019'!G80+$H$1*1-'Апрель 2019'!D79</f>
        <v>28800</v>
      </c>
      <c r="I80" s="105">
        <f>'СВОД 2019'!H80+$H$1*1-'Май 2019'!D79</f>
        <v>31000</v>
      </c>
      <c r="J80" s="105">
        <f>'СВОД 2019'!I80+$H$1*1-'Июнь 2019'!D79</f>
        <v>33200</v>
      </c>
      <c r="K80" s="105">
        <f>'СВОД 2019'!J80+$H$1*1-'Июль 2019'!D79</f>
        <v>35400</v>
      </c>
      <c r="L80" s="105">
        <f>'СВОД 2019'!K80+$H$1*1-'Август 2019'!D79</f>
        <v>37600</v>
      </c>
      <c r="M80" s="105">
        <f>'СВОД 2019'!L80+$H$1*1-'Сентябрь 2019'!D79</f>
        <v>39800</v>
      </c>
      <c r="N80" s="105">
        <f>'СВОД 2019'!M80+$H$1*1-'Октябрь 2019'!D79</f>
        <v>42000</v>
      </c>
      <c r="O80" s="105">
        <f>'СВОД 2019'!N80+$H$1*1-'Ноябрь 2019'!D79</f>
        <v>44200</v>
      </c>
      <c r="P80" s="105">
        <f>'СВОД 2019'!O80+$H$1*1-'Декабрь 2019'!D79</f>
        <v>46400</v>
      </c>
      <c r="Q80" s="106">
        <f t="shared" si="4"/>
        <v>26400</v>
      </c>
      <c r="R80" s="106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06">
        <f t="shared" si="5"/>
        <v>46400</v>
      </c>
      <c r="T80" s="116">
        <f t="shared" si="3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2018'!P81</f>
        <v>101304.6</v>
      </c>
      <c r="E81" s="105">
        <f>'СВОД 2019'!D81+$H$1*1-'Январь 2019'!D80</f>
        <v>103504.6</v>
      </c>
      <c r="F81" s="105">
        <f>'СВОД 2019'!E81+$H$1*1-'Февраль 2019'!D80</f>
        <v>105704.6</v>
      </c>
      <c r="G81" s="105">
        <f>'СВОД 2019'!F81+$H$1*1-'Март 2019'!D80</f>
        <v>107904.6</v>
      </c>
      <c r="H81" s="105">
        <f>'СВОД 2019'!G81+$H$1*1-'Апрель 2019'!D80</f>
        <v>110104.6</v>
      </c>
      <c r="I81" s="105">
        <f>'СВОД 2019'!H81+$H$1*1-'Май 2019'!D80</f>
        <v>112304.6</v>
      </c>
      <c r="J81" s="105">
        <f>'СВОД 2019'!I81+$H$1*1-'Июнь 2019'!D80</f>
        <v>114504.6</v>
      </c>
      <c r="K81" s="105">
        <f>'СВОД 2019'!J81+$H$1*1-'Июль 2019'!D80</f>
        <v>116704.6</v>
      </c>
      <c r="L81" s="105">
        <f>'СВОД 2019'!K81+$H$1*1-'Август 2019'!D80</f>
        <v>118904.6</v>
      </c>
      <c r="M81" s="105">
        <f>'СВОД 2019'!L81+$H$1*1-'Сентябрь 2019'!D80</f>
        <v>121104.6</v>
      </c>
      <c r="N81" s="105">
        <f>'СВОД 2019'!M81+$H$1*1-'Октябрь 2019'!D80</f>
        <v>123304.6</v>
      </c>
      <c r="O81" s="105">
        <f>'СВОД 2019'!N81+$H$1*1-'Ноябрь 2019'!D80</f>
        <v>125504.6</v>
      </c>
      <c r="P81" s="105">
        <f>'СВОД 2019'!O81+$H$1*1-'Декабрь 2019'!D80</f>
        <v>127704.6</v>
      </c>
      <c r="Q81" s="106">
        <f t="shared" si="4"/>
        <v>26400</v>
      </c>
      <c r="R81" s="106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06">
        <f t="shared" si="5"/>
        <v>127704.6</v>
      </c>
      <c r="T81" s="116">
        <f t="shared" si="3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2018'!P82</f>
        <v>70840.759999999995</v>
      </c>
      <c r="E82" s="105">
        <f>'СВОД 2019'!D82+$H$1*1-'Январь 2019'!D81</f>
        <v>73040.759999999995</v>
      </c>
      <c r="F82" s="105">
        <f>'СВОД 2019'!E82+$H$1*1-'Февраль 2019'!D81</f>
        <v>75240.759999999995</v>
      </c>
      <c r="G82" s="105">
        <f>'СВОД 2019'!F82+$H$1*1-'Март 2019'!D81</f>
        <v>77440.759999999995</v>
      </c>
      <c r="H82" s="105">
        <f>'СВОД 2019'!G82+$H$1*1-'Апрель 2019'!D81</f>
        <v>79640.759999999995</v>
      </c>
      <c r="I82" s="105">
        <f>'СВОД 2019'!H82+$H$1*1-'Май 2019'!D81</f>
        <v>81840.759999999995</v>
      </c>
      <c r="J82" s="105">
        <f>'СВОД 2019'!I82+$H$1*1-'Июнь 2019'!D81</f>
        <v>84040.76</v>
      </c>
      <c r="K82" s="105">
        <f>'СВОД 2019'!J82+$H$1*1-'Июль 2019'!D81</f>
        <v>86240.76</v>
      </c>
      <c r="L82" s="105">
        <f>'СВОД 2019'!K82+$H$1*1-'Август 2019'!D81</f>
        <v>88440.76</v>
      </c>
      <c r="M82" s="105">
        <f>'СВОД 2019'!L82+$H$1*1-'Сентябрь 2019'!D81</f>
        <v>90640.76</v>
      </c>
      <c r="N82" s="105">
        <f>'СВОД 2019'!M82+$H$1*1-'Октябрь 2019'!D81</f>
        <v>92840.76</v>
      </c>
      <c r="O82" s="105">
        <f>'СВОД 2019'!N82+$H$1*1-'Ноябрь 2019'!D81</f>
        <v>-59.240000000005239</v>
      </c>
      <c r="P82" s="105">
        <f>'СВОД 2019'!O82+$H$1*1-'Декабрь 2019'!D81</f>
        <v>2140.7599999999948</v>
      </c>
      <c r="Q82" s="106">
        <f t="shared" si="4"/>
        <v>26400</v>
      </c>
      <c r="R82" s="106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06">
        <f t="shared" si="5"/>
        <v>2140.7599999999948</v>
      </c>
      <c r="T82" s="116">
        <f t="shared" si="3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5">
        <f>'СВОД 2018'!P83</f>
        <v>-0.30999999999949068</v>
      </c>
      <c r="E83" s="105">
        <f>'СВОД 2019'!D83+$H$1*1-'Январь 2019'!D82</f>
        <v>2199.6900000000005</v>
      </c>
      <c r="F83" s="105">
        <f>'СВОД 2019'!E83+$H$1*1-'Февраль 2019'!D82</f>
        <v>4399.6900000000005</v>
      </c>
      <c r="G83" s="105">
        <f>'СВОД 2019'!F83+$H$1*1-'Март 2019'!D82</f>
        <v>6599.6900000000005</v>
      </c>
      <c r="H83" s="105">
        <f>'СВОД 2019'!G83+$H$1*1-'Апрель 2019'!D82</f>
        <v>2199.6900000000005</v>
      </c>
      <c r="I83" s="105">
        <f>'СВОД 2019'!H83+$H$1*1-'Май 2019'!D82</f>
        <v>4399.6900000000005</v>
      </c>
      <c r="J83" s="105">
        <f>'СВОД 2019'!I83+$H$1*1-'Июнь 2019'!D82</f>
        <v>-0.30999999999949068</v>
      </c>
      <c r="K83" s="105">
        <f>'СВОД 2019'!J83+$H$1*1-'Июль 2019'!D82</f>
        <v>-0.30999999999949068</v>
      </c>
      <c r="L83" s="105">
        <f>'СВОД 2019'!K83+$H$1*1-'Август 2019'!D82</f>
        <v>2199.6900000000005</v>
      </c>
      <c r="M83" s="105">
        <f>'СВОД 2019'!L83+$H$1*1-'Сентябрь 2019'!D82</f>
        <v>2199.6900000000005</v>
      </c>
      <c r="N83" s="105">
        <f>'СВОД 2019'!M83+$H$1*1-'Октябрь 2019'!D82</f>
        <v>2199.6900000000005</v>
      </c>
      <c r="O83" s="105">
        <f>'СВОД 2019'!N83+$H$1*1-'Ноябрь 2019'!D82</f>
        <v>2199.6900000000005</v>
      </c>
      <c r="P83" s="105">
        <f>'СВОД 2019'!O83+$H$1*1-'Декабрь 2019'!D82</f>
        <v>-0.30999999999949068</v>
      </c>
      <c r="Q83" s="106">
        <f t="shared" si="4"/>
        <v>26400</v>
      </c>
      <c r="R83" s="106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5">
        <f>'СВОД 2018'!P84</f>
        <v>6799.0600000000013</v>
      </c>
      <c r="E84" s="105">
        <f>'СВОД 2019'!D84+$H$1*1-'Январь 2019'!D83</f>
        <v>8999.0600000000013</v>
      </c>
      <c r="F84" s="105">
        <f>'СВОД 2019'!E84+$H$1*1-'Февраль 2019'!D83</f>
        <v>11199.060000000001</v>
      </c>
      <c r="G84" s="105">
        <f>'СВОД 2019'!F84+$H$1*1-'Март 2019'!D83</f>
        <v>13399.060000000001</v>
      </c>
      <c r="H84" s="105">
        <f>'СВОД 2019'!G84+$H$1*1-'Апрель 2019'!D83</f>
        <v>10599.060000000001</v>
      </c>
      <c r="I84" s="105">
        <f>'СВОД 2019'!H84+$H$1*1-'Май 2019'!D83</f>
        <v>12799.060000000001</v>
      </c>
      <c r="J84" s="105">
        <f>'СВОД 2019'!I84+$H$1*1-'Июнь 2019'!D83</f>
        <v>14999.060000000001</v>
      </c>
      <c r="K84" s="105">
        <f>'СВОД 2019'!J84+$H$1*1-'Июль 2019'!D83</f>
        <v>2199.0600000000013</v>
      </c>
      <c r="L84" s="105">
        <f>'СВОД 2019'!K84+$H$1*1-'Август 2019'!D83</f>
        <v>-0.93999999999869033</v>
      </c>
      <c r="M84" s="105">
        <f>'СВОД 2019'!L84+$H$1*1-'Сентябрь 2019'!D83</f>
        <v>-0.93999999999869033</v>
      </c>
      <c r="N84" s="105">
        <f>'СВОД 2019'!M84+$H$1*1-'Октябрь 2019'!D83</f>
        <v>2199.0600000000013</v>
      </c>
      <c r="O84" s="105">
        <f>'СВОД 2019'!N84+$H$1*1-'Ноябрь 2019'!D83</f>
        <v>2199.0600000000013</v>
      </c>
      <c r="P84" s="105">
        <f>'СВОД 2019'!O84+$H$1*1-'Декабрь 2019'!D83</f>
        <v>4399.0600000000013</v>
      </c>
      <c r="Q84" s="106">
        <f t="shared" si="4"/>
        <v>26400</v>
      </c>
      <c r="R84" s="106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06">
        <f t="shared" si="5"/>
        <v>4399.0599999999977</v>
      </c>
      <c r="T84" s="116">
        <f t="shared" si="3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2018'!P85</f>
        <v>0</v>
      </c>
      <c r="E85" s="105">
        <f>'СВОД 2019'!D85+$H$1*1-'Январь 2019'!D84</f>
        <v>2200</v>
      </c>
      <c r="F85" s="105">
        <f>'СВОД 2019'!E85+$H$1*1-'Февраль 2019'!D84</f>
        <v>4400</v>
      </c>
      <c r="G85" s="105">
        <f>'СВОД 2019'!F85+$H$1*1-'Март 2019'!D84</f>
        <v>6600</v>
      </c>
      <c r="H85" s="105">
        <f>'СВОД 2019'!G85+$H$1*1-'Апрель 2019'!D84</f>
        <v>0</v>
      </c>
      <c r="I85" s="105">
        <f>'СВОД 2019'!H85+$H$1*1-'Май 2019'!D84</f>
        <v>2200</v>
      </c>
      <c r="J85" s="105">
        <f>'СВОД 2019'!I85+$H$1*1-'Июнь 2019'!D84</f>
        <v>0</v>
      </c>
      <c r="K85" s="105">
        <f>'СВОД 2019'!J85+$H$1*1-'Июль 2019'!D84</f>
        <v>2200</v>
      </c>
      <c r="L85" s="105">
        <f>'СВОД 2019'!K85+$H$1*1-'Август 2019'!D84</f>
        <v>4400</v>
      </c>
      <c r="M85" s="105">
        <f>'СВОД 2019'!L85+$H$1*1-'Сентябрь 2019'!D84</f>
        <v>6600</v>
      </c>
      <c r="N85" s="105">
        <f>'СВОД 2019'!M85+$H$1*1-'Октябрь 2019'!D84</f>
        <v>8800</v>
      </c>
      <c r="O85" s="105">
        <f>'СВОД 2019'!N85+$H$1*1-'Ноябрь 2019'!D84</f>
        <v>11000</v>
      </c>
      <c r="P85" s="105">
        <f>'СВОД 2019'!O85+$H$1*1-'Декабрь 2019'!D84</f>
        <v>13200</v>
      </c>
      <c r="Q85" s="106">
        <f t="shared" si="4"/>
        <v>26400</v>
      </c>
      <c r="R85" s="106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06">
        <f t="shared" si="5"/>
        <v>13200</v>
      </c>
      <c r="T85" s="116">
        <f t="shared" si="3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5">
        <f>'СВОД 2018'!P86</f>
        <v>0</v>
      </c>
      <c r="E86" s="105">
        <f>'СВОД 2019'!D86+$H$1*1-'Январь 2019'!D85</f>
        <v>2200</v>
      </c>
      <c r="F86" s="105">
        <f>'СВОД 2019'!E86+$H$1*1-'Февраль 2019'!D85</f>
        <v>0</v>
      </c>
      <c r="G86" s="105">
        <f>'СВОД 2019'!F86+$H$1*1-'Март 2019'!D85</f>
        <v>0</v>
      </c>
      <c r="H86" s="105">
        <f>'СВОД 2019'!G86+$H$1*1-'Апрель 2019'!D85</f>
        <v>0</v>
      </c>
      <c r="I86" s="105">
        <f>'СВОД 2019'!H86+$H$1*1-'Май 2019'!D85</f>
        <v>0</v>
      </c>
      <c r="J86" s="105">
        <f>'СВОД 2019'!I86+$H$1*1-'Июнь 2019'!D85</f>
        <v>0</v>
      </c>
      <c r="K86" s="105">
        <f>'СВОД 2019'!J86+$H$1*1-'Июль 2019'!D85</f>
        <v>0</v>
      </c>
      <c r="L86" s="105">
        <f>'СВОД 2019'!K86+$H$1*1-'Август 2019'!D85</f>
        <v>0</v>
      </c>
      <c r="M86" s="105">
        <f>'СВОД 2019'!L86+$H$1*1-'Сентябрь 2019'!D85</f>
        <v>0</v>
      </c>
      <c r="N86" s="105">
        <f>'СВОД 2019'!M86+$H$1*1-'Октябрь 2019'!D85</f>
        <v>0</v>
      </c>
      <c r="O86" s="105">
        <f>'СВОД 2019'!N86+$H$1*1-'Ноябрь 2019'!D85</f>
        <v>0</v>
      </c>
      <c r="P86" s="105">
        <f>'СВОД 2019'!O86+$H$1*1-'Декабрь 2019'!D85</f>
        <v>0</v>
      </c>
      <c r="Q86" s="106">
        <f t="shared" si="4"/>
        <v>26400</v>
      </c>
      <c r="R86" s="106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2018'!P87</f>
        <v>79821.84</v>
      </c>
      <c r="E87" s="105">
        <f>'СВОД 2019'!D87+$H$1*1-'Январь 2019'!D86</f>
        <v>82021.84</v>
      </c>
      <c r="F87" s="105">
        <f>'СВОД 2019'!E87+$H$1*1-'Февраль 2019'!D86</f>
        <v>84221.84</v>
      </c>
      <c r="G87" s="105">
        <f>'СВОД 2019'!F87+$H$1*1-'Март 2019'!D86</f>
        <v>86421.84</v>
      </c>
      <c r="H87" s="105">
        <f>'СВОД 2019'!G87+$H$1*1-'Апрель 2019'!D86</f>
        <v>88621.84</v>
      </c>
      <c r="I87" s="105">
        <f>'СВОД 2019'!H87+$H$1*1-'Май 2019'!D86</f>
        <v>90821.84</v>
      </c>
      <c r="J87" s="105">
        <f>'СВОД 2019'!I87+$H$1*1-'Июнь 2019'!D86</f>
        <v>93021.84</v>
      </c>
      <c r="K87" s="105">
        <f>'СВОД 2019'!J87+$H$1*1-'Июль 2019'!D86</f>
        <v>95221.84</v>
      </c>
      <c r="L87" s="105">
        <f>'СВОД 2019'!K87+$H$1*1-'Август 2019'!D86</f>
        <v>97421.84</v>
      </c>
      <c r="M87" s="105">
        <f>'СВОД 2019'!L87+$H$1*1-'Сентябрь 2019'!D86</f>
        <v>99621.84</v>
      </c>
      <c r="N87" s="105">
        <f>'СВОД 2019'!M87+$H$1*1-'Октябрь 2019'!D86</f>
        <v>101821.84</v>
      </c>
      <c r="O87" s="105">
        <f>'СВОД 2019'!N87+$H$1*1-'Ноябрь 2019'!D86</f>
        <v>104021.84</v>
      </c>
      <c r="P87" s="105">
        <f>'СВОД 2019'!O87+$H$1*1-'Декабрь 2019'!D86</f>
        <v>106221.84</v>
      </c>
      <c r="Q87" s="106">
        <f t="shared" si="4"/>
        <v>26400</v>
      </c>
      <c r="R87" s="106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06">
        <f t="shared" si="5"/>
        <v>106221.84</v>
      </c>
      <c r="T87" s="117">
        <f t="shared" si="3"/>
        <v>0</v>
      </c>
    </row>
    <row r="88" spans="1:20" ht="15.95" customHeight="1" x14ac:dyDescent="0.25">
      <c r="A88" s="20" t="s">
        <v>315</v>
      </c>
      <c r="B88" s="20">
        <v>69</v>
      </c>
      <c r="C88" s="114"/>
      <c r="D88" s="105">
        <f>'СВОД 2018'!P88</f>
        <v>15400</v>
      </c>
      <c r="E88" s="105">
        <f>'СВОД 2019'!D88+$H$1*1-'Январь 2019'!D87</f>
        <v>17600</v>
      </c>
      <c r="F88" s="105">
        <f>'СВОД 2019'!E88+$H$1*1-'Февраль 2019'!D87</f>
        <v>19800</v>
      </c>
      <c r="G88" s="105">
        <f>'СВОД 2019'!F88+$H$1*1-'Март 2019'!D87</f>
        <v>22000</v>
      </c>
      <c r="H88" s="105">
        <f>'СВОД 2019'!G88+$H$1*1-'Апрель 2019'!D87</f>
        <v>24200</v>
      </c>
      <c r="I88" s="105">
        <f>'СВОД 2019'!H88+$H$1*1-'Май 2019'!D87</f>
        <v>26400</v>
      </c>
      <c r="J88" s="105">
        <f>'СВОД 2019'!I88+$H$1*1-'Июнь 2019'!D87</f>
        <v>28600</v>
      </c>
      <c r="K88" s="105">
        <f>'СВОД 2019'!J88+$H$1*1-'Июль 2019'!D87</f>
        <v>30800</v>
      </c>
      <c r="L88" s="105">
        <f>'СВОД 2019'!K88+$H$1*1-'Август 2019'!D87</f>
        <v>33000</v>
      </c>
      <c r="M88" s="105">
        <f>'СВОД 2019'!L88+$H$1*1-'Сентябрь 2019'!D87</f>
        <v>35200</v>
      </c>
      <c r="N88" s="105">
        <f>'СВОД 2019'!M88+$H$1*1-'Октябрь 2019'!D87</f>
        <v>37400</v>
      </c>
      <c r="O88" s="105">
        <f>'СВОД 2019'!N88+$H$1*1-'Ноябрь 2019'!D87</f>
        <v>39600</v>
      </c>
      <c r="P88" s="105">
        <f>'СВОД 2019'!O88+$H$1*1-'Декабрь 2019'!D87</f>
        <v>41800</v>
      </c>
      <c r="Q88" s="106">
        <f t="shared" si="4"/>
        <v>26400</v>
      </c>
      <c r="R88" s="106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06">
        <f t="shared" si="5"/>
        <v>41800</v>
      </c>
      <c r="T88" s="117">
        <f t="shared" si="3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5">
        <f>'СВОД 2018'!P89</f>
        <v>-10400</v>
      </c>
      <c r="E89" s="105">
        <f>'СВОД 2019'!D89+$H$1*1-'Январь 2019'!D88</f>
        <v>-8200</v>
      </c>
      <c r="F89" s="105">
        <f>'СВОД 2019'!E89+$H$1*1-'Февраль 2019'!D88</f>
        <v>-6000</v>
      </c>
      <c r="G89" s="105">
        <f>'СВОД 2019'!F89+$H$1*1-'Март 2019'!D88</f>
        <v>-3800</v>
      </c>
      <c r="H89" s="105">
        <f>'СВОД 2019'!G89+$H$1*1-'Апрель 2019'!D88</f>
        <v>-1600</v>
      </c>
      <c r="I89" s="105">
        <f>'СВОД 2019'!H89+$H$1*1-'Май 2019'!D88</f>
        <v>600</v>
      </c>
      <c r="J89" s="105">
        <f>'СВОД 2019'!I89+$H$1*1-'Июнь 2019'!D88</f>
        <v>2800</v>
      </c>
      <c r="K89" s="105">
        <f>'СВОД 2019'!J89+$H$1*1-'Июль 2019'!D88</f>
        <v>5000</v>
      </c>
      <c r="L89" s="105">
        <f>'СВОД 2019'!K89+$H$1*1-'Август 2019'!D88</f>
        <v>7200</v>
      </c>
      <c r="M89" s="105">
        <f>'СВОД 2019'!L89+$H$1*1-'Сентябрь 2019'!D88</f>
        <v>9400</v>
      </c>
      <c r="N89" s="105">
        <f>'СВОД 2019'!M89+$H$1*1-'Октябрь 2019'!D88</f>
        <v>11600</v>
      </c>
      <c r="O89" s="105">
        <f>'СВОД 2019'!N89+$H$1*1-'Ноябрь 2019'!D88</f>
        <v>13800</v>
      </c>
      <c r="P89" s="105">
        <f>'СВОД 2019'!O89+$H$1*1-'Декабрь 2019'!D88</f>
        <v>-4400</v>
      </c>
      <c r="Q89" s="106">
        <f t="shared" si="4"/>
        <v>26400</v>
      </c>
      <c r="R89" s="106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06">
        <f t="shared" si="5"/>
        <v>-4400</v>
      </c>
      <c r="T89" s="117">
        <f t="shared" si="3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2018'!P90</f>
        <v>26900.049999999996</v>
      </c>
      <c r="E90" s="105">
        <f>'СВОД 2019'!D90+$H$1*1-'Январь 2019'!D89</f>
        <v>29100.049999999996</v>
      </c>
      <c r="F90" s="105">
        <f>'СВОД 2019'!E90+$H$1*1-'Февраль 2019'!D89</f>
        <v>31300.049999999996</v>
      </c>
      <c r="G90" s="105">
        <f>'СВОД 2019'!F90+$H$1*1-'Март 2019'!D89</f>
        <v>33500.049999999996</v>
      </c>
      <c r="H90" s="105">
        <f>'СВОД 2019'!G90+$H$1*1-'Апрель 2019'!D89</f>
        <v>35700.049999999996</v>
      </c>
      <c r="I90" s="105">
        <f>'СВОД 2019'!H90+$H$1*1-'Май 2019'!D89</f>
        <v>37900.049999999996</v>
      </c>
      <c r="J90" s="105">
        <f>'СВОД 2019'!I90+$H$1*1-'Июнь 2019'!D89</f>
        <v>40100.049999999996</v>
      </c>
      <c r="K90" s="105">
        <f>'СВОД 2019'!J90+$H$1*1-'Июль 2019'!D89</f>
        <v>42300.049999999996</v>
      </c>
      <c r="L90" s="105">
        <f>'СВОД 2019'!K90+$H$1*1-'Август 2019'!D89</f>
        <v>44500.049999999996</v>
      </c>
      <c r="M90" s="105">
        <f>'СВОД 2019'!L90+$H$1*1-'Сентябрь 2019'!D89</f>
        <v>46700.049999999996</v>
      </c>
      <c r="N90" s="105">
        <f>'СВОД 2019'!M90+$H$1*1-'Октябрь 2019'!D89</f>
        <v>48900.049999999996</v>
      </c>
      <c r="O90" s="105">
        <f>'СВОД 2019'!N90+$H$1*1-'Ноябрь 2019'!D89</f>
        <v>51100.049999999996</v>
      </c>
      <c r="P90" s="105">
        <f>'СВОД 2019'!O90+$H$1*1-'Декабрь 2019'!D89</f>
        <v>53300.049999999996</v>
      </c>
      <c r="Q90" s="106">
        <f t="shared" si="4"/>
        <v>26400</v>
      </c>
      <c r="R90" s="106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06">
        <f t="shared" si="5"/>
        <v>53300.049999999996</v>
      </c>
      <c r="T90" s="117">
        <f t="shared" si="3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5">
        <f>'СВОД 2018'!P91</f>
        <v>8687.68</v>
      </c>
      <c r="E91" s="105">
        <f>'СВОД 2019'!D91+$H$1*1-'Январь 2019'!D90</f>
        <v>10887.68</v>
      </c>
      <c r="F91" s="105">
        <f>'СВОД 2019'!E91+$H$1*1-'Февраль 2019'!D90</f>
        <v>13087.68</v>
      </c>
      <c r="G91" s="105">
        <f>'СВОД 2019'!F91+$H$1*1-'Март 2019'!D90</f>
        <v>15287.68</v>
      </c>
      <c r="H91" s="105">
        <f>'СВОД 2019'!G91+$H$1*1-'Апрель 2019'!D90</f>
        <v>17487.68</v>
      </c>
      <c r="I91" s="105">
        <f>'СВОД 2019'!H91+$H$1*1-'Май 2019'!D90</f>
        <v>19687.68</v>
      </c>
      <c r="J91" s="105">
        <f>'СВОД 2019'!I91+$H$1*1-'Июнь 2019'!D90</f>
        <v>21887.68</v>
      </c>
      <c r="K91" s="105">
        <f>'СВОД 2019'!J91+$H$1*1-'Июль 2019'!D90</f>
        <v>24087.68</v>
      </c>
      <c r="L91" s="105">
        <f>'СВОД 2019'!K91+$H$1*1-'Август 2019'!D90</f>
        <v>19687.68</v>
      </c>
      <c r="M91" s="105">
        <f>'СВОД 2019'!L91+$H$1*1-'Сентябрь 2019'!D90</f>
        <v>15287.68</v>
      </c>
      <c r="N91" s="105">
        <f>'СВОД 2019'!M91+$H$1*1-'Октябрь 2019'!D90</f>
        <v>17487.68</v>
      </c>
      <c r="O91" s="105">
        <f>'СВОД 2019'!N91+$H$1*1-'Ноябрь 2019'!D90</f>
        <v>19687.68</v>
      </c>
      <c r="P91" s="105">
        <f>'СВОД 2019'!O91+$H$1*1-'Декабрь 2019'!D90</f>
        <v>21887.68</v>
      </c>
      <c r="Q91" s="106">
        <f t="shared" si="4"/>
        <v>26400</v>
      </c>
      <c r="R91" s="106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06">
        <f t="shared" si="5"/>
        <v>21887.68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5">
        <f>'СВОД 2018'!P92</f>
        <v>-3550.2300000000032</v>
      </c>
      <c r="E92" s="105">
        <f>'СВОД 2019'!D92+$H$1*1-'Январь 2019'!D91</f>
        <v>-1350.2300000000032</v>
      </c>
      <c r="F92" s="105">
        <f>'СВОД 2019'!E92+$H$1*1-'Февраль 2019'!D91</f>
        <v>849.7699999999968</v>
      </c>
      <c r="G92" s="105">
        <f>'СВОД 2019'!F92+$H$1*1-'Март 2019'!D91</f>
        <v>-6600.2300000000032</v>
      </c>
      <c r="H92" s="105">
        <f>'СВОД 2019'!G92+$H$1*1-'Апрель 2019'!D91</f>
        <v>-4400.2300000000032</v>
      </c>
      <c r="I92" s="105">
        <f>'СВОД 2019'!H92+$H$1*1-'Май 2019'!D91</f>
        <v>-2200.2300000000032</v>
      </c>
      <c r="J92" s="105">
        <f>'СВОД 2019'!I92+$H$1*1-'Июнь 2019'!D91</f>
        <v>-0.23000000000320142</v>
      </c>
      <c r="K92" s="105">
        <f>'СВОД 2019'!J92+$H$1*1-'Июль 2019'!D91</f>
        <v>2199.7699999999968</v>
      </c>
      <c r="L92" s="105">
        <f>'СВОД 2019'!K92+$H$1*1-'Август 2019'!D91</f>
        <v>-8800.2300000000032</v>
      </c>
      <c r="M92" s="105">
        <f>'СВОД 2019'!L92+$H$1*1-'Сентябрь 2019'!D91</f>
        <v>-6600.2300000000032</v>
      </c>
      <c r="N92" s="105">
        <f>'СВОД 2019'!M92+$H$1*1-'Октябрь 2019'!D91</f>
        <v>-4400.2300000000032</v>
      </c>
      <c r="O92" s="105">
        <f>'СВОД 2019'!N92+$H$1*1-'Ноябрь 2019'!D91</f>
        <v>-2200.2300000000032</v>
      </c>
      <c r="P92" s="105">
        <f>'СВОД 2019'!O92+$H$1*1-'Декабрь 2019'!D91</f>
        <v>-0.23000000000320142</v>
      </c>
      <c r="Q92" s="106">
        <f t="shared" si="4"/>
        <v>26400</v>
      </c>
      <c r="R92" s="106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5">
        <f>'СВОД 2018'!P93</f>
        <v>9600</v>
      </c>
      <c r="E93" s="105">
        <f>'СВОД 2019'!D93+$H$1*1-'Январь 2019'!D92</f>
        <v>11800</v>
      </c>
      <c r="F93" s="105">
        <f>'СВОД 2019'!E93+$H$1*1-'Февраль 2019'!D92</f>
        <v>14000</v>
      </c>
      <c r="G93" s="105">
        <f>'СВОД 2019'!F93+$H$1*1-'Март 2019'!D92</f>
        <v>16200</v>
      </c>
      <c r="H93" s="105">
        <f>'СВОД 2019'!G93+$H$1*1-'Апрель 2019'!D92</f>
        <v>17600</v>
      </c>
      <c r="I93" s="105">
        <f>'СВОД 2019'!H93+$H$1*1-'Май 2019'!D92</f>
        <v>19800</v>
      </c>
      <c r="J93" s="105">
        <f>'СВОД 2019'!I93+$H$1*1-'Июнь 2019'!D92</f>
        <v>22000</v>
      </c>
      <c r="K93" s="105">
        <f>'СВОД 2019'!J93+$H$1*1-'Июль 2019'!D92</f>
        <v>11200</v>
      </c>
      <c r="L93" s="105">
        <f>'СВОД 2019'!K93+$H$1*1-'Август 2019'!D92</f>
        <v>13400</v>
      </c>
      <c r="M93" s="105">
        <f>'СВОД 2019'!L93+$H$1*1-'Сентябрь 2019'!D92</f>
        <v>15600</v>
      </c>
      <c r="N93" s="105">
        <f>'СВОД 2019'!M93+$H$1*1-'Октябрь 2019'!D92</f>
        <v>10900</v>
      </c>
      <c r="O93" s="105">
        <f>'СВОД 2019'!N93+$H$1*1-'Ноябрь 2019'!D92</f>
        <v>13100</v>
      </c>
      <c r="P93" s="105">
        <f>'СВОД 2019'!O93+$H$1*1-'Декабрь 2019'!D92</f>
        <v>11300</v>
      </c>
      <c r="Q93" s="106">
        <f t="shared" si="4"/>
        <v>26400</v>
      </c>
      <c r="R93" s="106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06">
        <f t="shared" si="5"/>
        <v>11300</v>
      </c>
      <c r="T93" s="116">
        <f t="shared" si="3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5">
        <f>'СВОД 2018'!P94</f>
        <v>-8</v>
      </c>
      <c r="E94" s="105">
        <f>'СВОД 2019'!D94+$H$1*1-'Январь 2019'!D93</f>
        <v>-8</v>
      </c>
      <c r="F94" s="105">
        <f>'СВОД 2019'!E94+$H$1*1-'Февраль 2019'!D93</f>
        <v>-8</v>
      </c>
      <c r="G94" s="105">
        <f>'СВОД 2019'!F94+$H$1*1-'Март 2019'!D93</f>
        <v>2192</v>
      </c>
      <c r="H94" s="105">
        <f>'СВОД 2019'!G94+$H$1*1-'Апрель 2019'!D93</f>
        <v>2192</v>
      </c>
      <c r="I94" s="105">
        <f>'СВОД 2019'!H94+$H$1*1-'Май 2019'!D93</f>
        <v>2192</v>
      </c>
      <c r="J94" s="105">
        <f>'СВОД 2019'!I94+$H$1*1-'Июнь 2019'!D93</f>
        <v>2192</v>
      </c>
      <c r="K94" s="105">
        <f>'СВОД 2019'!J94+$H$1*1-'Июль 2019'!D93</f>
        <v>2192</v>
      </c>
      <c r="L94" s="105">
        <f>'СВОД 2019'!K94+$H$1*1-'Август 2019'!D93</f>
        <v>2192</v>
      </c>
      <c r="M94" s="105">
        <f>'СВОД 2019'!L94+$H$1*1-'Сентябрь 2019'!D93</f>
        <v>2192</v>
      </c>
      <c r="N94" s="105">
        <f>'СВОД 2019'!M94+$H$1*1-'Октябрь 2019'!D93</f>
        <v>2192</v>
      </c>
      <c r="O94" s="105">
        <f>'СВОД 2019'!N94+$H$1*1-'Ноябрь 2019'!D93</f>
        <v>2192</v>
      </c>
      <c r="P94" s="105">
        <f>'СВОД 2019'!O94+$H$1*1-'Декабрь 2019'!D93</f>
        <v>-8</v>
      </c>
      <c r="Q94" s="106">
        <f t="shared" si="4"/>
        <v>26400</v>
      </c>
      <c r="R94" s="106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5">
        <f>'СВОД 2018'!P95</f>
        <v>8792.07</v>
      </c>
      <c r="E95" s="105">
        <f>'СВОД 2019'!D95+$H$1*1-'Январь 2019'!D94</f>
        <v>10992.07</v>
      </c>
      <c r="F95" s="105">
        <f>'СВОД 2019'!E95+$H$1*1-'Февраль 2019'!D94</f>
        <v>13192.07</v>
      </c>
      <c r="G95" s="105">
        <f>'СВОД 2019'!F95+$H$1*1-'Март 2019'!D94</f>
        <v>4792.07</v>
      </c>
      <c r="H95" s="105">
        <f>'СВОД 2019'!G95+$H$1*1-'Апрель 2019'!D94</f>
        <v>2.069999999999709</v>
      </c>
      <c r="I95" s="105">
        <f>'СВОД 2019'!H95+$H$1*1-'Май 2019'!D94</f>
        <v>2.069999999999709</v>
      </c>
      <c r="J95" s="105">
        <f>'СВОД 2019'!I95+$H$1*1-'Июнь 2019'!D94</f>
        <v>2.069999999999709</v>
      </c>
      <c r="K95" s="105">
        <f>'СВОД 2019'!J95+$H$1*1-'Июль 2019'!D94</f>
        <v>2202.0699999999997</v>
      </c>
      <c r="L95" s="105">
        <f>'СВОД 2019'!K95+$H$1*1-'Август 2019'!D94</f>
        <v>2202.0699999999997</v>
      </c>
      <c r="M95" s="105">
        <f>'СВОД 2019'!L95+$H$1*1-'Сентябрь 2019'!D94</f>
        <v>4402.07</v>
      </c>
      <c r="N95" s="105">
        <f>'СВОД 2019'!M95+$H$1*1-'Октябрь 2019'!D94</f>
        <v>2202.0699999999997</v>
      </c>
      <c r="O95" s="105">
        <f>'СВОД 2019'!N95+$H$1*1-'Ноябрь 2019'!D94</f>
        <v>2202.0699999999997</v>
      </c>
      <c r="P95" s="105">
        <f>'СВОД 2019'!O95+$H$1*1-'Декабрь 2019'!D94</f>
        <v>2202.0699999999997</v>
      </c>
      <c r="Q95" s="106">
        <f t="shared" si="4"/>
        <v>26400</v>
      </c>
      <c r="R95" s="106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06">
        <f t="shared" si="5"/>
        <v>2202.0699999999997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5">
        <f>'СВОД 2018'!P96</f>
        <v>8488.4599999999991</v>
      </c>
      <c r="E96" s="105">
        <f>'СВОД 2019'!D96+$H$1*1-'Январь 2019'!D95</f>
        <v>10688.46</v>
      </c>
      <c r="F96" s="105">
        <f>'СВОД 2019'!E96+$H$1*1-'Февраль 2019'!D95</f>
        <v>12888.46</v>
      </c>
      <c r="G96" s="105">
        <f>'СВОД 2019'!F96+$H$1*1-'Март 2019'!D95</f>
        <v>15088.46</v>
      </c>
      <c r="H96" s="105">
        <f>'СВОД 2019'!G96+$H$1*1-'Апрель 2019'!D95</f>
        <v>17288.46</v>
      </c>
      <c r="I96" s="105">
        <f>'СВОД 2019'!H96+$H$1*1-'Май 2019'!D95</f>
        <v>19488.46</v>
      </c>
      <c r="J96" s="105">
        <f>'СВОД 2019'!I96+$H$1*1-'Июнь 2019'!D95</f>
        <v>21688.46</v>
      </c>
      <c r="K96" s="105">
        <f>'СВОД 2019'!J96+$H$1*1-'Июль 2019'!D95</f>
        <v>23888.46</v>
      </c>
      <c r="L96" s="105">
        <f>'СВОД 2019'!K96+$H$1*1-'Август 2019'!D95</f>
        <v>26088.46</v>
      </c>
      <c r="M96" s="105">
        <f>'СВОД 2019'!L96+$H$1*1-'Сентябрь 2019'!D95</f>
        <v>28288.46</v>
      </c>
      <c r="N96" s="105">
        <f>'СВОД 2019'!M96+$H$1*1-'Октябрь 2019'!D95</f>
        <v>28288.46</v>
      </c>
      <c r="O96" s="105">
        <f>'СВОД 2019'!N96+$H$1*1-'Ноябрь 2019'!D95</f>
        <v>30488.46</v>
      </c>
      <c r="P96" s="105">
        <f>'СВОД 2019'!O96+$H$1*1-'Декабрь 2019'!D95</f>
        <v>32688.46</v>
      </c>
      <c r="Q96" s="106">
        <f t="shared" si="4"/>
        <v>26400</v>
      </c>
      <c r="R96" s="106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06">
        <f t="shared" si="5"/>
        <v>32688.46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2018'!P97</f>
        <v>13200</v>
      </c>
      <c r="E97" s="105">
        <f>'СВОД 2019'!D97+$H$1*1-'Январь 2019'!D96</f>
        <v>15400</v>
      </c>
      <c r="F97" s="105">
        <f>'СВОД 2019'!E97+$H$1*1-'Февраль 2019'!D96</f>
        <v>17600</v>
      </c>
      <c r="G97" s="105">
        <f>'СВОД 2019'!F97+$H$1*1-'Март 2019'!D96</f>
        <v>19800</v>
      </c>
      <c r="H97" s="105">
        <f>'СВОД 2019'!G97+$H$1*1-'Апрель 2019'!D96</f>
        <v>15400</v>
      </c>
      <c r="I97" s="105">
        <f>'СВОД 2019'!H97+$H$1*1-'Май 2019'!D96</f>
        <v>17600</v>
      </c>
      <c r="J97" s="105">
        <f>'СВОД 2019'!I97+$H$1*1-'Июнь 2019'!D96</f>
        <v>13200</v>
      </c>
      <c r="K97" s="105">
        <f>'СВОД 2019'!J97+$H$1*1-'Июль 2019'!D96</f>
        <v>13200</v>
      </c>
      <c r="L97" s="105">
        <f>'СВОД 2019'!K97+$H$1*1-'Август 2019'!D96</f>
        <v>11000</v>
      </c>
      <c r="M97" s="105">
        <f>'СВОД 2019'!L97+$H$1*1-'Сентябрь 2019'!D96</f>
        <v>11000</v>
      </c>
      <c r="N97" s="105">
        <f>'СВОД 2019'!M97+$H$1*1-'Октябрь 2019'!D96</f>
        <v>8800</v>
      </c>
      <c r="O97" s="105">
        <f>'СВОД 2019'!N97+$H$1*1-'Ноябрь 2019'!D96</f>
        <v>11000</v>
      </c>
      <c r="P97" s="105">
        <f>'СВОД 2019'!O97+$H$1*1-'Декабрь 2019'!D96</f>
        <v>8200</v>
      </c>
      <c r="Q97" s="106">
        <f t="shared" si="4"/>
        <v>26400</v>
      </c>
      <c r="R97" s="106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06">
        <f t="shared" si="5"/>
        <v>8200</v>
      </c>
      <c r="T97" s="116">
        <f t="shared" si="3"/>
        <v>0</v>
      </c>
    </row>
    <row r="98" spans="1:20" ht="15.95" customHeight="1" x14ac:dyDescent="0.25">
      <c r="A98" s="128" t="s">
        <v>113</v>
      </c>
      <c r="B98" s="20">
        <v>77</v>
      </c>
      <c r="C98" s="114"/>
      <c r="D98" s="105">
        <f>'СВОД 2018'!P98</f>
        <v>10696.669999999998</v>
      </c>
      <c r="E98" s="105">
        <f>'СВОД 2019'!D98+$H$1*1-'Январь 2019'!D97</f>
        <v>12896.669999999998</v>
      </c>
      <c r="F98" s="105">
        <f>'СВОД 2019'!E98+$H$1*1-'Февраль 2019'!D97</f>
        <v>15096.669999999998</v>
      </c>
      <c r="G98" s="105">
        <f>'СВОД 2019'!F98+$H$1*1-'Март 2019'!D97</f>
        <v>15096.669999999998</v>
      </c>
      <c r="H98" s="105">
        <f>'СВОД 2019'!G98+$H$1*1-'Апрель 2019'!D97</f>
        <v>-503.33000000000175</v>
      </c>
      <c r="I98" s="105">
        <f>'СВОД 2019'!H98+$H$1*1-'Май 2019'!D97</f>
        <v>1696.6699999999983</v>
      </c>
      <c r="J98" s="105">
        <f>'СВОД 2019'!I98+$H$1*1-'Июнь 2019'!D97</f>
        <v>2196.6699999999983</v>
      </c>
      <c r="K98" s="105">
        <f>'СВОД 2019'!J98+$H$1*1-'Июль 2019'!D97</f>
        <v>4396.6699999999983</v>
      </c>
      <c r="L98" s="105">
        <f>'СВОД 2019'!K98+$H$1*1-'Август 2019'!D97</f>
        <v>4096.6699999999983</v>
      </c>
      <c r="M98" s="105">
        <f>'СВОД 2019'!L98+$H$1*1-'Сентябрь 2019'!D97</f>
        <v>4096.6699999999983</v>
      </c>
      <c r="N98" s="105">
        <f>'СВОД 2019'!M98+$H$1*1-'Октябрь 2019'!D97</f>
        <v>-2203.3300000000017</v>
      </c>
      <c r="O98" s="105">
        <f>'СВОД 2019'!N98+$H$1*1-'Ноябрь 2019'!D97</f>
        <v>-3.3300000000017462</v>
      </c>
      <c r="P98" s="105">
        <f>'СВОД 2019'!O98+$H$1*1-'Декабрь 2019'!D97</f>
        <v>-3.3300000000017462</v>
      </c>
      <c r="Q98" s="106">
        <f t="shared" si="4"/>
        <v>26400</v>
      </c>
      <c r="R98" s="106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06">
        <f t="shared" si="5"/>
        <v>-3.3300000000017462</v>
      </c>
      <c r="T98" s="116">
        <f t="shared" si="3"/>
        <v>0</v>
      </c>
    </row>
    <row r="99" spans="1:20" ht="15.95" customHeight="1" x14ac:dyDescent="0.25">
      <c r="A99" s="20" t="s">
        <v>332</v>
      </c>
      <c r="B99" s="20">
        <v>78</v>
      </c>
      <c r="C99" s="114"/>
      <c r="D99" s="105">
        <f>'СВОД 2018'!P99</f>
        <v>6600</v>
      </c>
      <c r="E99" s="105">
        <f>'СВОД 2019'!D99+$H$1*1-'Январь 2019'!D98</f>
        <v>8800</v>
      </c>
      <c r="F99" s="105">
        <f>'СВОД 2019'!E99+$H$1*1-'Февраль 2019'!D98</f>
        <v>6600</v>
      </c>
      <c r="G99" s="105">
        <f>'СВОД 2019'!F99+$H$1*1-'Март 2019'!D98</f>
        <v>8800</v>
      </c>
      <c r="H99" s="105">
        <f>'СВОД 2019'!G99+$H$1*1-'Апрель 2019'!D98</f>
        <v>11000</v>
      </c>
      <c r="I99" s="105">
        <f>'СВОД 2019'!H99+$H$1*1-'Май 2019'!D98</f>
        <v>6600</v>
      </c>
      <c r="J99" s="105">
        <f>'СВОД 2019'!I99+$H$1*1-'Июнь 2019'!D98</f>
        <v>0</v>
      </c>
      <c r="K99" s="105">
        <f>'СВОД 2019'!J99+$H$1*1-'Июль 2019'!D98</f>
        <v>2200</v>
      </c>
      <c r="L99" s="105">
        <f>'СВОД 2019'!K99+$H$1*1-'Август 2019'!D98</f>
        <v>2200</v>
      </c>
      <c r="M99" s="105">
        <f>'СВОД 2019'!L99+$H$1*1-'Сентябрь 2019'!D98</f>
        <v>4400</v>
      </c>
      <c r="N99" s="105">
        <f>'СВОД 2019'!M99+$H$1*1-'Октябрь 2019'!D98</f>
        <v>4400</v>
      </c>
      <c r="O99" s="105">
        <f>'СВОД 2019'!N99+$H$1*1-'Ноябрь 2019'!D98</f>
        <v>2200</v>
      </c>
      <c r="P99" s="105">
        <f>'СВОД 2019'!O99+$H$1*1-'Декабрь 2019'!D98</f>
        <v>0</v>
      </c>
      <c r="Q99" s="106">
        <f t="shared" si="4"/>
        <v>26400</v>
      </c>
      <c r="R99" s="106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06">
        <f t="shared" si="5"/>
        <v>0</v>
      </c>
      <c r="T99" s="116">
        <f t="shared" si="3"/>
        <v>0</v>
      </c>
    </row>
    <row r="100" spans="1:20" ht="15.95" customHeight="1" x14ac:dyDescent="0.25">
      <c r="A100" s="20" t="s">
        <v>333</v>
      </c>
      <c r="B100" s="20">
        <v>78</v>
      </c>
      <c r="C100" s="20" t="s">
        <v>21</v>
      </c>
      <c r="D100" s="105">
        <f>'СВОД 2018'!P100</f>
        <v>6071.829999999999</v>
      </c>
      <c r="E100" s="105">
        <f>'СВОД 2019'!D100+$H$1*1-'Январь 2019'!D99</f>
        <v>8271.8299999999981</v>
      </c>
      <c r="F100" s="105">
        <f>'СВОД 2019'!E100+$H$1*1-'Февраль 2019'!D99</f>
        <v>10471.829999999998</v>
      </c>
      <c r="G100" s="105">
        <f>'СВОД 2019'!F100+$H$1*1-'Март 2019'!D99</f>
        <v>12671.829999999998</v>
      </c>
      <c r="H100" s="105">
        <f>'СВОД 2019'!G100+$H$1*1-'Апрель 2019'!D99</f>
        <v>14871.829999999998</v>
      </c>
      <c r="I100" s="105">
        <f>'СВОД 2019'!H100+$H$1*1-'Май 2019'!D99</f>
        <v>17071.829999999998</v>
      </c>
      <c r="J100" s="105">
        <f>'СВОД 2019'!I100+$H$1*1-'Июнь 2019'!D99</f>
        <v>10471.829999999998</v>
      </c>
      <c r="K100" s="105">
        <f>'СВОД 2019'!J100+$H$1*1-'Июль 2019'!D99</f>
        <v>12671.829999999998</v>
      </c>
      <c r="L100" s="105">
        <f>'СВОД 2019'!K100+$H$1*1-'Август 2019'!D99</f>
        <v>14871.829999999998</v>
      </c>
      <c r="M100" s="105">
        <f>'СВОД 2019'!L100+$H$1*1-'Сентябрь 2019'!D99</f>
        <v>-28.170000000001892</v>
      </c>
      <c r="N100" s="105">
        <f>'СВОД 2019'!M100+$H$1*1-'Октябрь 2019'!D99</f>
        <v>2171.8299999999981</v>
      </c>
      <c r="O100" s="105">
        <f>'СВОД 2019'!N100+$H$1*1-'Ноябрь 2019'!D99</f>
        <v>3864.8299999999981</v>
      </c>
      <c r="P100" s="105">
        <f>'СВОД 2019'!O100+$H$1*1-'Декабрь 2019'!D99</f>
        <v>-35.170000000001892</v>
      </c>
      <c r="Q100" s="106">
        <f t="shared" si="4"/>
        <v>26400</v>
      </c>
      <c r="R100" s="106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06">
        <f t="shared" si="5"/>
        <v>-35.170000000001892</v>
      </c>
      <c r="T100" s="116">
        <f t="shared" si="3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5">
        <f>'СВОД 2018'!P101</f>
        <v>3636.9099999999971</v>
      </c>
      <c r="E101" s="105">
        <f>'СВОД 2019'!D101+$H$1*1-'Январь 2019'!D100</f>
        <v>2199.9099999999971</v>
      </c>
      <c r="F101" s="105">
        <f>'СВОД 2019'!E101+$H$1*1-'Февраль 2019'!D100</f>
        <v>2199.9099999999971</v>
      </c>
      <c r="G101" s="105">
        <f>'СВОД 2019'!F101+$H$1*1-'Март 2019'!D100</f>
        <v>-9.0000000002874003E-2</v>
      </c>
      <c r="H101" s="105">
        <f>'СВОД 2019'!G101+$H$1*1-'Апрель 2019'!D100</f>
        <v>-9.0000000002874003E-2</v>
      </c>
      <c r="I101" s="105">
        <f>'СВОД 2019'!H101+$H$1*1-'Май 2019'!D100</f>
        <v>-2200.0900000000029</v>
      </c>
      <c r="J101" s="105">
        <f>'СВОД 2019'!I101+$H$1*1-'Июнь 2019'!D100</f>
        <v>-9.0000000002874003E-2</v>
      </c>
      <c r="K101" s="105">
        <f>'СВОД 2019'!J101+$H$1*1-'Июль 2019'!D100</f>
        <v>-9.0000000002874003E-2</v>
      </c>
      <c r="L101" s="105">
        <f>'СВОД 2019'!K101+$H$1*1-'Август 2019'!D100</f>
        <v>-9.0000000002874003E-2</v>
      </c>
      <c r="M101" s="105">
        <f>'СВОД 2019'!L101+$H$1*1-'Сентябрь 2019'!D100</f>
        <v>-9.0000000002874003E-2</v>
      </c>
      <c r="N101" s="105">
        <f>'СВОД 2019'!M101+$H$1*1-'Октябрь 2019'!D100</f>
        <v>-2200.0900000000029</v>
      </c>
      <c r="O101" s="105">
        <f>'СВОД 2019'!N101+$H$1*1-'Ноябрь 2019'!D100</f>
        <v>-9.0000000002874003E-2</v>
      </c>
      <c r="P101" s="105">
        <f>'СВОД 2019'!O101+$H$1*1-'Декабрь 2019'!D100</f>
        <v>-9.0000000002874003E-2</v>
      </c>
      <c r="Q101" s="106">
        <f t="shared" si="4"/>
        <v>26400</v>
      </c>
      <c r="R101" s="106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5">
        <f>'СВОД 2018'!P102</f>
        <v>6600.0000000000027</v>
      </c>
      <c r="E102" s="105">
        <f>'СВОД 2019'!D102+$H$1*1-'Январь 2019'!D101</f>
        <v>8800.0000000000036</v>
      </c>
      <c r="F102" s="105">
        <f>'СВОД 2019'!E102+$H$1*1-'Февраль 2019'!D101</f>
        <v>11000.000000000004</v>
      </c>
      <c r="G102" s="105">
        <f>'СВОД 2019'!F102+$H$1*1-'Март 2019'!D101</f>
        <v>13200.000000000004</v>
      </c>
      <c r="H102" s="105">
        <f>'СВОД 2019'!G102+$H$1*1-'Апрель 2019'!D101</f>
        <v>4400.0000000000036</v>
      </c>
      <c r="I102" s="105">
        <f>'СВОД 2019'!H102+$H$1*1-'Май 2019'!D101</f>
        <v>6600.0000000000036</v>
      </c>
      <c r="J102" s="105">
        <f>'СВОД 2019'!I102+$H$1*1-'Июнь 2019'!D101</f>
        <v>8800.0000000000036</v>
      </c>
      <c r="K102" s="105">
        <f>'СВОД 2019'!J102+$H$1*1-'Июль 2019'!D101</f>
        <v>11000.000000000004</v>
      </c>
      <c r="L102" s="105">
        <f>'СВОД 2019'!K102+$H$1*1-'Август 2019'!D101</f>
        <v>13200.000000000004</v>
      </c>
      <c r="M102" s="105">
        <f>'СВОД 2019'!L102+$H$1*1-'Сентябрь 2019'!D101</f>
        <v>15400.000000000004</v>
      </c>
      <c r="N102" s="105">
        <f>'СВОД 2019'!M102+$H$1*1-'Октябрь 2019'!D101</f>
        <v>17600.000000000004</v>
      </c>
      <c r="O102" s="105">
        <f>'СВОД 2019'!N102+$H$1*1-'Ноябрь 2019'!D101</f>
        <v>19800.000000000004</v>
      </c>
      <c r="P102" s="105">
        <f>'СВОД 2019'!O102+$H$1*1-'Декабрь 2019'!D101</f>
        <v>11000.000000000004</v>
      </c>
      <c r="Q102" s="106">
        <f t="shared" si="4"/>
        <v>26400</v>
      </c>
      <c r="R102" s="106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06">
        <f t="shared" si="5"/>
        <v>11000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5">
        <f>'СВОД 2018'!P103</f>
        <v>8799.61</v>
      </c>
      <c r="E103" s="105">
        <f>'СВОД 2019'!D103+$H$1*1-'Январь 2019'!D102</f>
        <v>10999.61</v>
      </c>
      <c r="F103" s="105">
        <f>'СВОД 2019'!E103+$H$1*1-'Февраль 2019'!D102</f>
        <v>13199.61</v>
      </c>
      <c r="G103" s="105">
        <f>'СВОД 2019'!F103+$H$1*1-'Март 2019'!D102</f>
        <v>15399.61</v>
      </c>
      <c r="H103" s="105">
        <f>'СВОД 2019'!G103+$H$1*1-'Апрель 2019'!D102</f>
        <v>17599.61</v>
      </c>
      <c r="I103" s="105">
        <f>'СВОД 2019'!H103+$H$1*1-'Май 2019'!D102</f>
        <v>19799.61</v>
      </c>
      <c r="J103" s="105">
        <f>'СВОД 2019'!I103+$H$1*1-'Июнь 2019'!D102</f>
        <v>21999.61</v>
      </c>
      <c r="K103" s="105">
        <f>'СВОД 2019'!J103+$H$1*1-'Июль 2019'!D102</f>
        <v>24199.61</v>
      </c>
      <c r="L103" s="105">
        <f>'СВОД 2019'!K103+$H$1*1-'Август 2019'!D102</f>
        <v>26399.61</v>
      </c>
      <c r="M103" s="105">
        <f>'СВОД 2019'!L103+$H$1*1-'Сентябрь 2019'!D102</f>
        <v>28599.61</v>
      </c>
      <c r="N103" s="105">
        <f>'СВОД 2019'!M103+$H$1*1-'Октябрь 2019'!D102</f>
        <v>30799.61</v>
      </c>
      <c r="O103" s="105">
        <f>'СВОД 2019'!N103+$H$1*1-'Ноябрь 2019'!D102</f>
        <v>32999.61</v>
      </c>
      <c r="P103" s="105">
        <f>'СВОД 2019'!O103+$H$1*1-'Декабрь 2019'!D102</f>
        <v>35199.61</v>
      </c>
      <c r="Q103" s="106">
        <f t="shared" si="4"/>
        <v>26400</v>
      </c>
      <c r="R103" s="106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06">
        <f t="shared" si="5"/>
        <v>35199.61</v>
      </c>
      <c r="T103" s="116">
        <f t="shared" si="3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05">
        <f>'СВОД 2018'!P104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5">
        <f>'СВОД 2018'!P105</f>
        <v>4399.38</v>
      </c>
      <c r="E105" s="105">
        <f>'СВОД 2019'!D105+$H$1*1-'Январь 2019'!D104</f>
        <v>0</v>
      </c>
      <c r="F105" s="105">
        <f>'СВОД 2019'!E105+$H$1*1-'Февраль 2019'!D104</f>
        <v>2200</v>
      </c>
      <c r="G105" s="105">
        <f>'СВОД 2019'!F105+$H$1*1-'Март 2019'!D104</f>
        <v>0</v>
      </c>
      <c r="H105" s="105">
        <f>'СВОД 2019'!G105+$H$1*1-'Апрель 2019'!D104</f>
        <v>-2200</v>
      </c>
      <c r="I105" s="105">
        <f>'СВОД 2019'!H105+$H$1*1-'Май 2019'!D104</f>
        <v>0</v>
      </c>
      <c r="J105" s="105">
        <f>'СВОД 2019'!I105+$H$1*1-'Июнь 2019'!D104</f>
        <v>2200</v>
      </c>
      <c r="K105" s="105">
        <f>'СВОД 2019'!J105+$H$1*1-'Июль 2019'!D104</f>
        <v>-4400</v>
      </c>
      <c r="L105" s="105">
        <f>'СВОД 2019'!K105+$H$1*1-'Август 2019'!D104</f>
        <v>-6600</v>
      </c>
      <c r="M105" s="105">
        <f>'СВОД 2019'!L105+$H$1*1-'Сентябрь 2019'!D104</f>
        <v>-8800</v>
      </c>
      <c r="N105" s="105">
        <f>'СВОД 2019'!M105+$H$1*1-'Октябрь 2019'!D104</f>
        <v>-6600</v>
      </c>
      <c r="O105" s="105">
        <f>'СВОД 2019'!N105+$H$1*1-'Ноябрь 2019'!D104</f>
        <v>-4400</v>
      </c>
      <c r="P105" s="105">
        <f>'СВОД 2019'!O105+$H$1*1-'Декабрь 2019'!D104</f>
        <v>-2200</v>
      </c>
      <c r="Q105" s="106">
        <f t="shared" si="4"/>
        <v>26400</v>
      </c>
      <c r="R105" s="106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06">
        <f t="shared" si="5"/>
        <v>-2200.0000000000036</v>
      </c>
      <c r="T105" s="116">
        <f t="shared" si="3"/>
        <v>-3.637978807091713E-12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2018'!P106</f>
        <v>0</v>
      </c>
      <c r="E106" s="105">
        <f>'СВОД 2019'!D106+$H$1*1-'Январь 2019'!D105</f>
        <v>2200</v>
      </c>
      <c r="F106" s="105">
        <f>'СВОД 2019'!E106+$H$1*1-'Февраль 2019'!D105</f>
        <v>-4400</v>
      </c>
      <c r="G106" s="105">
        <f>'СВОД 2019'!F106+$H$1*1-'Март 2019'!D105</f>
        <v>-2200</v>
      </c>
      <c r="H106" s="105">
        <f>'СВОД 2019'!G106+$H$1*1-'Апрель 2019'!D105</f>
        <v>0</v>
      </c>
      <c r="I106" s="105">
        <f>'СВОД 2019'!H106+$H$1*1-'Май 2019'!D105</f>
        <v>2200</v>
      </c>
      <c r="J106" s="105">
        <f>'СВОД 2019'!I106+$H$1*1-'Июнь 2019'!D105</f>
        <v>-4400</v>
      </c>
      <c r="K106" s="105">
        <f>'СВОД 2019'!J106+$H$1*1-'Июль 2019'!D105</f>
        <v>-2200</v>
      </c>
      <c r="L106" s="105">
        <f>'СВОД 2019'!K106+$H$1*1-'Август 2019'!D105</f>
        <v>0</v>
      </c>
      <c r="M106" s="105">
        <f>'СВОД 2019'!L106+$H$1*1-'Сентябрь 2019'!D105</f>
        <v>-6600</v>
      </c>
      <c r="N106" s="105">
        <f>'СВОД 2019'!M106+$H$1*1-'Октябрь 2019'!D105</f>
        <v>-4400</v>
      </c>
      <c r="O106" s="105">
        <f>'СВОД 2019'!N106+$H$1*1-'Ноябрь 2019'!D105</f>
        <v>-2200</v>
      </c>
      <c r="P106" s="105">
        <f>'СВОД 2019'!O106+$H$1*1-'Декабрь 2019'!D105</f>
        <v>0</v>
      </c>
      <c r="Q106" s="106">
        <f t="shared" si="4"/>
        <v>26400</v>
      </c>
      <c r="R106" s="106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5">
        <f>'СВОД 2018'!P107</f>
        <v>0</v>
      </c>
      <c r="E107" s="105">
        <f>'СВОД 2019'!D107+$H$1*1-'Январь 2019'!D106</f>
        <v>0</v>
      </c>
      <c r="F107" s="105">
        <f>'СВОД 2019'!E107+$H$1*1-'Февраль 2019'!D106</f>
        <v>-2200</v>
      </c>
      <c r="G107" s="105">
        <f>'СВОД 2019'!F107+$H$1*1-'Март 2019'!D106</f>
        <v>-4400</v>
      </c>
      <c r="H107" s="105">
        <f>'СВОД 2019'!G107+$H$1*1-'Апрель 2019'!D106</f>
        <v>-6600</v>
      </c>
      <c r="I107" s="105">
        <f>'СВОД 2019'!H107+$H$1*1-'Май 2019'!D106</f>
        <v>-8800</v>
      </c>
      <c r="J107" s="105">
        <f>'СВОД 2019'!I107+$H$1*1-'Июнь 2019'!D106</f>
        <v>-11000</v>
      </c>
      <c r="K107" s="105">
        <f>'СВОД 2019'!J107+$H$1*1-'Июль 2019'!D106</f>
        <v>-11000</v>
      </c>
      <c r="L107" s="105">
        <f>'СВОД 2019'!K107+$H$1*1-'Август 2019'!D106</f>
        <v>-8800</v>
      </c>
      <c r="M107" s="105">
        <f>'СВОД 2019'!L107+$H$1*1-'Сентябрь 2019'!D106</f>
        <v>-6600</v>
      </c>
      <c r="N107" s="105">
        <f>'СВОД 2019'!M107+$H$1*1-'Октябрь 2019'!D106</f>
        <v>-4400</v>
      </c>
      <c r="O107" s="105">
        <f>'СВОД 2019'!N107+$H$1*1-'Ноябрь 2019'!D106</f>
        <v>-2200</v>
      </c>
      <c r="P107" s="105">
        <f>'СВОД 2019'!O107+$H$1*1-'Декабрь 2019'!D106</f>
        <v>0</v>
      </c>
      <c r="Q107" s="106">
        <f t="shared" si="4"/>
        <v>26400</v>
      </c>
      <c r="R107" s="106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2018'!P108</f>
        <v>66270.12000000001</v>
      </c>
      <c r="E108" s="105">
        <f>'СВОД 2019'!D108+$H$1*1-'Январь 2019'!D107</f>
        <v>68470.12000000001</v>
      </c>
      <c r="F108" s="105">
        <f>'СВОД 2019'!E108+$H$1*1-'Февраль 2019'!D107</f>
        <v>70670.12000000001</v>
      </c>
      <c r="G108" s="105">
        <f>'СВОД 2019'!F108+$H$1*1-'Март 2019'!D107</f>
        <v>72870.12000000001</v>
      </c>
      <c r="H108" s="105">
        <f>'СВОД 2019'!G108+$H$1*1-'Апрель 2019'!D107</f>
        <v>75070.12000000001</v>
      </c>
      <c r="I108" s="105">
        <f>'СВОД 2019'!H108+$H$1*1-'Май 2019'!D107</f>
        <v>77270.12000000001</v>
      </c>
      <c r="J108" s="105">
        <f>'СВОД 2019'!I108+$H$1*1-'Июнь 2019'!D107</f>
        <v>79470.12000000001</v>
      </c>
      <c r="K108" s="105">
        <f>'СВОД 2019'!J108+$H$1*1-'Июль 2019'!D107</f>
        <v>81670.12000000001</v>
      </c>
      <c r="L108" s="105">
        <f>'СВОД 2019'!K108+$H$1*1-'Август 2019'!D107</f>
        <v>83870.12000000001</v>
      </c>
      <c r="M108" s="105">
        <f>'СВОД 2019'!L108+$H$1*1-'Сентябрь 2019'!D107</f>
        <v>86070.12000000001</v>
      </c>
      <c r="N108" s="105">
        <f>'СВОД 2019'!M108+$H$1*1-'Октябрь 2019'!D107</f>
        <v>88270.12000000001</v>
      </c>
      <c r="O108" s="105">
        <f>'СВОД 2019'!N108+$H$1*1-'Ноябрь 2019'!D107</f>
        <v>90470.12000000001</v>
      </c>
      <c r="P108" s="105">
        <f>'СВОД 2019'!O108+$H$1*1-'Декабрь 2019'!D107</f>
        <v>92670.12000000001</v>
      </c>
      <c r="Q108" s="106">
        <f t="shared" si="4"/>
        <v>26400</v>
      </c>
      <c r="R108" s="106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06">
        <f t="shared" si="5"/>
        <v>92670.12000000001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5">
        <f>'СВОД 2018'!P109</f>
        <v>-700</v>
      </c>
      <c r="E109" s="105">
        <f>'СВОД 2019'!D109+$H$1*1-'Январь 2019'!D108</f>
        <v>-3500</v>
      </c>
      <c r="F109" s="105">
        <f>'СВОД 2019'!E109+$H$1*1-'Февраль 2019'!D108</f>
        <v>-1300</v>
      </c>
      <c r="G109" s="105">
        <f>'СВОД 2019'!F109+$H$1*1-'Март 2019'!D108</f>
        <v>-4100</v>
      </c>
      <c r="H109" s="105">
        <f>'СВОД 2019'!G109+$H$1*1-'Апрель 2019'!D108</f>
        <v>-11900</v>
      </c>
      <c r="I109" s="105">
        <f>'СВОД 2019'!H109+$H$1*1-'Май 2019'!D108</f>
        <v>-9700</v>
      </c>
      <c r="J109" s="105">
        <f>'СВОД 2019'!I109+$H$1*1-'Июнь 2019'!D108</f>
        <v>-7500</v>
      </c>
      <c r="K109" s="105">
        <f>'СВОД 2019'!J109+$H$1*1-'Июль 2019'!D108</f>
        <v>-5300</v>
      </c>
      <c r="L109" s="105">
        <f>'СВОД 2019'!K109+$H$1*1-'Август 2019'!D108</f>
        <v>-3100</v>
      </c>
      <c r="M109" s="105">
        <f>'СВОД 2019'!L109+$H$1*1-'Сентябрь 2019'!D108</f>
        <v>-6900</v>
      </c>
      <c r="N109" s="105">
        <f>'СВОД 2019'!M109+$H$1*1-'Октябрь 2019'!D108</f>
        <v>-4700</v>
      </c>
      <c r="O109" s="105">
        <f>'СВОД 2019'!N109+$H$1*1-'Ноябрь 2019'!D108</f>
        <v>-2500</v>
      </c>
      <c r="P109" s="105">
        <f>'СВОД 2019'!O109+$H$1*1-'Декабрь 2019'!D108</f>
        <v>-300</v>
      </c>
      <c r="Q109" s="106">
        <f t="shared" si="4"/>
        <v>26400</v>
      </c>
      <c r="R109" s="106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06">
        <f t="shared" si="5"/>
        <v>-300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5">
        <f>'СВОД 2018'!P110</f>
        <v>-699.99999999999636</v>
      </c>
      <c r="E110" s="105">
        <f>'СВОД 2019'!D110+$H$1*1-'Январь 2019'!D109</f>
        <v>-3499.9999999999964</v>
      </c>
      <c r="F110" s="105">
        <f>'СВОД 2019'!E110+$H$1*1-'Февраль 2019'!D109</f>
        <v>-1299.9999999999964</v>
      </c>
      <c r="G110" s="105">
        <f>'СВОД 2019'!F110+$H$1*1-'Март 2019'!D109</f>
        <v>-4099.9999999999964</v>
      </c>
      <c r="H110" s="105">
        <f>'СВОД 2019'!G110+$H$1*1-'Апрель 2019'!D109</f>
        <v>-11899.999999999996</v>
      </c>
      <c r="I110" s="105">
        <f>'СВОД 2019'!H110+$H$1*1-'Май 2019'!D109</f>
        <v>-9699.9999999999964</v>
      </c>
      <c r="J110" s="105">
        <f>'СВОД 2019'!I110+$H$1*1-'Июнь 2019'!D109</f>
        <v>-7499.9999999999964</v>
      </c>
      <c r="K110" s="105">
        <f>'СВОД 2019'!J110+$H$1*1-'Июль 2019'!D109</f>
        <v>-5299.9999999999964</v>
      </c>
      <c r="L110" s="105">
        <f>'СВОД 2019'!K110+$H$1*1-'Август 2019'!D109</f>
        <v>-3099.9999999999964</v>
      </c>
      <c r="M110" s="105">
        <f>'СВОД 2019'!L110+$H$1*1-'Сентябрь 2019'!D109</f>
        <v>-6899.9999999999964</v>
      </c>
      <c r="N110" s="105">
        <f>'СВОД 2019'!M110+$H$1*1-'Октябрь 2019'!D109</f>
        <v>-4699.9999999999964</v>
      </c>
      <c r="O110" s="105">
        <f>'СВОД 2019'!N110+$H$1*1-'Ноябрь 2019'!D109</f>
        <v>-2499.9999999999964</v>
      </c>
      <c r="P110" s="105">
        <f>'СВОД 2019'!O110+$H$1*1-'Декабрь 2019'!D109</f>
        <v>-299.99999999999636</v>
      </c>
      <c r="Q110" s="106">
        <f t="shared" si="4"/>
        <v>26400</v>
      </c>
      <c r="R110" s="106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06">
        <f t="shared" si="5"/>
        <v>-299.99999999999636</v>
      </c>
      <c r="T110" s="116">
        <f t="shared" si="3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5">
        <f>'СВОД 2018'!P111</f>
        <v>6826.4499999999953</v>
      </c>
      <c r="E111" s="105">
        <f>'СВОД 2019'!D111+$H$1*1-'Январь 2019'!D110</f>
        <v>-973.55000000000473</v>
      </c>
      <c r="F111" s="105">
        <f>'СВОД 2019'!E111+$H$1*1-'Февраль 2019'!D110</f>
        <v>1226.4499999999953</v>
      </c>
      <c r="G111" s="105">
        <f>'СВОД 2019'!F111+$H$1*1-'Март 2019'!D110</f>
        <v>926.44999999999527</v>
      </c>
      <c r="H111" s="105">
        <f>'СВОД 2019'!G111+$H$1*1-'Апрель 2019'!D110</f>
        <v>626.44999999999527</v>
      </c>
      <c r="I111" s="105">
        <f>'СВОД 2019'!H111+$H$1*1-'Май 2019'!D110</f>
        <v>2826.4499999999953</v>
      </c>
      <c r="J111" s="105">
        <f>'СВОД 2019'!I111+$H$1*1-'Июнь 2019'!D110</f>
        <v>2526.4499999999953</v>
      </c>
      <c r="K111" s="105">
        <f>'СВОД 2019'!J111+$H$1*1-'Июль 2019'!D110</f>
        <v>2226.4499999999953</v>
      </c>
      <c r="L111" s="105">
        <f>'СВОД 2019'!K111+$H$1*1-'Август 2019'!D110</f>
        <v>4426.4499999999953</v>
      </c>
      <c r="M111" s="105">
        <f>'СВОД 2019'!L111+$H$1*1-'Сентябрь 2019'!D110</f>
        <v>6626.4499999999953</v>
      </c>
      <c r="N111" s="105">
        <f>'СВОД 2019'!M111+$H$1*1-'Октябрь 2019'!D110</f>
        <v>6326.4499999999953</v>
      </c>
      <c r="O111" s="105">
        <f>'СВОД 2019'!N111+$H$1*1-'Ноябрь 2019'!D110</f>
        <v>8526.4499999999953</v>
      </c>
      <c r="P111" s="105">
        <f>'СВОД 2019'!O111+$H$1*1-'Декабрь 2019'!D110</f>
        <v>5726.4499999999953</v>
      </c>
      <c r="Q111" s="106">
        <f t="shared" si="4"/>
        <v>26400</v>
      </c>
      <c r="R111" s="106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06">
        <f t="shared" si="5"/>
        <v>5726.4499999999971</v>
      </c>
      <c r="T111" s="116">
        <f t="shared" si="3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5">
        <f>'СВОД 2018'!P112</f>
        <v>0</v>
      </c>
      <c r="E112" s="105">
        <f>'СВОД 2019'!D112+$H$1*1-'Январь 2019'!D111</f>
        <v>2200</v>
      </c>
      <c r="F112" s="105">
        <f>'СВОД 2019'!E112+$H$1*1-'Февраль 2019'!D111</f>
        <v>4400</v>
      </c>
      <c r="G112" s="105">
        <f>'СВОД 2019'!F112+$H$1*1-'Март 2019'!D111</f>
        <v>-6600</v>
      </c>
      <c r="H112" s="105">
        <f>'СВОД 2019'!G112+$H$1*1-'Апрель 2019'!D111</f>
        <v>-4400</v>
      </c>
      <c r="I112" s="105">
        <f>'СВОД 2019'!H112+$H$1*1-'Май 2019'!D111</f>
        <v>-2200</v>
      </c>
      <c r="J112" s="105">
        <f>'СВОД 2019'!I112+$H$1*1-'Июнь 2019'!D111</f>
        <v>0</v>
      </c>
      <c r="K112" s="105">
        <f>'СВОД 2019'!J112+$H$1*1-'Июль 2019'!D111</f>
        <v>2200</v>
      </c>
      <c r="L112" s="105">
        <f>'СВОД 2019'!K112+$H$1*1-'Август 2019'!D111</f>
        <v>4400</v>
      </c>
      <c r="M112" s="105">
        <f>'СВОД 2019'!L112+$H$1*1-'Сентябрь 2019'!D111</f>
        <v>0</v>
      </c>
      <c r="N112" s="105">
        <f>'СВОД 2019'!M112+$H$1*1-'Октябрь 2019'!D111</f>
        <v>2200</v>
      </c>
      <c r="O112" s="105">
        <f>'СВОД 2019'!N112+$H$1*1-'Ноябрь 2019'!D111</f>
        <v>4400</v>
      </c>
      <c r="P112" s="105">
        <f>'СВОД 2019'!O112+$H$1*1-'Декабрь 2019'!D111</f>
        <v>6600</v>
      </c>
      <c r="Q112" s="106">
        <f t="shared" si="4"/>
        <v>26400</v>
      </c>
      <c r="R112" s="106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06">
        <f t="shared" si="5"/>
        <v>6600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5">
        <f>'СВОД 2018'!P113</f>
        <v>-559.10000000000127</v>
      </c>
      <c r="E113" s="105">
        <f>'СВОД 2019'!D113+$H$1*1-'Январь 2019'!D112</f>
        <v>-559.10000000000127</v>
      </c>
      <c r="F113" s="105">
        <f>'СВОД 2019'!E113+$H$1*1-'Февраль 2019'!D112</f>
        <v>-559.10000000000127</v>
      </c>
      <c r="G113" s="105">
        <f>'СВОД 2019'!F113+$H$1*1-'Март 2019'!D112</f>
        <v>-559.10000000000127</v>
      </c>
      <c r="H113" s="105">
        <f>'СВОД 2019'!G113+$H$1*1-'Апрель 2019'!D112</f>
        <v>-559.10000000000127</v>
      </c>
      <c r="I113" s="105">
        <f>'СВОД 2019'!H113+$H$1*1-'Май 2019'!D112</f>
        <v>-559.10000000000127</v>
      </c>
      <c r="J113" s="105">
        <f>'СВОД 2019'!I113+$H$1*1-'Июнь 2019'!D112</f>
        <v>-559.10000000000127</v>
      </c>
      <c r="K113" s="105">
        <f>'СВОД 2019'!J113+$H$1*1-'Июль 2019'!D112</f>
        <v>-559.10000000000127</v>
      </c>
      <c r="L113" s="105">
        <f>'СВОД 2019'!K113+$H$1*1-'Август 2019'!D112</f>
        <v>-559.10000000000127</v>
      </c>
      <c r="M113" s="105">
        <f>'СВОД 2019'!L113+$H$1*1-'Сентябрь 2019'!D112</f>
        <v>-559.10000000000127</v>
      </c>
      <c r="N113" s="105">
        <f>'СВОД 2019'!M113+$H$1*1-'Октябрь 2019'!D112</f>
        <v>-559.10000000000127</v>
      </c>
      <c r="O113" s="105">
        <f>'СВОД 2019'!N113+$H$1*1-'Ноябрь 2019'!D112</f>
        <v>-559.10000000000127</v>
      </c>
      <c r="P113" s="105">
        <f>'СВОД 2019'!O113+$H$1*1-'Декабрь 2019'!D112</f>
        <v>-559.10000000000127</v>
      </c>
      <c r="Q113" s="106">
        <f t="shared" si="4"/>
        <v>26400</v>
      </c>
      <c r="R113" s="106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5">
        <f>'СВОД 2018'!P114</f>
        <v>-699.86000000000058</v>
      </c>
      <c r="E114" s="105">
        <f>'СВОД 2019'!D114+$H$1*1-'Январь 2019'!D113</f>
        <v>1500.1399999999994</v>
      </c>
      <c r="F114" s="105">
        <f>'СВОД 2019'!E114+$H$1*1-'Февраль 2019'!D113</f>
        <v>2200.1399999999994</v>
      </c>
      <c r="G114" s="105">
        <f>'СВОД 2019'!F114+$H$1*1-'Март 2019'!D113</f>
        <v>2200.1399999999994</v>
      </c>
      <c r="H114" s="105">
        <f>'СВОД 2019'!G114+$H$1*1-'Апрель 2019'!D113</f>
        <v>2200.1399999999994</v>
      </c>
      <c r="I114" s="105">
        <f>'СВОД 2019'!H114+$H$1*1-'Май 2019'!D113</f>
        <v>4400.1399999999994</v>
      </c>
      <c r="J114" s="105">
        <f>'СВОД 2019'!I114+$H$1*1-'Июнь 2019'!D113</f>
        <v>4400.1399999999994</v>
      </c>
      <c r="K114" s="105">
        <f>'СВОД 2019'!J114+$H$1*1-'Июль 2019'!D113</f>
        <v>4400.1399999999994</v>
      </c>
      <c r="L114" s="105">
        <f>'СВОД 2019'!K114+$H$1*1-'Август 2019'!D113</f>
        <v>4400.1399999999994</v>
      </c>
      <c r="M114" s="105">
        <f>'СВОД 2019'!L114+$H$1*1-'Сентябрь 2019'!D113</f>
        <v>4400.1399999999994</v>
      </c>
      <c r="N114" s="105">
        <f>'СВОД 2019'!M114+$H$1*1-'Октябрь 2019'!D113</f>
        <v>2200.1399999999994</v>
      </c>
      <c r="O114" s="105">
        <f>'СВОД 2019'!N114+$H$1*1-'Ноябрь 2019'!D113</f>
        <v>4400.1399999999994</v>
      </c>
      <c r="P114" s="105">
        <f>'СВОД 2019'!O114+$H$1*1-'Декабрь 2019'!D113</f>
        <v>0.13999999999941792</v>
      </c>
      <c r="Q114" s="106">
        <f t="shared" si="4"/>
        <v>26400</v>
      </c>
      <c r="R114" s="106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5">
        <f>'СВОД 2018'!P115</f>
        <v>0</v>
      </c>
      <c r="E115" s="105">
        <f>'СВОД 2019'!D115+$H$1*1-'Январь 2019'!D114</f>
        <v>-11000</v>
      </c>
      <c r="F115" s="105">
        <f>'СВОД 2019'!E115+$H$1*1-'Февраль 2019'!D114</f>
        <v>-8800</v>
      </c>
      <c r="G115" s="105">
        <f>'СВОД 2019'!F115+$H$1*1-'Март 2019'!D114</f>
        <v>-6600</v>
      </c>
      <c r="H115" s="105">
        <f>'СВОД 2019'!G115+$H$1*1-'Апрель 2019'!D114</f>
        <v>-4400</v>
      </c>
      <c r="I115" s="105">
        <f>'СВОД 2019'!H115+$H$1*1-'Май 2019'!D114</f>
        <v>-2200</v>
      </c>
      <c r="J115" s="105">
        <f>'СВОД 2019'!I115+$H$1*1-'Июнь 2019'!D114</f>
        <v>-2200</v>
      </c>
      <c r="K115" s="105">
        <f>'СВОД 2019'!J115+$H$1*1-'Июль 2019'!D114</f>
        <v>0</v>
      </c>
      <c r="L115" s="105">
        <f>'СВОД 2019'!K115+$H$1*1-'Август 2019'!D114</f>
        <v>0</v>
      </c>
      <c r="M115" s="105">
        <f>'СВОД 2019'!L115+$H$1*1-'Сентябрь 2019'!D114</f>
        <v>0</v>
      </c>
      <c r="N115" s="105">
        <f>'СВОД 2019'!M115+$H$1*1-'Октябрь 2019'!D114</f>
        <v>0</v>
      </c>
      <c r="O115" s="105">
        <f>'СВОД 2019'!N115+$H$1*1-'Ноябрь 2019'!D114</f>
        <v>0</v>
      </c>
      <c r="P115" s="105">
        <f>'СВОД 2019'!O115+$H$1*1-'Декабрь 2019'!D114</f>
        <v>-2200</v>
      </c>
      <c r="Q115" s="106">
        <f t="shared" si="4"/>
        <v>26400</v>
      </c>
      <c r="R115" s="106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06">
        <f t="shared" si="5"/>
        <v>-2200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5">
        <f>'СВОД 2018'!P116</f>
        <v>-2214.2499999999927</v>
      </c>
      <c r="E116" s="105">
        <f>'СВОД 2019'!D116+$H$1*1-'Январь 2019'!D115</f>
        <v>-14.249999999992724</v>
      </c>
      <c r="F116" s="105">
        <f>'СВОД 2019'!E116+$H$1*1-'Февраль 2019'!D115</f>
        <v>2185.7500000000073</v>
      </c>
      <c r="G116" s="105">
        <f>'СВОД 2019'!F116+$H$1*1-'Март 2019'!D115</f>
        <v>-2467.2499999999927</v>
      </c>
      <c r="H116" s="105">
        <f>'СВОД 2019'!G116+$H$1*1-'Апрель 2019'!D115</f>
        <v>-5017.2499999999927</v>
      </c>
      <c r="I116" s="105">
        <f>'СВОД 2019'!H116+$H$1*1-'Май 2019'!D115</f>
        <v>-2817.2499999999927</v>
      </c>
      <c r="J116" s="105">
        <f>'СВОД 2019'!I116+$H$1*1-'Июнь 2019'!D115</f>
        <v>-617.24999999999272</v>
      </c>
      <c r="K116" s="105">
        <f>'СВОД 2019'!J116+$H$1*1-'Июль 2019'!D115</f>
        <v>1582.7500000000073</v>
      </c>
      <c r="L116" s="105">
        <f>'СВОД 2019'!K116+$H$1*1-'Август 2019'!D115</f>
        <v>-2217.2499999999927</v>
      </c>
      <c r="M116" s="105">
        <f>'СВОД 2019'!L116+$H$1*1-'Сентябрь 2019'!D115</f>
        <v>-17.249999999992724</v>
      </c>
      <c r="N116" s="105">
        <f>'СВОД 2019'!M116+$H$1*1-'Октябрь 2019'!D115</f>
        <v>2182.7500000000073</v>
      </c>
      <c r="O116" s="105">
        <f>'СВОД 2019'!N116+$H$1*1-'Ноябрь 2019'!D115</f>
        <v>4382.7500000000073</v>
      </c>
      <c r="P116" s="105">
        <f>'СВОД 2019'!O116+$H$1*1-'Декабрь 2019'!D115</f>
        <v>6582.7500000000073</v>
      </c>
      <c r="Q116" s="106">
        <f t="shared" si="4"/>
        <v>26400</v>
      </c>
      <c r="R116" s="106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06">
        <f t="shared" si="5"/>
        <v>6582.7500000000073</v>
      </c>
      <c r="T116" s="116">
        <f t="shared" si="3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5">
        <f>'СВОД 2018'!P117</f>
        <v>-200</v>
      </c>
      <c r="E117" s="105">
        <f>'СВОД 2019'!D117+$H$1*1-'Январь 2019'!D116</f>
        <v>-2400</v>
      </c>
      <c r="F117" s="105">
        <f>'СВОД 2019'!E117+$H$1*1-'Февраль 2019'!D116</f>
        <v>-200</v>
      </c>
      <c r="G117" s="105">
        <f>'СВОД 2019'!F117+$H$1*1-'Март 2019'!D116</f>
        <v>2000</v>
      </c>
      <c r="H117" s="105">
        <f>'СВОД 2019'!G117+$H$1*1-'Апрель 2019'!D116</f>
        <v>-200</v>
      </c>
      <c r="I117" s="105">
        <f>'СВОД 2019'!H117+$H$1*1-'Май 2019'!D116</f>
        <v>-200</v>
      </c>
      <c r="J117" s="105">
        <f>'СВОД 2019'!I117+$H$1*1-'Июнь 2019'!D116</f>
        <v>2000</v>
      </c>
      <c r="K117" s="105">
        <f>'СВОД 2019'!J117+$H$1*1-'Июль 2019'!D116</f>
        <v>2000</v>
      </c>
      <c r="L117" s="105">
        <f>'СВОД 2019'!K117+$H$1*1-'Август 2019'!D116</f>
        <v>2000</v>
      </c>
      <c r="M117" s="105">
        <f>'СВОД 2019'!L117+$H$1*1-'Сентябрь 2019'!D116</f>
        <v>2000</v>
      </c>
      <c r="N117" s="105">
        <f>'СВОД 2019'!M117+$H$1*1-'Октябрь 2019'!D116</f>
        <v>4200</v>
      </c>
      <c r="O117" s="105">
        <f>'СВОД 2019'!N117+$H$1*1-'Ноябрь 2019'!D116</f>
        <v>2000</v>
      </c>
      <c r="P117" s="105">
        <f>'СВОД 2019'!O117+$H$1*1-'Декабрь 2019'!D116</f>
        <v>4200</v>
      </c>
      <c r="Q117" s="106">
        <f t="shared" si="4"/>
        <v>26400</v>
      </c>
      <c r="R117" s="106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06">
        <f t="shared" si="5"/>
        <v>4200</v>
      </c>
      <c r="T117" s="116">
        <f t="shared" si="3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5">
        <f>'СВОД 2018'!P118</f>
        <v>-12600.400000000005</v>
      </c>
      <c r="E118" s="105">
        <f>'СВОД 2019'!D118+$H$1*1-'Январь 2019'!D117</f>
        <v>-10400.400000000005</v>
      </c>
      <c r="F118" s="105">
        <f>'СВОД 2019'!E118+$H$1*1-'Февраль 2019'!D117</f>
        <v>-8200.4000000000051</v>
      </c>
      <c r="G118" s="105">
        <f>'СВОД 2019'!F118+$H$1*1-'Март 2019'!D117</f>
        <v>-6000.4000000000051</v>
      </c>
      <c r="H118" s="105">
        <f>'СВОД 2019'!G118+$H$1*1-'Апрель 2019'!D117</f>
        <v>-8800.4000000000051</v>
      </c>
      <c r="I118" s="105">
        <f>'СВОД 2019'!H118+$H$1*1-'Май 2019'!D117</f>
        <v>-6600.4000000000051</v>
      </c>
      <c r="J118" s="105">
        <f>'СВОД 2019'!I118+$H$1*1-'Июнь 2019'!D117</f>
        <v>-4400.4000000000051</v>
      </c>
      <c r="K118" s="105">
        <f>'СВОД 2019'!J118+$H$1*1-'Июль 2019'!D117</f>
        <v>-2200.4000000000051</v>
      </c>
      <c r="L118" s="105">
        <f>'СВОД 2019'!K118+$H$1*1-'Август 2019'!D117</f>
        <v>-5000.4000000000051</v>
      </c>
      <c r="M118" s="105">
        <f>'СВОД 2019'!L118+$H$1*1-'Сентябрь 2019'!D117</f>
        <v>-2800.4000000000051</v>
      </c>
      <c r="N118" s="105">
        <f>'СВОД 2019'!M118+$H$1*1-'Октябрь 2019'!D117</f>
        <v>-600.40000000000509</v>
      </c>
      <c r="O118" s="105">
        <f>'СВОД 2019'!N118+$H$1*1-'Ноябрь 2019'!D117</f>
        <v>1599.5999999999949</v>
      </c>
      <c r="P118" s="105">
        <f>'СВОД 2019'!O118+$H$1*1-'Декабрь 2019'!D117</f>
        <v>-200.40000000000509</v>
      </c>
      <c r="Q118" s="106">
        <f t="shared" si="4"/>
        <v>26400</v>
      </c>
      <c r="R118" s="106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06">
        <f t="shared" si="5"/>
        <v>-200.40000000000509</v>
      </c>
      <c r="T118" s="116">
        <f t="shared" si="3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05">
        <f>'СВОД 2018'!P119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22">
        <f t="shared" si="5"/>
        <v>-4400</v>
      </c>
      <c r="T119" s="116">
        <f t="shared" si="3"/>
        <v>-4400</v>
      </c>
    </row>
    <row r="120" spans="1:20" ht="15.95" customHeight="1" x14ac:dyDescent="0.25">
      <c r="A120" s="20" t="s">
        <v>135</v>
      </c>
      <c r="B120" s="21">
        <v>96</v>
      </c>
      <c r="C120" s="113"/>
      <c r="D120" s="105">
        <f>'СВОД 2018'!P120</f>
        <v>10320.289999999997</v>
      </c>
      <c r="E120" s="105">
        <f>'СВОД 2019'!D120+$H$1*1-'Январь 2019'!D119</f>
        <v>12520.289999999997</v>
      </c>
      <c r="F120" s="105">
        <f>'СВОД 2019'!E120+$H$1*1-'Февраль 2019'!D119</f>
        <v>14720.289999999997</v>
      </c>
      <c r="G120" s="105">
        <f>'СВОД 2019'!F120+$H$1*1-'Март 2019'!D119</f>
        <v>16920.289999999997</v>
      </c>
      <c r="H120" s="105">
        <f>'СВОД 2019'!G120+$H$1*1-'Апрель 2019'!D119</f>
        <v>19120.289999999997</v>
      </c>
      <c r="I120" s="105">
        <f>'СВОД 2019'!H120+$H$1*1-'Май 2019'!D119</f>
        <v>21320.289999999997</v>
      </c>
      <c r="J120" s="105">
        <f>'СВОД 2019'!I120+$H$1*1-'Июнь 2019'!D119</f>
        <v>23520.289999999997</v>
      </c>
      <c r="K120" s="105">
        <f>'СВОД 2019'!J120+$H$1*1-'Июль 2019'!D119</f>
        <v>25720.289999999997</v>
      </c>
      <c r="L120" s="105">
        <f>'СВОД 2019'!K120+$H$1*1-'Август 2019'!D119</f>
        <v>27920.289999999997</v>
      </c>
      <c r="M120" s="105">
        <f>'СВОД 2019'!L120+$H$1*1-'Сентябрь 2019'!D119</f>
        <v>0</v>
      </c>
      <c r="N120" s="105">
        <f>'СВОД 2019'!M120+$H$1*1-'Октябрь 2019'!D119</f>
        <v>2200</v>
      </c>
      <c r="O120" s="105">
        <f>'СВОД 2019'!N120+$H$1*1-'Ноябрь 2019'!D119</f>
        <v>4400</v>
      </c>
      <c r="P120" s="105">
        <f>'СВОД 2019'!O120+$H$1*1-'Декабрь 2019'!D119</f>
        <v>6600</v>
      </c>
      <c r="Q120" s="106">
        <f t="shared" si="4"/>
        <v>26400</v>
      </c>
      <c r="R120" s="106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06">
        <f t="shared" si="5"/>
        <v>6599.9999999999927</v>
      </c>
      <c r="T120" s="116">
        <f t="shared" si="3"/>
        <v>-7.2759576141834259E-12</v>
      </c>
    </row>
    <row r="121" spans="1:20" ht="15.95" customHeight="1" x14ac:dyDescent="0.25">
      <c r="A121" s="20" t="s">
        <v>136</v>
      </c>
      <c r="B121" s="20">
        <v>97</v>
      </c>
      <c r="C121" s="114"/>
      <c r="D121" s="105">
        <f>'СВОД 2018'!P121</f>
        <v>-1900</v>
      </c>
      <c r="E121" s="105">
        <f>'СВОД 2019'!D121+$H$1*1-'Январь 2019'!D120</f>
        <v>-4600</v>
      </c>
      <c r="F121" s="105">
        <f>'СВОД 2019'!E121+$H$1*1-'Февраль 2019'!D120</f>
        <v>-2400</v>
      </c>
      <c r="G121" s="105">
        <f>'СВОД 2019'!F121+$H$1*1-'Март 2019'!D120</f>
        <v>-200</v>
      </c>
      <c r="H121" s="105">
        <f>'СВОД 2019'!G121+$H$1*1-'Апрель 2019'!D120</f>
        <v>2000</v>
      </c>
      <c r="I121" s="105">
        <f>'СВОД 2019'!H121+$H$1*1-'Май 2019'!D120</f>
        <v>0</v>
      </c>
      <c r="J121" s="105">
        <f>'СВОД 2019'!I121+$H$1*1-'Июнь 2019'!D120</f>
        <v>0</v>
      </c>
      <c r="K121" s="105">
        <f>'СВОД 2019'!J121+$H$1*1-'Июль 2019'!D120</f>
        <v>2200</v>
      </c>
      <c r="L121" s="105">
        <f>'СВОД 2019'!K121+$H$1*1-'Август 2019'!D120</f>
        <v>0</v>
      </c>
      <c r="M121" s="105">
        <f>'СВОД 2019'!L121+$H$1*1-'Сентябрь 2019'!D120</f>
        <v>2200</v>
      </c>
      <c r="N121" s="105">
        <f>'СВОД 2019'!M121+$H$1*1-'Октябрь 2019'!D120</f>
        <v>4400</v>
      </c>
      <c r="O121" s="105">
        <f>'СВОД 2019'!N121+$H$1*1-'Ноябрь 2019'!D120</f>
        <v>6600</v>
      </c>
      <c r="P121" s="105">
        <f>'СВОД 2019'!O121+$H$1*1-'Декабрь 2019'!D120</f>
        <v>-2200</v>
      </c>
      <c r="Q121" s="106">
        <f t="shared" si="4"/>
        <v>26400</v>
      </c>
      <c r="R121" s="106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5">
        <f>'СВОД 2018'!P122</f>
        <v>6599.0599999999977</v>
      </c>
      <c r="E122" s="105">
        <f>'СВОД 2019'!D122+$H$1*1-'Январь 2019'!D121</f>
        <v>8799.0599999999977</v>
      </c>
      <c r="F122" s="105">
        <f>'СВОД 2019'!E122+$H$1*1-'Февраль 2019'!D121</f>
        <v>4399.0599999999977</v>
      </c>
      <c r="G122" s="105">
        <f>'СВОД 2019'!F122+$H$1*1-'Март 2019'!D121</f>
        <v>6599.0599999999977</v>
      </c>
      <c r="H122" s="105">
        <f>'СВОД 2019'!G122+$H$1*1-'Апрель 2019'!D121</f>
        <v>2199.0599999999977</v>
      </c>
      <c r="I122" s="105">
        <f>'СВОД 2019'!H122+$H$1*1-'Май 2019'!D121</f>
        <v>2199.0599999999977</v>
      </c>
      <c r="J122" s="105">
        <f>'СВОД 2019'!I122+$H$1*1-'Июнь 2019'!D121</f>
        <v>4399.0599999999977</v>
      </c>
      <c r="K122" s="105">
        <f>'СВОД 2019'!J122+$H$1*1-'Июль 2019'!D121</f>
        <v>4399.0599999999977</v>
      </c>
      <c r="L122" s="105">
        <f>'СВОД 2019'!K122+$H$1*1-'Август 2019'!D121</f>
        <v>6599.0599999999977</v>
      </c>
      <c r="M122" s="105">
        <f>'СВОД 2019'!L122+$H$1*1-'Сентябрь 2019'!D121</f>
        <v>8799.0599999999977</v>
      </c>
      <c r="N122" s="105">
        <f>'СВОД 2019'!M122+$H$1*1-'Октябрь 2019'!D121</f>
        <v>10999.059999999998</v>
      </c>
      <c r="O122" s="105">
        <f>'СВОД 2019'!N122+$H$1*1-'Ноябрь 2019'!D121</f>
        <v>13199.059999999998</v>
      </c>
      <c r="P122" s="105">
        <f>'СВОД 2019'!O122+$H$1*1-'Декабрь 2019'!D121</f>
        <v>15399.059999999998</v>
      </c>
      <c r="Q122" s="106">
        <f t="shared" si="4"/>
        <v>26400</v>
      </c>
      <c r="R122" s="106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06">
        <f t="shared" si="5"/>
        <v>15399.059999999998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2018'!P123</f>
        <v>-1607.4700000000012</v>
      </c>
      <c r="E123" s="105">
        <f>'СВОД 2019'!D123+$H$1*1-'Январь 2019'!D122</f>
        <v>592.52999999999884</v>
      </c>
      <c r="F123" s="105">
        <f>'СВОД 2019'!E123+$H$1*1-'Февраль 2019'!D122</f>
        <v>2792.5299999999988</v>
      </c>
      <c r="G123" s="105">
        <f>'СВОД 2019'!F123+$H$1*1-'Март 2019'!D122</f>
        <v>-6007.4700000000012</v>
      </c>
      <c r="H123" s="105">
        <f>'СВОД 2019'!G123+$H$1*1-'Апрель 2019'!D122</f>
        <v>-3807.4700000000012</v>
      </c>
      <c r="I123" s="105">
        <f>'СВОД 2019'!H123+$H$1*1-'Май 2019'!D122</f>
        <v>-3807.4700000000012</v>
      </c>
      <c r="J123" s="105">
        <f>'СВОД 2019'!I123+$H$1*1-'Июнь 2019'!D122</f>
        <v>-1607.4700000000012</v>
      </c>
      <c r="K123" s="105">
        <f>'СВОД 2019'!J123+$H$1*1-'Июль 2019'!D122</f>
        <v>-3807.4700000000012</v>
      </c>
      <c r="L123" s="105">
        <f>'СВОД 2019'!K123+$H$1*1-'Август 2019'!D122</f>
        <v>-1607.4700000000012</v>
      </c>
      <c r="M123" s="105">
        <f>'СВОД 2019'!L123+$H$1*1-'Сентябрь 2019'!D122</f>
        <v>592.52999999999884</v>
      </c>
      <c r="N123" s="105">
        <f>'СВОД 2019'!M123+$H$1*1-'Октябрь 2019'!D122</f>
        <v>-3807.4700000000012</v>
      </c>
      <c r="O123" s="105">
        <f>'СВОД 2019'!N123+$H$1*1-'Ноябрь 2019'!D122</f>
        <v>-1607.4700000000012</v>
      </c>
      <c r="P123" s="105">
        <f>'СВОД 2019'!O123+$H$1*1-'Декабрь 2019'!D122</f>
        <v>-3807.4700000000012</v>
      </c>
      <c r="Q123" s="106">
        <f t="shared" si="4"/>
        <v>26400</v>
      </c>
      <c r="R123" s="106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06">
        <f t="shared" si="5"/>
        <v>-3807.4700000000012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5">
        <f>'СВОД 2018'!P124</f>
        <v>6600</v>
      </c>
      <c r="E124" s="105">
        <f>'СВОД 2019'!D124+$H$1*1-'Январь 2019'!D123</f>
        <v>8800</v>
      </c>
      <c r="F124" s="105">
        <f>'СВОД 2019'!E124+$H$1*1-'Февраль 2019'!D123</f>
        <v>11000</v>
      </c>
      <c r="G124" s="105">
        <f>'СВОД 2019'!F124+$H$1*1-'Март 2019'!D123</f>
        <v>13200</v>
      </c>
      <c r="H124" s="105">
        <f>'СВОД 2019'!G124+$H$1*1-'Апрель 2019'!D123</f>
        <v>15400</v>
      </c>
      <c r="I124" s="105">
        <f>'СВОД 2019'!H124+$H$1*1-'Май 2019'!D123</f>
        <v>15400</v>
      </c>
      <c r="J124" s="105">
        <f>'СВОД 2019'!I124+$H$1*1-'Июнь 2019'!D123</f>
        <v>17600</v>
      </c>
      <c r="K124" s="105">
        <f>'СВОД 2019'!J124+$H$1*1-'Июль 2019'!D123</f>
        <v>19800</v>
      </c>
      <c r="L124" s="105">
        <f>'СВОД 2019'!K124+$H$1*1-'Август 2019'!D123</f>
        <v>22000</v>
      </c>
      <c r="M124" s="105">
        <f>'СВОД 2019'!L124+$H$1*1-'Сентябрь 2019'!D123</f>
        <v>24200</v>
      </c>
      <c r="N124" s="105">
        <f>'СВОД 2019'!M124+$H$1*1-'Октябрь 2019'!D123</f>
        <v>26400</v>
      </c>
      <c r="O124" s="105">
        <f>'СВОД 2019'!N124+$H$1*1-'Ноябрь 2019'!D123</f>
        <v>28600</v>
      </c>
      <c r="P124" s="105">
        <f>'СВОД 2019'!O124+$H$1*1-'Декабрь 2019'!D123</f>
        <v>30800</v>
      </c>
      <c r="Q124" s="106">
        <f t="shared" si="4"/>
        <v>26400</v>
      </c>
      <c r="R124" s="106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06">
        <f t="shared" si="5"/>
        <v>30800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2018'!P125</f>
        <v>17300.509999999998</v>
      </c>
      <c r="E125" s="105">
        <f>'СВОД 2019'!D125+$H$1*1-'Январь 2019'!D124</f>
        <v>19500.509999999998</v>
      </c>
      <c r="F125" s="105">
        <f>'СВОД 2019'!E125+$H$1*1-'Февраль 2019'!D124</f>
        <v>21700.51</v>
      </c>
      <c r="G125" s="105">
        <f>'СВОД 2019'!F125+$H$1*1-'Март 2019'!D124</f>
        <v>23900.51</v>
      </c>
      <c r="H125" s="105">
        <f>'СВОД 2019'!G125+$H$1*1-'Апрель 2019'!D124</f>
        <v>26100.51</v>
      </c>
      <c r="I125" s="105">
        <f>'СВОД 2019'!H125+$H$1*1-'Май 2019'!D124</f>
        <v>28300.51</v>
      </c>
      <c r="J125" s="105">
        <f>'СВОД 2019'!I125+$H$1*1-'Июнь 2019'!D124</f>
        <v>30500.51</v>
      </c>
      <c r="K125" s="105">
        <f>'СВОД 2019'!J125+$H$1*1-'Июль 2019'!D124</f>
        <v>32700.51</v>
      </c>
      <c r="L125" s="105">
        <f>'СВОД 2019'!K125+$H$1*1-'Август 2019'!D124</f>
        <v>22900.509999999995</v>
      </c>
      <c r="M125" s="105">
        <f>'СВОД 2019'!L125+$H$1*1-'Сентябрь 2019'!D124</f>
        <v>25100.509999999995</v>
      </c>
      <c r="N125" s="105">
        <f>'СВОД 2019'!M125+$H$1*1-'Октябрь 2019'!D124</f>
        <v>27300.509999999995</v>
      </c>
      <c r="O125" s="105">
        <f>'СВОД 2019'!N125+$H$1*1-'Ноябрь 2019'!D124</f>
        <v>29500.509999999995</v>
      </c>
      <c r="P125" s="105">
        <f>'СВОД 2019'!O125+$H$1*1-'Декабрь 2019'!D124</f>
        <v>31700.509999999995</v>
      </c>
      <c r="Q125" s="106">
        <f t="shared" si="4"/>
        <v>26400</v>
      </c>
      <c r="R125" s="106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06">
        <f t="shared" si="5"/>
        <v>31700.509999999995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5">
        <f>'СВОД 2018'!P126</f>
        <v>0.69000000000050932</v>
      </c>
      <c r="E126" s="105">
        <f>'СВОД 2019'!D126+$H$1*1-'Январь 2019'!D125</f>
        <v>2200.6900000000005</v>
      </c>
      <c r="F126" s="105">
        <f>'СВОД 2019'!E126+$H$1*1-'Февраль 2019'!D125</f>
        <v>4400.6900000000005</v>
      </c>
      <c r="G126" s="105">
        <f>'СВОД 2019'!F126+$H$1*1-'Март 2019'!D125</f>
        <v>6600.6900000000005</v>
      </c>
      <c r="H126" s="105">
        <f>'СВОД 2019'!G126+$H$1*1-'Апрель 2019'!D125</f>
        <v>-6199.3099999999995</v>
      </c>
      <c r="I126" s="105">
        <f>'СВОД 2019'!H126+$H$1*1-'Май 2019'!D125</f>
        <v>-3999.3099999999995</v>
      </c>
      <c r="J126" s="105">
        <f>'СВОД 2019'!I126+$H$1*1-'Июнь 2019'!D125</f>
        <v>-1799.3099999999995</v>
      </c>
      <c r="K126" s="105">
        <f>'СВОД 2019'!J126+$H$1*1-'Июль 2019'!D125</f>
        <v>400.69000000000051</v>
      </c>
      <c r="L126" s="105">
        <f>'СВОД 2019'!K126+$H$1*1-'Август 2019'!D125</f>
        <v>-8799.31</v>
      </c>
      <c r="M126" s="105">
        <f>'СВОД 2019'!L126+$H$1*1-'Сентябрь 2019'!D125</f>
        <v>-6599.3099999999995</v>
      </c>
      <c r="N126" s="105">
        <f>'СВОД 2019'!M126+$H$1*1-'Октябрь 2019'!D125</f>
        <v>-4399.3099999999995</v>
      </c>
      <c r="O126" s="105">
        <f>'СВОД 2019'!N126+$H$1*1-'Ноябрь 2019'!D125</f>
        <v>-2199.3099999999995</v>
      </c>
      <c r="P126" s="105">
        <f>'СВОД 2019'!O126+$H$1*1-'Декабрь 2019'!D125</f>
        <v>-10999.31</v>
      </c>
      <c r="Q126" s="106">
        <f t="shared" si="4"/>
        <v>26400</v>
      </c>
      <c r="R126" s="106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06">
        <f t="shared" si="5"/>
        <v>-10999.309999999998</v>
      </c>
      <c r="T126" s="116">
        <f t="shared" si="3"/>
        <v>0</v>
      </c>
    </row>
    <row r="127" spans="1:20" ht="15.95" customHeight="1" x14ac:dyDescent="0.25">
      <c r="A127" s="20" t="s">
        <v>142</v>
      </c>
      <c r="B127" s="20">
        <v>101</v>
      </c>
      <c r="C127" s="114"/>
      <c r="D127" s="105">
        <f>'СВОД 2018'!P127</f>
        <v>9264.0799999999963</v>
      </c>
      <c r="E127" s="105">
        <f>'СВОД 2019'!D127+$H$1*1-'Январь 2019'!D126</f>
        <v>11464.079999999996</v>
      </c>
      <c r="F127" s="105">
        <f>'СВОД 2019'!E127+$H$1*1-'Февраль 2019'!D126</f>
        <v>13664.079999999996</v>
      </c>
      <c r="G127" s="105">
        <f>'СВОД 2019'!F127+$H$1*1-'Март 2019'!D126</f>
        <v>13926.079999999996</v>
      </c>
      <c r="H127" s="105">
        <f>'СВОД 2019'!G127+$H$1*1-'Апрель 2019'!D126</f>
        <v>16126.079999999996</v>
      </c>
      <c r="I127" s="105">
        <f>'СВОД 2019'!H127+$H$1*1-'Май 2019'!D126</f>
        <v>18326.079999999994</v>
      </c>
      <c r="J127" s="105">
        <f>'СВОД 2019'!I127+$H$1*1-'Июнь 2019'!D126</f>
        <v>20526.079999999994</v>
      </c>
      <c r="K127" s="105">
        <f>'СВОД 2019'!J127+$H$1*1-'Июль 2019'!D126</f>
        <v>17045.619999999995</v>
      </c>
      <c r="L127" s="105">
        <f>'СВОД 2019'!K127+$H$1*1-'Август 2019'!D126</f>
        <v>19245.619999999995</v>
      </c>
      <c r="M127" s="105">
        <f>'СВОД 2019'!L127+$H$1*1-'Сентябрь 2019'!D126</f>
        <v>21445.619999999995</v>
      </c>
      <c r="N127" s="105">
        <f>'СВОД 2019'!M127+$H$1*1-'Октябрь 2019'!D126</f>
        <v>23645.619999999995</v>
      </c>
      <c r="O127" s="105">
        <f>'СВОД 2019'!N127+$H$1*1-'Ноябрь 2019'!D126</f>
        <v>25845.619999999995</v>
      </c>
      <c r="P127" s="105">
        <f>'СВОД 2019'!O127+$H$1*1-'Декабрь 2019'!D126</f>
        <v>28045.619999999995</v>
      </c>
      <c r="Q127" s="106">
        <f t="shared" si="4"/>
        <v>26400</v>
      </c>
      <c r="R127" s="106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06">
        <f t="shared" si="5"/>
        <v>28045.619999999995</v>
      </c>
      <c r="T127" s="116">
        <f t="shared" si="3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5">
        <f>'СВОД 2018'!P128</f>
        <v>7723.5099999999948</v>
      </c>
      <c r="E128" s="105">
        <f>'СВОД 2019'!D128+$H$1*1-'Январь 2019'!D127</f>
        <v>9923.5099999999948</v>
      </c>
      <c r="F128" s="105">
        <f>'СВОД 2019'!E128+$H$1*1-'Февраль 2019'!D127</f>
        <v>12123.509999999995</v>
      </c>
      <c r="G128" s="105">
        <f>'СВОД 2019'!F128+$H$1*1-'Март 2019'!D127</f>
        <v>14323.509999999995</v>
      </c>
      <c r="H128" s="105">
        <f>'СВОД 2019'!G128+$H$1*1-'Апрель 2019'!D127</f>
        <v>9923.5099999999948</v>
      </c>
      <c r="I128" s="105">
        <f>'СВОД 2019'!H128+$H$1*1-'Май 2019'!D127</f>
        <v>12123.509999999995</v>
      </c>
      <c r="J128" s="105">
        <f>'СВОД 2019'!I128+$H$1*1-'Июнь 2019'!D127</f>
        <v>14323.509999999995</v>
      </c>
      <c r="K128" s="105">
        <f>'СВОД 2019'!J128+$H$1*1-'Июль 2019'!D127</f>
        <v>16523.509999999995</v>
      </c>
      <c r="L128" s="105">
        <f>'СВОД 2019'!K128+$H$1*1-'Август 2019'!D127</f>
        <v>18723.509999999995</v>
      </c>
      <c r="M128" s="105">
        <f>'СВОД 2019'!L128+$H$1*1-'Сентябрь 2019'!D127</f>
        <v>5923.5099999999948</v>
      </c>
      <c r="N128" s="105">
        <f>'СВОД 2019'!M128+$H$1*1-'Октябрь 2019'!D127</f>
        <v>8123.5099999999948</v>
      </c>
      <c r="O128" s="105">
        <f>'СВОД 2019'!N128+$H$1*1-'Ноябрь 2019'!D127</f>
        <v>10323.509999999995</v>
      </c>
      <c r="P128" s="105">
        <f>'СВОД 2019'!O128+$H$1*1-'Декабрь 2019'!D127</f>
        <v>12523.509999999995</v>
      </c>
      <c r="Q128" s="106">
        <f t="shared" si="4"/>
        <v>26400</v>
      </c>
      <c r="R128" s="106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06">
        <f t="shared" si="5"/>
        <v>12523.509999999995</v>
      </c>
      <c r="T128" s="116">
        <f t="shared" si="3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5">
        <f>'СВОД 2018'!P129</f>
        <v>-2200</v>
      </c>
      <c r="E129" s="105">
        <f>'СВОД 2019'!D129+$H$1*1-'Январь 2019'!D128</f>
        <v>0</v>
      </c>
      <c r="F129" s="105">
        <f>'СВОД 2019'!E129+$H$1*1-'Февраль 2019'!D128</f>
        <v>-8800</v>
      </c>
      <c r="G129" s="105">
        <f>'СВОД 2019'!F129+$H$1*1-'Март 2019'!D128</f>
        <v>-6600</v>
      </c>
      <c r="H129" s="105">
        <f>'СВОД 2019'!G129+$H$1*1-'Апрель 2019'!D128</f>
        <v>-4400</v>
      </c>
      <c r="I129" s="105">
        <f>'СВОД 2019'!H129+$H$1*1-'Май 2019'!D128</f>
        <v>-2200</v>
      </c>
      <c r="J129" s="105">
        <f>'СВОД 2019'!I129+$H$1*1-'Июнь 2019'!D128</f>
        <v>0</v>
      </c>
      <c r="K129" s="105">
        <f>'СВОД 2019'!J129+$H$1*1-'Июль 2019'!D128</f>
        <v>2200</v>
      </c>
      <c r="L129" s="105">
        <f>'СВОД 2019'!K129+$H$1*1-'Август 2019'!D128</f>
        <v>-8800</v>
      </c>
      <c r="M129" s="105">
        <f>'СВОД 2019'!L129+$H$1*1-'Сентябрь 2019'!D128</f>
        <v>-6600</v>
      </c>
      <c r="N129" s="105">
        <f>'СВОД 2019'!M129+$H$1*1-'Октябрь 2019'!D128</f>
        <v>-4400</v>
      </c>
      <c r="O129" s="105">
        <f>'СВОД 2019'!N129+$H$1*1-'Ноябрь 2019'!D128</f>
        <v>-2200</v>
      </c>
      <c r="P129" s="105">
        <f>'СВОД 2019'!O129+$H$1*1-'Декабрь 2019'!D128</f>
        <v>0</v>
      </c>
      <c r="Q129" s="106">
        <f t="shared" si="4"/>
        <v>26400</v>
      </c>
      <c r="R129" s="106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06">
        <f t="shared" si="5"/>
        <v>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5">
        <f>'СВОД 2018'!P130</f>
        <v>1760</v>
      </c>
      <c r="E130" s="105">
        <f>'СВОД 2019'!D130+$H$1*1-'Январь 2019'!D129</f>
        <v>3960</v>
      </c>
      <c r="F130" s="105">
        <f>'СВОД 2019'!E130+$H$1*1-'Февраль 2019'!D129</f>
        <v>6160</v>
      </c>
      <c r="G130" s="105">
        <f>'СВОД 2019'!F130+$H$1*1-'Март 2019'!D129</f>
        <v>8360</v>
      </c>
      <c r="H130" s="105">
        <f>'СВОД 2019'!G130+$H$1*1-'Апрель 2019'!D129</f>
        <v>10560</v>
      </c>
      <c r="I130" s="105">
        <f>'СВОД 2019'!H130+$H$1*1-'Май 2019'!D129</f>
        <v>12760</v>
      </c>
      <c r="J130" s="105">
        <f>'СВОД 2019'!I130+$H$1*1-'Июнь 2019'!D129</f>
        <v>14960</v>
      </c>
      <c r="K130" s="105">
        <f>'СВОД 2019'!J130+$H$1*1-'Июль 2019'!D129</f>
        <v>4400</v>
      </c>
      <c r="L130" s="105">
        <f>'СВОД 2019'!K130+$H$1*1-'Август 2019'!D129</f>
        <v>6600</v>
      </c>
      <c r="M130" s="105">
        <f>'СВОД 2019'!L130+$H$1*1-'Сентябрь 2019'!D129</f>
        <v>800</v>
      </c>
      <c r="N130" s="105">
        <f>'СВОД 2019'!M130+$H$1*1-'Октябрь 2019'!D129</f>
        <v>3000</v>
      </c>
      <c r="O130" s="105">
        <f>'СВОД 2019'!N130+$H$1*1-'Ноябрь 2019'!D129</f>
        <v>-4500</v>
      </c>
      <c r="P130" s="105">
        <f>'СВОД 2019'!O130+$H$1*1-'Декабрь 2019'!D129</f>
        <v>-2300</v>
      </c>
      <c r="Q130" s="106">
        <f t="shared" si="4"/>
        <v>26400</v>
      </c>
      <c r="R130" s="106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06">
        <f t="shared" si="5"/>
        <v>-2300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5">
        <f>'СВОД 2018'!P131</f>
        <v>11000</v>
      </c>
      <c r="E131" s="105">
        <f>'СВОД 2019'!D131+$H$1*1-'Январь 2019'!D130</f>
        <v>13200</v>
      </c>
      <c r="F131" s="105">
        <f>'СВОД 2019'!E131+$H$1*1-'Февраль 2019'!D130</f>
        <v>15400</v>
      </c>
      <c r="G131" s="105">
        <f>'СВОД 2019'!F131+$H$1*1-'Март 2019'!D130</f>
        <v>17600</v>
      </c>
      <c r="H131" s="105">
        <f>'СВОД 2019'!G131+$H$1*1-'Апрель 2019'!D130</f>
        <v>19800</v>
      </c>
      <c r="I131" s="105">
        <f>'СВОД 2019'!H131+$H$1*1-'Май 2019'!D130</f>
        <v>13000</v>
      </c>
      <c r="J131" s="105">
        <f>'СВОД 2019'!I131+$H$1*1-'Июнь 2019'!D130</f>
        <v>2200</v>
      </c>
      <c r="K131" s="105">
        <f>'СВОД 2019'!J131+$H$1*1-'Июль 2019'!D130</f>
        <v>2200</v>
      </c>
      <c r="L131" s="105">
        <f>'СВОД 2019'!K131+$H$1*1-'Август 2019'!D130</f>
        <v>4400</v>
      </c>
      <c r="M131" s="105">
        <f>'СВОД 2019'!L131+$H$1*1-'Сентябрь 2019'!D130</f>
        <v>4400</v>
      </c>
      <c r="N131" s="105">
        <f>'СВОД 2019'!M131+$H$1*1-'Октябрь 2019'!D130</f>
        <v>6600</v>
      </c>
      <c r="O131" s="105">
        <f>'СВОД 2019'!N131+$H$1*1-'Ноябрь 2019'!D130</f>
        <v>6600</v>
      </c>
      <c r="P131" s="105">
        <f>'СВОД 2019'!O131+$H$1*1-'Декабрь 2019'!D130</f>
        <v>4000</v>
      </c>
      <c r="Q131" s="106">
        <f t="shared" si="4"/>
        <v>26400</v>
      </c>
      <c r="R131" s="106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06">
        <f t="shared" si="5"/>
        <v>4000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5">
        <f>'СВОД 2018'!P132</f>
        <v>5772.5899999999965</v>
      </c>
      <c r="E132" s="105">
        <f>'СВОД 2019'!D132+$H$1*1-'Январь 2019'!D131</f>
        <v>7972.5899999999965</v>
      </c>
      <c r="F132" s="105">
        <f>'СВОД 2019'!E132+$H$1*1-'Февраль 2019'!D131</f>
        <v>10172.589999999997</v>
      </c>
      <c r="G132" s="105">
        <f>'СВОД 2019'!F132+$H$1*1-'Март 2019'!D131</f>
        <v>5772.5899999999965</v>
      </c>
      <c r="H132" s="105">
        <f>'СВОД 2019'!G132+$H$1*1-'Апрель 2019'!D131</f>
        <v>1372.5899999999965</v>
      </c>
      <c r="I132" s="105">
        <f>'СВОД 2019'!H132+$H$1*1-'Май 2019'!D131</f>
        <v>3572.5899999999965</v>
      </c>
      <c r="J132" s="105">
        <f>'СВОД 2019'!I132+$H$1*1-'Июнь 2019'!D131</f>
        <v>5772.5899999999965</v>
      </c>
      <c r="K132" s="105">
        <f>'СВОД 2019'!J132+$H$1*1-'Июль 2019'!D131</f>
        <v>1372.5899999999965</v>
      </c>
      <c r="L132" s="105">
        <f>'СВОД 2019'!K132+$H$1*1-'Август 2019'!D131</f>
        <v>3572.5899999999965</v>
      </c>
      <c r="M132" s="105">
        <f>'СВОД 2019'!L132+$H$1*1-'Сентябрь 2019'!D131</f>
        <v>3572.5899999999965</v>
      </c>
      <c r="N132" s="105">
        <f>'СВОД 2019'!M132+$H$1*1-'Октябрь 2019'!D131</f>
        <v>5772.5899999999965</v>
      </c>
      <c r="O132" s="105">
        <f>'СВОД 2019'!N132+$H$1*1-'Ноябрь 2019'!D131</f>
        <v>3572.5899999999965</v>
      </c>
      <c r="P132" s="105">
        <f>'СВОД 2019'!O132+$H$1*1-'Декабрь 2019'!D131</f>
        <v>-827.41000000000349</v>
      </c>
      <c r="Q132" s="106">
        <f t="shared" ref="Q132:Q195" si="6">2200*12</f>
        <v>26400</v>
      </c>
      <c r="R132" s="106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06">
        <f t="shared" ref="S132:S195" si="7">Q132+D132-R132</f>
        <v>-827.41000000000349</v>
      </c>
      <c r="T132" s="116">
        <f t="shared" si="3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5">
        <f>'СВОД 2018'!P133</f>
        <v>6600</v>
      </c>
      <c r="E133" s="105">
        <f>'СВОД 2019'!D133+$H$1*1-'Январь 2019'!D132</f>
        <v>8800</v>
      </c>
      <c r="F133" s="105">
        <f>'СВОД 2019'!E133+$H$1*1-'Февраль 2019'!D132</f>
        <v>11000</v>
      </c>
      <c r="G133" s="105">
        <f>'СВОД 2019'!F133+$H$1*1-'Март 2019'!D132</f>
        <v>4400</v>
      </c>
      <c r="H133" s="105">
        <f>'СВОД 2019'!G133+$H$1*1-'Апрель 2019'!D132</f>
        <v>0</v>
      </c>
      <c r="I133" s="105">
        <f>'СВОД 2019'!H133+$H$1*1-'Май 2019'!D132</f>
        <v>0</v>
      </c>
      <c r="J133" s="105">
        <f>'СВОД 2019'!I133+$H$1*1-'Июнь 2019'!D132</f>
        <v>0</v>
      </c>
      <c r="K133" s="105">
        <f>'СВОД 2019'!J133+$H$1*1-'Июль 2019'!D132</f>
        <v>0</v>
      </c>
      <c r="L133" s="105">
        <f>'СВОД 2019'!K133+$H$1*1-'Август 2019'!D132</f>
        <v>0</v>
      </c>
      <c r="M133" s="105">
        <f>'СВОД 2019'!L133+$H$1*1-'Сентябрь 2019'!D132</f>
        <v>-2200</v>
      </c>
      <c r="N133" s="105">
        <f>'СВОД 2019'!M133+$H$1*1-'Октябрь 2019'!D132</f>
        <v>-2200</v>
      </c>
      <c r="O133" s="105">
        <f>'СВОД 2019'!N133+$H$1*1-'Ноябрь 2019'!D132</f>
        <v>-2200</v>
      </c>
      <c r="P133" s="105">
        <f>'СВОД 2019'!O133+$H$1*1-'Декабрь 2019'!D132</f>
        <v>-2200</v>
      </c>
      <c r="Q133" s="106">
        <f t="shared" si="6"/>
        <v>26400</v>
      </c>
      <c r="R133" s="106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06">
        <f t="shared" si="7"/>
        <v>-2200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5">
        <f>'СВОД 2018'!P134</f>
        <v>0</v>
      </c>
      <c r="E134" s="105">
        <f>'СВОД 2019'!D134+$H$1*1-'Январь 2019'!D133</f>
        <v>-2200</v>
      </c>
      <c r="F134" s="105">
        <f>'СВОД 2019'!E134+$H$1*1-'Февраль 2019'!D133</f>
        <v>0</v>
      </c>
      <c r="G134" s="105">
        <f>'СВОД 2019'!F134+$H$1*1-'Март 2019'!D133</f>
        <v>0</v>
      </c>
      <c r="H134" s="105">
        <f>'СВОД 2019'!G134+$H$1*1-'Апрель 2019'!D133</f>
        <v>0</v>
      </c>
      <c r="I134" s="105">
        <f>'СВОД 2019'!H134+$H$1*1-'Май 2019'!D133</f>
        <v>-4400</v>
      </c>
      <c r="J134" s="105">
        <f>'СВОД 2019'!I134+$H$1*1-'Июнь 2019'!D133</f>
        <v>-2200</v>
      </c>
      <c r="K134" s="105">
        <f>'СВОД 2019'!J134+$H$1*1-'Июль 2019'!D133</f>
        <v>0</v>
      </c>
      <c r="L134" s="105">
        <f>'СВОД 2019'!K134+$H$1*1-'Август 2019'!D133</f>
        <v>0</v>
      </c>
      <c r="M134" s="105">
        <f>'СВОД 2019'!L134+$H$1*1-'Сентябрь 2019'!D133</f>
        <v>0</v>
      </c>
      <c r="N134" s="105">
        <f>'СВОД 2019'!M134+$H$1*1-'Октябрь 2019'!D133</f>
        <v>0</v>
      </c>
      <c r="O134" s="105">
        <f>'СВОД 2019'!N134+$H$1*1-'Ноябрь 2019'!D133</f>
        <v>2200</v>
      </c>
      <c r="P134" s="105">
        <f>'СВОД 2019'!O134+$H$1*1-'Декабрь 2019'!D133</f>
        <v>-6600</v>
      </c>
      <c r="Q134" s="106">
        <f t="shared" si="6"/>
        <v>26400</v>
      </c>
      <c r="R134" s="106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06">
        <f t="shared" si="7"/>
        <v>-6600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5">
        <f>'СВОД 2018'!P135</f>
        <v>1200.0000000000009</v>
      </c>
      <c r="E135" s="105">
        <f>'СВОД 2019'!D135+$H$1*1-'Январь 2019'!D134</f>
        <v>-3199.9999999999991</v>
      </c>
      <c r="F135" s="105">
        <f>'СВОД 2019'!E135+$H$1*1-'Февраль 2019'!D134</f>
        <v>-999.99999999999909</v>
      </c>
      <c r="G135" s="105">
        <f>'СВОД 2019'!F135+$H$1*1-'Март 2019'!D134</f>
        <v>-5399.9999999999991</v>
      </c>
      <c r="H135" s="105">
        <f>'СВОД 2019'!G135+$H$1*1-'Апрель 2019'!D134</f>
        <v>-3199.9999999999991</v>
      </c>
      <c r="I135" s="105">
        <f>'СВОД 2019'!H135+$H$1*1-'Май 2019'!D134</f>
        <v>-999.99999999999909</v>
      </c>
      <c r="J135" s="105">
        <f>'СВОД 2019'!I135+$H$1*1-'Июнь 2019'!D134</f>
        <v>-999.99999999999909</v>
      </c>
      <c r="K135" s="105">
        <f>'СВОД 2019'!J135+$H$1*1-'Июль 2019'!D134</f>
        <v>-999.99999999999909</v>
      </c>
      <c r="L135" s="105">
        <f>'СВОД 2019'!K135+$H$1*1-'Август 2019'!D134</f>
        <v>1200.0000000000009</v>
      </c>
      <c r="M135" s="105">
        <f>'СВОД 2019'!L135+$H$1*1-'Сентябрь 2019'!D134</f>
        <v>1200.0000000000009</v>
      </c>
      <c r="N135" s="105">
        <f>'СВОД 2019'!M135+$H$1*1-'Октябрь 2019'!D134</f>
        <v>1200.0000000000009</v>
      </c>
      <c r="O135" s="105">
        <f>'СВОД 2019'!N135+$H$1*1-'Ноябрь 2019'!D134</f>
        <v>3400.0000000000009</v>
      </c>
      <c r="P135" s="105">
        <f>'СВОД 2019'!O135+$H$1*1-'Декабрь 2019'!D134</f>
        <v>1200.0000000000009</v>
      </c>
      <c r="Q135" s="106">
        <f t="shared" si="6"/>
        <v>26400</v>
      </c>
      <c r="R135" s="106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06">
        <f t="shared" si="7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5">
        <f>'СВОД 2018'!P136</f>
        <v>-7680.0000000000009</v>
      </c>
      <c r="E136" s="105">
        <f>'СВОД 2019'!D136+$H$1*1-'Январь 2019'!D135</f>
        <v>-7680.0000000000009</v>
      </c>
      <c r="F136" s="105">
        <f>'СВОД 2019'!E136+$H$1*1-'Февраль 2019'!D135</f>
        <v>-7680.0000000000009</v>
      </c>
      <c r="G136" s="105">
        <f>'СВОД 2019'!F136+$H$1*1-'Март 2019'!D135</f>
        <v>-7680.0000000000009</v>
      </c>
      <c r="H136" s="105">
        <f>'СВОД 2019'!G136+$H$1*1-'Апрель 2019'!D135</f>
        <v>-7680.0000000000009</v>
      </c>
      <c r="I136" s="105">
        <f>'СВОД 2019'!H136+$H$1*1-'Май 2019'!D135</f>
        <v>-7680.0000000000009</v>
      </c>
      <c r="J136" s="105">
        <f>'СВОД 2019'!I136+$H$1*1-'Июнь 2019'!D135</f>
        <v>-7680.0000000000009</v>
      </c>
      <c r="K136" s="105">
        <f>'СВОД 2019'!J136+$H$1*1-'Июль 2019'!D135</f>
        <v>-7680.0000000000009</v>
      </c>
      <c r="L136" s="105">
        <f>'СВОД 2019'!K136+$H$1*1-'Август 2019'!D135</f>
        <v>-7680.0000000000009</v>
      </c>
      <c r="M136" s="105">
        <f>'СВОД 2019'!L136+$H$1*1-'Сентябрь 2019'!D135</f>
        <v>-12080</v>
      </c>
      <c r="N136" s="105">
        <f>'СВОД 2019'!M136+$H$1*1-'Октябрь 2019'!D135</f>
        <v>-14280</v>
      </c>
      <c r="O136" s="105">
        <f>'СВОД 2019'!N136+$H$1*1-'Ноябрь 2019'!D135</f>
        <v>-12080</v>
      </c>
      <c r="P136" s="105">
        <f>'СВОД 2019'!O136+$H$1*1-'Декабрь 2019'!D135</f>
        <v>-14280</v>
      </c>
      <c r="Q136" s="106">
        <f t="shared" si="6"/>
        <v>26400</v>
      </c>
      <c r="R136" s="106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06">
        <f t="shared" si="7"/>
        <v>-14280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5">
        <f>'СВОД 2018'!P137</f>
        <v>-2900.0000000000018</v>
      </c>
      <c r="E137" s="105">
        <f>'СВОД 2019'!D137+$H$1*1-'Январь 2019'!D136</f>
        <v>-5700.0000000000018</v>
      </c>
      <c r="F137" s="105">
        <f>'СВОД 2019'!E137+$H$1*1-'Февраль 2019'!D136</f>
        <v>-11700.000000000002</v>
      </c>
      <c r="G137" s="105">
        <f>'СВОД 2019'!F137+$H$1*1-'Март 2019'!D136</f>
        <v>-13900.000000000002</v>
      </c>
      <c r="H137" s="105">
        <f>'СВОД 2019'!G137+$H$1*1-'Апрель 2019'!D136</f>
        <v>-16700</v>
      </c>
      <c r="I137" s="105">
        <f>'СВОД 2019'!H137+$H$1*1-'Май 2019'!D136</f>
        <v>-19500</v>
      </c>
      <c r="J137" s="105">
        <f>'СВОД 2019'!I137+$H$1*1-'Июнь 2019'!D136</f>
        <v>-22300</v>
      </c>
      <c r="K137" s="105">
        <f>'СВОД 2019'!J137+$H$1*1-'Июль 2019'!D136</f>
        <v>-20100</v>
      </c>
      <c r="L137" s="105">
        <f>'СВОД 2019'!K137+$H$1*1-'Август 2019'!D136</f>
        <v>-17900</v>
      </c>
      <c r="M137" s="105">
        <f>'СВОД 2019'!L137+$H$1*1-'Сентябрь 2019'!D136</f>
        <v>-15700</v>
      </c>
      <c r="N137" s="105">
        <f>'СВОД 2019'!M137+$H$1*1-'Октябрь 2019'!D136</f>
        <v>-13500</v>
      </c>
      <c r="O137" s="105">
        <f>'СВОД 2019'!N137+$H$1*1-'Ноябрь 2019'!D136</f>
        <v>-11300</v>
      </c>
      <c r="P137" s="105">
        <f>'СВОД 2019'!O137+$H$1*1-'Декабрь 2019'!D136</f>
        <v>-9100</v>
      </c>
      <c r="Q137" s="106">
        <f t="shared" si="6"/>
        <v>26400</v>
      </c>
      <c r="R137" s="106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06">
        <f t="shared" si="7"/>
        <v>-9100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5">
        <f>'СВОД 2018'!P138</f>
        <v>6591.3799999999937</v>
      </c>
      <c r="E138" s="105">
        <f>'СВОД 2019'!D138+$H$1*1-'Январь 2019'!D137</f>
        <v>8791.3799999999937</v>
      </c>
      <c r="F138" s="105">
        <f>'СВОД 2019'!E138+$H$1*1-'Февраль 2019'!D137</f>
        <v>10991.379999999994</v>
      </c>
      <c r="G138" s="105">
        <f>'СВОД 2019'!F138+$H$1*1-'Март 2019'!D137</f>
        <v>13191.379999999994</v>
      </c>
      <c r="H138" s="105">
        <f>'СВОД 2019'!G138+$H$1*1-'Апрель 2019'!D137</f>
        <v>15391.379999999994</v>
      </c>
      <c r="I138" s="105">
        <f>'СВОД 2019'!H138+$H$1*1-'Май 2019'!D137</f>
        <v>17591.379999999994</v>
      </c>
      <c r="J138" s="105">
        <f>'СВОД 2019'!I138+$H$1*1-'Июнь 2019'!D137</f>
        <v>19791.379999999994</v>
      </c>
      <c r="K138" s="105">
        <f>'СВОД 2019'!J138+$H$1*1-'Июль 2019'!D137</f>
        <v>21991.379999999994</v>
      </c>
      <c r="L138" s="105">
        <f>'СВОД 2019'!K138+$H$1*1-'Август 2019'!D137</f>
        <v>23141.379999999994</v>
      </c>
      <c r="M138" s="105">
        <f>'СВОД 2019'!L138+$H$1*1-'Сентябрь 2019'!D137</f>
        <v>25341.379999999994</v>
      </c>
      <c r="N138" s="105">
        <f>'СВОД 2019'!M138+$H$1*1-'Октябрь 2019'!D137</f>
        <v>27541.379999999994</v>
      </c>
      <c r="O138" s="105">
        <f>'СВОД 2019'!N138+$H$1*1-'Ноябрь 2019'!D137</f>
        <v>29741.379999999994</v>
      </c>
      <c r="P138" s="105">
        <f>'СВОД 2019'!O138+$H$1*1-'Декабрь 2019'!D137</f>
        <v>31941.379999999994</v>
      </c>
      <c r="Q138" s="106">
        <f t="shared" si="6"/>
        <v>26400</v>
      </c>
      <c r="R138" s="106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06">
        <f t="shared" si="7"/>
        <v>31941.37999999999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5">
        <f>'СВОД 2018'!P139</f>
        <v>3999.0900000000029</v>
      </c>
      <c r="E139" s="105">
        <f>'СВОД 2019'!D139+$H$1*1-'Январь 2019'!D138</f>
        <v>6199.0900000000029</v>
      </c>
      <c r="F139" s="105">
        <f>'СВОД 2019'!E139+$H$1*1-'Февраль 2019'!D138</f>
        <v>8399.0900000000038</v>
      </c>
      <c r="G139" s="105">
        <f>'СВОД 2019'!F139+$H$1*1-'Март 2019'!D138</f>
        <v>10599.090000000004</v>
      </c>
      <c r="H139" s="105">
        <f>'СВОД 2019'!G139+$H$1*1-'Апрель 2019'!D138</f>
        <v>12799.090000000004</v>
      </c>
      <c r="I139" s="105">
        <f>'СВОД 2019'!H139+$H$1*1-'Май 2019'!D138</f>
        <v>14999.090000000004</v>
      </c>
      <c r="J139" s="105">
        <f>'СВОД 2019'!I139+$H$1*1-'Июнь 2019'!D138</f>
        <v>17199.090000000004</v>
      </c>
      <c r="K139" s="105">
        <f>'СВОД 2019'!J139+$H$1*1-'Июль 2019'!D138</f>
        <v>19399.090000000004</v>
      </c>
      <c r="L139" s="105">
        <f>'СВОД 2019'!K139+$H$1*1-'Август 2019'!D138</f>
        <v>21599.090000000004</v>
      </c>
      <c r="M139" s="105">
        <f>'СВОД 2019'!L139+$H$1*1-'Сентябрь 2019'!D138</f>
        <v>23799.090000000004</v>
      </c>
      <c r="N139" s="105">
        <f>'СВОД 2019'!M139+$H$1*1-'Октябрь 2019'!D138</f>
        <v>25999.090000000004</v>
      </c>
      <c r="O139" s="105">
        <f>'СВОД 2019'!N139+$H$1*1-'Ноябрь 2019'!D138</f>
        <v>7799.0900000000038</v>
      </c>
      <c r="P139" s="105">
        <f>'СВОД 2019'!O139+$H$1*1-'Декабрь 2019'!D138</f>
        <v>9999.0900000000038</v>
      </c>
      <c r="Q139" s="106">
        <f t="shared" si="6"/>
        <v>26400</v>
      </c>
      <c r="R139" s="106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06">
        <f t="shared" si="7"/>
        <v>9999.0900000000038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5">
        <f>'СВОД 2018'!P140</f>
        <v>1.8189894035458565E-12</v>
      </c>
      <c r="E140" s="105">
        <f>'СВОД 2019'!D140+$H$1*1-'Январь 2019'!D139</f>
        <v>2200.0000000000018</v>
      </c>
      <c r="F140" s="105">
        <f>'СВОД 2019'!E140+$H$1*1-'Февраль 2019'!D139</f>
        <v>4400.0000000000018</v>
      </c>
      <c r="G140" s="105">
        <f>'СВОД 2019'!F140+$H$1*1-'Март 2019'!D139</f>
        <v>6600.0000000000018</v>
      </c>
      <c r="H140" s="105">
        <f>'СВОД 2019'!G140+$H$1*1-'Апрель 2019'!D139</f>
        <v>7382.0000000000018</v>
      </c>
      <c r="I140" s="105">
        <f>'СВОД 2019'!H140+$H$1*1-'Май 2019'!D139</f>
        <v>9582.0000000000018</v>
      </c>
      <c r="J140" s="105">
        <f>'СВОД 2019'!I140+$H$1*1-'Июнь 2019'!D139</f>
        <v>8075.0000000000018</v>
      </c>
      <c r="K140" s="105">
        <f>'СВОД 2019'!J140+$H$1*1-'Июль 2019'!D139</f>
        <v>10275.000000000002</v>
      </c>
      <c r="L140" s="105">
        <f>'СВОД 2019'!K140+$H$1*1-'Август 2019'!D139</f>
        <v>12475.000000000002</v>
      </c>
      <c r="M140" s="105">
        <f>'СВОД 2019'!L140+$H$1*1-'Сентябрь 2019'!D139</f>
        <v>12475.000000000002</v>
      </c>
      <c r="N140" s="105">
        <f>'СВОД 2019'!M140+$H$1*1-'Октябрь 2019'!D139</f>
        <v>8075.0000000000018</v>
      </c>
      <c r="O140" s="105">
        <f>'СВОД 2019'!N140+$H$1*1-'Ноябрь 2019'!D139</f>
        <v>10275.000000000002</v>
      </c>
      <c r="P140" s="105">
        <f>'СВОД 2019'!O140+$H$1*1-'Декабрь 2019'!D139</f>
        <v>12475.000000000002</v>
      </c>
      <c r="Q140" s="106">
        <f t="shared" si="6"/>
        <v>26400</v>
      </c>
      <c r="R140" s="106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06">
        <f t="shared" si="7"/>
        <v>12475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0">
        <v>113</v>
      </c>
      <c r="C141" s="114"/>
      <c r="D141" s="105">
        <f>'СВОД 2018'!P141</f>
        <v>10951.68</v>
      </c>
      <c r="E141" s="105">
        <f>'СВОД 2019'!D141+$H$1*1-'Январь 2019'!D140</f>
        <v>13151.68</v>
      </c>
      <c r="F141" s="105">
        <f>'СВОД 2019'!E141+$H$1*1-'Февраль 2019'!D140</f>
        <v>15351.68</v>
      </c>
      <c r="G141" s="105">
        <f>'СВОД 2019'!F141+$H$1*1-'Март 2019'!D140</f>
        <v>17551.68</v>
      </c>
      <c r="H141" s="105">
        <f>'СВОД 2019'!G141+$H$1*1-'Апрель 2019'!D140</f>
        <v>19751.68</v>
      </c>
      <c r="I141" s="105">
        <f>'СВОД 2019'!H141+$H$1*1-'Май 2019'!D140</f>
        <v>21951.68</v>
      </c>
      <c r="J141" s="105">
        <f>'СВОД 2019'!I141+$H$1*1-'Июнь 2019'!D140</f>
        <v>24151.68</v>
      </c>
      <c r="K141" s="105">
        <f>'СВОД 2019'!J141+$H$1*1-'Июль 2019'!D140</f>
        <v>26351.68</v>
      </c>
      <c r="L141" s="105">
        <f>'СВОД 2019'!K141+$H$1*1-'Август 2019'!D140</f>
        <v>28551.68</v>
      </c>
      <c r="M141" s="105">
        <f>'СВОД 2019'!L141+$H$1*1-'Сентябрь 2019'!D140</f>
        <v>30751.68</v>
      </c>
      <c r="N141" s="105">
        <f>'СВОД 2019'!M141+$H$1*1-'Октябрь 2019'!D140</f>
        <v>32951.68</v>
      </c>
      <c r="O141" s="105">
        <f>'СВОД 2019'!N141+$H$1*1-'Ноябрь 2019'!D140</f>
        <v>35151.68</v>
      </c>
      <c r="P141" s="105">
        <f>'СВОД 2019'!O141+$H$1*1-'Декабрь 2019'!D140</f>
        <v>37351.68</v>
      </c>
      <c r="Q141" s="106">
        <f t="shared" si="6"/>
        <v>26400</v>
      </c>
      <c r="R141" s="106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06">
        <f t="shared" si="7"/>
        <v>37351.68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5">
        <f>'СВОД 2018'!P142</f>
        <v>0</v>
      </c>
      <c r="E142" s="105">
        <f>'СВОД 2019'!D142+$H$1*1-'Январь 2019'!D141</f>
        <v>2200</v>
      </c>
      <c r="F142" s="105">
        <f>'СВОД 2019'!E142+$H$1*1-'Февраль 2019'!D141</f>
        <v>4400</v>
      </c>
      <c r="G142" s="105">
        <f>'СВОД 2019'!F142+$H$1*1-'Март 2019'!D141</f>
        <v>6600</v>
      </c>
      <c r="H142" s="105">
        <f>'СВОД 2019'!G142+$H$1*1-'Апрель 2019'!D141</f>
        <v>0</v>
      </c>
      <c r="I142" s="105">
        <f>'СВОД 2019'!H142+$H$1*1-'Май 2019'!D141</f>
        <v>2200</v>
      </c>
      <c r="J142" s="105">
        <f>'СВОД 2019'!I142+$H$1*1-'Июнь 2019'!D141</f>
        <v>4400</v>
      </c>
      <c r="K142" s="105">
        <f>'СВОД 2019'!J142+$H$1*1-'Июль 2019'!D141</f>
        <v>-2200</v>
      </c>
      <c r="L142" s="105">
        <f>'СВОД 2019'!K142+$H$1*1-'Август 2019'!D141</f>
        <v>0</v>
      </c>
      <c r="M142" s="105">
        <f>'СВОД 2019'!L142+$H$1*1-'Сентябрь 2019'!D141</f>
        <v>2200</v>
      </c>
      <c r="N142" s="105">
        <f>'СВОД 2019'!M142+$H$1*1-'Октябрь 2019'!D141</f>
        <v>4400</v>
      </c>
      <c r="O142" s="105">
        <f>'СВОД 2019'!N142+$H$1*1-'Ноябрь 2019'!D141</f>
        <v>-2200</v>
      </c>
      <c r="P142" s="105">
        <f>'СВОД 2019'!O142+$H$1*1-'Декабрь 2019'!D141</f>
        <v>0</v>
      </c>
      <c r="Q142" s="106">
        <f t="shared" si="6"/>
        <v>26400</v>
      </c>
      <c r="R142" s="106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2018'!P143</f>
        <v>23900</v>
      </c>
      <c r="E143" s="105">
        <f>'СВОД 2019'!D143+$H$1*1-'Январь 2019'!D142</f>
        <v>26100</v>
      </c>
      <c r="F143" s="105">
        <f>'СВОД 2019'!E143+$H$1*1-'Февраль 2019'!D142</f>
        <v>28300</v>
      </c>
      <c r="G143" s="105">
        <f>'СВОД 2019'!F143+$H$1*1-'Март 2019'!D142</f>
        <v>30500</v>
      </c>
      <c r="H143" s="105">
        <f>'СВОД 2019'!G143+$H$1*1-'Апрель 2019'!D142</f>
        <v>32700</v>
      </c>
      <c r="I143" s="105">
        <f>'СВОД 2019'!H143+$H$1*1-'Май 2019'!D142</f>
        <v>34900</v>
      </c>
      <c r="J143" s="105">
        <f>'СВОД 2019'!I143+$H$1*1-'Июнь 2019'!D142</f>
        <v>2200</v>
      </c>
      <c r="K143" s="105">
        <f>'СВОД 2019'!J143+$H$1*1-'Июль 2019'!D142</f>
        <v>4400</v>
      </c>
      <c r="L143" s="105">
        <f>'СВОД 2019'!K143+$H$1*1-'Август 2019'!D142</f>
        <v>6600</v>
      </c>
      <c r="M143" s="105">
        <f>'СВОД 2019'!L143+$H$1*1-'Сентябрь 2019'!D142</f>
        <v>8800</v>
      </c>
      <c r="N143" s="105">
        <f>'СВОД 2019'!M143+$H$1*1-'Октябрь 2019'!D142</f>
        <v>11000</v>
      </c>
      <c r="O143" s="105">
        <f>'СВОД 2019'!N143+$H$1*1-'Ноябрь 2019'!D142</f>
        <v>13200</v>
      </c>
      <c r="P143" s="105">
        <f>'СВОД 2019'!O143+$H$1*1-'Декабрь 2019'!D142</f>
        <v>15400</v>
      </c>
      <c r="Q143" s="106">
        <f t="shared" si="6"/>
        <v>26400</v>
      </c>
      <c r="R143" s="106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06">
        <f t="shared" si="7"/>
        <v>15400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5">
        <f>'СВОД 2018'!P144</f>
        <v>6600.23</v>
      </c>
      <c r="E144" s="105">
        <f>'СВОД 2019'!D144+$H$1*1-'Январь 2019'!D143</f>
        <v>4400.2299999999996</v>
      </c>
      <c r="F144" s="105">
        <f>'СВОД 2019'!E144+$H$1*1-'Февраль 2019'!D143</f>
        <v>2200.2299999999996</v>
      </c>
      <c r="G144" s="105">
        <f>'СВОД 2019'!F144+$H$1*1-'Март 2019'!D143</f>
        <v>2200.2299999999996</v>
      </c>
      <c r="H144" s="105">
        <f>'СВОД 2019'!G144+$H$1*1-'Апрель 2019'!D143</f>
        <v>2200.2299999999996</v>
      </c>
      <c r="I144" s="105">
        <f>'СВОД 2019'!H144+$H$1*1-'Май 2019'!D143</f>
        <v>4400.2299999999996</v>
      </c>
      <c r="J144" s="105">
        <f>'СВОД 2019'!I144+$H$1*1-'Июнь 2019'!D143</f>
        <v>4400.2299999999996</v>
      </c>
      <c r="K144" s="105">
        <f>'СВОД 2019'!J144+$H$1*1-'Июль 2019'!D143</f>
        <v>4400.2299999999996</v>
      </c>
      <c r="L144" s="105">
        <f>'СВОД 2019'!K144+$H$1*1-'Август 2019'!D143</f>
        <v>6600.23</v>
      </c>
      <c r="M144" s="105">
        <f>'СВОД 2019'!L144+$H$1*1-'Сентябрь 2019'!D143</f>
        <v>6800.23</v>
      </c>
      <c r="N144" s="105">
        <f>'СВОД 2019'!M144+$H$1*1-'Октябрь 2019'!D143</f>
        <v>5000.2299999999996</v>
      </c>
      <c r="O144" s="105">
        <f>'СВОД 2019'!N144+$H$1*1-'Ноябрь 2019'!D143</f>
        <v>5200.2299999999996</v>
      </c>
      <c r="P144" s="105">
        <f>'СВОД 2019'!O144+$H$1*1-'Декабрь 2019'!D143</f>
        <v>7400.23</v>
      </c>
      <c r="Q144" s="106">
        <f t="shared" si="6"/>
        <v>26400</v>
      </c>
      <c r="R144" s="106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06">
        <f t="shared" si="7"/>
        <v>7400.2299999999959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5">
        <f>'СВОД 2018'!P145</f>
        <v>4400</v>
      </c>
      <c r="E145" s="105">
        <f>'СВОД 2019'!D145+$H$1*1-'Январь 2019'!D144</f>
        <v>6600</v>
      </c>
      <c r="F145" s="105">
        <f>'СВОД 2019'!E145+$H$1*1-'Февраль 2019'!D144</f>
        <v>8800</v>
      </c>
      <c r="G145" s="105">
        <f>'СВОД 2019'!F145+$H$1*1-'Март 2019'!D144</f>
        <v>11000</v>
      </c>
      <c r="H145" s="105">
        <f>'СВОД 2019'!G145+$H$1*1-'Апрель 2019'!D144</f>
        <v>13200</v>
      </c>
      <c r="I145" s="105">
        <f>'СВОД 2019'!H145+$H$1*1-'Май 2019'!D144</f>
        <v>15400</v>
      </c>
      <c r="J145" s="105">
        <f>'СВОД 2019'!I145+$H$1*1-'Июнь 2019'!D144</f>
        <v>17600</v>
      </c>
      <c r="K145" s="105">
        <f>'СВОД 2019'!J145+$H$1*1-'Июль 2019'!D144</f>
        <v>19800</v>
      </c>
      <c r="L145" s="105">
        <f>'СВОД 2019'!K145+$H$1*1-'Август 2019'!D144</f>
        <v>17600</v>
      </c>
      <c r="M145" s="105">
        <f>'СВОД 2019'!L145+$H$1*1-'Сентябрь 2019'!D144</f>
        <v>13200</v>
      </c>
      <c r="N145" s="105">
        <f>'СВОД 2019'!M145+$H$1*1-'Октябрь 2019'!D144</f>
        <v>11000</v>
      </c>
      <c r="O145" s="105">
        <f>'СВОД 2019'!N145+$H$1*1-'Ноябрь 2019'!D144</f>
        <v>8800</v>
      </c>
      <c r="P145" s="105">
        <f>'СВОД 2019'!O145+$H$1*1-'Декабрь 2019'!D144</f>
        <v>11000</v>
      </c>
      <c r="Q145" s="106">
        <f t="shared" si="6"/>
        <v>26400</v>
      </c>
      <c r="R145" s="106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06">
        <f t="shared" si="7"/>
        <v>11000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2018'!P146</f>
        <v>6599.52</v>
      </c>
      <c r="E146" s="105">
        <f>'СВОД 2019'!D146+$H$1*1-'Январь 2019'!D145</f>
        <v>8799.52</v>
      </c>
      <c r="F146" s="105">
        <f>'СВОД 2019'!E146+$H$1*1-'Февраль 2019'!D145</f>
        <v>8799.52</v>
      </c>
      <c r="G146" s="105">
        <f>'СВОД 2019'!F146+$H$1*1-'Март 2019'!D145</f>
        <v>10999.52</v>
      </c>
      <c r="H146" s="105">
        <f>'СВОД 2019'!G146+$H$1*1-'Апрель 2019'!D145</f>
        <v>13199.52</v>
      </c>
      <c r="I146" s="105">
        <f>'СВОД 2019'!H146+$H$1*1-'Май 2019'!D145</f>
        <v>15399.52</v>
      </c>
      <c r="J146" s="105">
        <f>'СВОД 2019'!I146+$H$1*1-'Июнь 2019'!D145</f>
        <v>15362.52</v>
      </c>
      <c r="K146" s="105">
        <f>'СВОД 2019'!J146+$H$1*1-'Июль 2019'!D145</f>
        <v>17562.52</v>
      </c>
      <c r="L146" s="105">
        <f>'СВОД 2019'!K146+$H$1*1-'Август 2019'!D145</f>
        <v>19762.52</v>
      </c>
      <c r="M146" s="105">
        <f>'СВОД 2019'!L146+$H$1*1-'Сентябрь 2019'!D145</f>
        <v>21962.52</v>
      </c>
      <c r="N146" s="105">
        <f>'СВОД 2019'!M146+$H$1*1-'Октябрь 2019'!D145</f>
        <v>24162.52</v>
      </c>
      <c r="O146" s="105">
        <f>'СВОД 2019'!N146+$H$1*1-'Ноябрь 2019'!D145</f>
        <v>26362.52</v>
      </c>
      <c r="P146" s="105">
        <f>'СВОД 2019'!O146+$H$1*1-'Декабрь 2019'!D145</f>
        <v>28562.52</v>
      </c>
      <c r="Q146" s="106">
        <f t="shared" si="6"/>
        <v>26400</v>
      </c>
      <c r="R146" s="106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06">
        <f t="shared" si="7"/>
        <v>28562.520000000004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5">
        <f>'СВОД 2018'!P147</f>
        <v>400.92999999999847</v>
      </c>
      <c r="E147" s="105">
        <f>'СВОД 2019'!D147+$H$1*1-'Январь 2019'!D146</f>
        <v>400.92999999999847</v>
      </c>
      <c r="F147" s="105">
        <f>'СВОД 2019'!E147+$H$1*1-'Февраль 2019'!D146</f>
        <v>2600.9299999999985</v>
      </c>
      <c r="G147" s="105">
        <f>'СВОД 2019'!F147+$H$1*1-'Март 2019'!D146</f>
        <v>2700.9299999999985</v>
      </c>
      <c r="H147" s="105">
        <f>'СВОД 2019'!G147+$H$1*1-'Апрель 2019'!D146</f>
        <v>4900.9299999999985</v>
      </c>
      <c r="I147" s="105">
        <f>'СВОД 2019'!H147+$H$1*1-'Май 2019'!D146</f>
        <v>7100.9299999999985</v>
      </c>
      <c r="J147" s="105">
        <f>'СВОД 2019'!I147+$H$1*1-'Июнь 2019'!D146</f>
        <v>7100.9299999999985</v>
      </c>
      <c r="K147" s="105">
        <f>'СВОД 2019'!J147+$H$1*1-'Июль 2019'!D146</f>
        <v>7100.9299999999985</v>
      </c>
      <c r="L147" s="105">
        <f>'СВОД 2019'!K147+$H$1*1-'Август 2019'!D146</f>
        <v>7100.9299999999985</v>
      </c>
      <c r="M147" s="105">
        <f>'СВОД 2019'!L147+$H$1*1-'Сентябрь 2019'!D146</f>
        <v>9300.9299999999985</v>
      </c>
      <c r="N147" s="105">
        <f>'СВОД 2019'!M147+$H$1*1-'Октябрь 2019'!D146</f>
        <v>11500.929999999998</v>
      </c>
      <c r="O147" s="105">
        <f>'СВОД 2019'!N147+$H$1*1-'Ноябрь 2019'!D146</f>
        <v>13700.929999999998</v>
      </c>
      <c r="P147" s="105">
        <f>'СВОД 2019'!O147+$H$1*1-'Декабрь 2019'!D146</f>
        <v>15900.929999999998</v>
      </c>
      <c r="Q147" s="106">
        <f t="shared" si="6"/>
        <v>26400</v>
      </c>
      <c r="R147" s="106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06">
        <f t="shared" si="7"/>
        <v>15900.93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0">
        <v>118</v>
      </c>
      <c r="C148" s="114"/>
      <c r="D148" s="105">
        <f>'СВОД 2018'!P148</f>
        <v>0</v>
      </c>
      <c r="E148" s="105">
        <f>'СВОД 2019'!D148+$H$1*1-'Январь 2019'!D147</f>
        <v>2200</v>
      </c>
      <c r="F148" s="105">
        <f>'СВОД 2019'!E148+$H$1*1-'Февраль 2019'!D147</f>
        <v>-8800</v>
      </c>
      <c r="G148" s="105">
        <f>'СВОД 2019'!F148+$H$1*1-'Март 2019'!D147</f>
        <v>-6600</v>
      </c>
      <c r="H148" s="105">
        <f>'СВОД 2019'!G148+$H$1*1-'Апрель 2019'!D147</f>
        <v>-4400</v>
      </c>
      <c r="I148" s="105">
        <f>'СВОД 2019'!H148+$H$1*1-'Май 2019'!D147</f>
        <v>-2200</v>
      </c>
      <c r="J148" s="105">
        <f>'СВОД 2019'!I148+$H$1*1-'Июнь 2019'!D147</f>
        <v>-13200</v>
      </c>
      <c r="K148" s="105">
        <f>'СВОД 2019'!J148+$H$1*1-'Июль 2019'!D147</f>
        <v>-11000</v>
      </c>
      <c r="L148" s="105">
        <f>'СВОД 2019'!K148+$H$1*1-'Август 2019'!D147</f>
        <v>-8800</v>
      </c>
      <c r="M148" s="105">
        <f>'СВОД 2019'!L148+$H$1*1-'Сентябрь 2019'!D147</f>
        <v>-6600</v>
      </c>
      <c r="N148" s="105">
        <f>'СВОД 2019'!M148+$H$1*1-'Октябрь 2019'!D147</f>
        <v>-4400</v>
      </c>
      <c r="O148" s="105">
        <f>'СВОД 2019'!N148+$H$1*1-'Ноябрь 2019'!D147</f>
        <v>-2200</v>
      </c>
      <c r="P148" s="105">
        <f>'СВОД 2019'!O148+$H$1*1-'Декабрь 2019'!D147</f>
        <v>-13200</v>
      </c>
      <c r="Q148" s="106">
        <f t="shared" si="6"/>
        <v>26400</v>
      </c>
      <c r="R148" s="106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2018'!P149</f>
        <v>1938.5099999999984</v>
      </c>
      <c r="E149" s="105">
        <f>'СВОД 2019'!D149+$H$1*1-'Январь 2019'!D148</f>
        <v>4138.5099999999984</v>
      </c>
      <c r="F149" s="105">
        <f>'СВОД 2019'!E149+$H$1*1-'Февраль 2019'!D148</f>
        <v>6338.5099999999984</v>
      </c>
      <c r="G149" s="105">
        <f>'СВОД 2019'!F149+$H$1*1-'Март 2019'!D148</f>
        <v>8538.5099999999984</v>
      </c>
      <c r="H149" s="105">
        <f>'СВОД 2019'!G149+$H$1*1-'Апрель 2019'!D148</f>
        <v>10738.509999999998</v>
      </c>
      <c r="I149" s="105">
        <f>'СВОД 2019'!H149+$H$1*1-'Май 2019'!D148</f>
        <v>12938.509999999998</v>
      </c>
      <c r="J149" s="105">
        <f>'СВОД 2019'!I149+$H$1*1-'Июнь 2019'!D148</f>
        <v>15138.509999999998</v>
      </c>
      <c r="K149" s="105">
        <f>'СВОД 2019'!J149+$H$1*1-'Июль 2019'!D148</f>
        <v>-12661.490000000002</v>
      </c>
      <c r="L149" s="105">
        <f>'СВОД 2019'!K149+$H$1*1-'Август 2019'!D148</f>
        <v>-10461.490000000002</v>
      </c>
      <c r="M149" s="105">
        <f>'СВОД 2019'!L149+$H$1*1-'Сентябрь 2019'!D148</f>
        <v>-8261.4900000000016</v>
      </c>
      <c r="N149" s="105">
        <f>'СВОД 2019'!M149+$H$1*1-'Октябрь 2019'!D148</f>
        <v>-6061.4900000000016</v>
      </c>
      <c r="O149" s="105">
        <f>'СВОД 2019'!N149+$H$1*1-'Ноябрь 2019'!D148</f>
        <v>-3861.4900000000016</v>
      </c>
      <c r="P149" s="105">
        <f>'СВОД 2019'!O149+$H$1*1-'Декабрь 2019'!D148</f>
        <v>-1661.4900000000016</v>
      </c>
      <c r="Q149" s="106">
        <f t="shared" si="6"/>
        <v>26400</v>
      </c>
      <c r="R149" s="106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06">
        <f t="shared" si="7"/>
        <v>-1661.4900000000016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5">
        <f>'СВОД 2018'!P150</f>
        <v>-5547.4700000000012</v>
      </c>
      <c r="E150" s="105">
        <f>'СВОД 2019'!D150+$H$1*1-'Январь 2019'!D149</f>
        <v>-3347.4700000000012</v>
      </c>
      <c r="F150" s="105">
        <f>'СВОД 2019'!E150+$H$1*1-'Февраль 2019'!D149</f>
        <v>-16147.470000000001</v>
      </c>
      <c r="G150" s="105">
        <f>'СВОД 2019'!F150+$H$1*1-'Март 2019'!D149</f>
        <v>-13947.470000000001</v>
      </c>
      <c r="H150" s="105">
        <f>'СВОД 2019'!G150+$H$1*1-'Апрель 2019'!D149</f>
        <v>-11747.470000000001</v>
      </c>
      <c r="I150" s="105">
        <f>'СВОД 2019'!H150+$H$1*1-'Май 2019'!D149</f>
        <v>-9547.4700000000012</v>
      </c>
      <c r="J150" s="105">
        <f>'СВОД 2019'!I150+$H$1*1-'Июнь 2019'!D149</f>
        <v>-7347.4700000000012</v>
      </c>
      <c r="K150" s="105">
        <f>'СВОД 2019'!J150+$H$1*1-'Июль 2019'!D149</f>
        <v>-5147.4700000000012</v>
      </c>
      <c r="L150" s="105">
        <f>'СВОД 2019'!K150+$H$1*1-'Август 2019'!D149</f>
        <v>-2947.4700000000012</v>
      </c>
      <c r="M150" s="105">
        <f>'СВОД 2019'!L150+$H$1*1-'Сентябрь 2019'!D149</f>
        <v>-747.47000000000116</v>
      </c>
      <c r="N150" s="105">
        <f>'СВОД 2019'!M150+$H$1*1-'Октябрь 2019'!D149</f>
        <v>1452.5299999999988</v>
      </c>
      <c r="O150" s="105">
        <f>'СВОД 2019'!N150+$H$1*1-'Ноябрь 2019'!D149</f>
        <v>3652.5299999999988</v>
      </c>
      <c r="P150" s="105">
        <f>'СВОД 2019'!O150+$H$1*1-'Декабрь 2019'!D149</f>
        <v>5852.5299999999988</v>
      </c>
      <c r="Q150" s="106">
        <f t="shared" si="6"/>
        <v>26400</v>
      </c>
      <c r="R150" s="106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06">
        <f t="shared" si="7"/>
        <v>5852.5299999999988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5">
        <f>'СВОД 2018'!P151</f>
        <v>8800</v>
      </c>
      <c r="E151" s="105">
        <f>'СВОД 2019'!D151+$H$1*1-'Январь 2019'!D150</f>
        <v>11000</v>
      </c>
      <c r="F151" s="105">
        <f>'СВОД 2019'!E151+$H$1*1-'Февраль 2019'!D150</f>
        <v>13200</v>
      </c>
      <c r="G151" s="105">
        <f>'СВОД 2019'!F151+$H$1*1-'Март 2019'!D150</f>
        <v>15400</v>
      </c>
      <c r="H151" s="105">
        <f>'СВОД 2019'!G151+$H$1*1-'Апрель 2019'!D150</f>
        <v>17600</v>
      </c>
      <c r="I151" s="105">
        <f>'СВОД 2019'!H151+$H$1*1-'Май 2019'!D150</f>
        <v>19800</v>
      </c>
      <c r="J151" s="105">
        <f>'СВОД 2019'!I151+$H$1*1-'Июнь 2019'!D150</f>
        <v>22000</v>
      </c>
      <c r="K151" s="105">
        <f>'СВОД 2019'!J151+$H$1*1-'Июль 2019'!D150</f>
        <v>24200</v>
      </c>
      <c r="L151" s="105">
        <f>'СВОД 2019'!K151+$H$1*1-'Август 2019'!D150</f>
        <v>26400</v>
      </c>
      <c r="M151" s="105">
        <f>'СВОД 2019'!L151+$H$1*1-'Сентябрь 2019'!D150</f>
        <v>28600</v>
      </c>
      <c r="N151" s="105">
        <f>'СВОД 2019'!M151+$H$1*1-'Октябрь 2019'!D150</f>
        <v>30800</v>
      </c>
      <c r="O151" s="105">
        <f>'СВОД 2019'!N151+$H$1*1-'Ноябрь 2019'!D150</f>
        <v>33000</v>
      </c>
      <c r="P151" s="105">
        <f>'СВОД 2019'!O151+$H$1*1-'Декабрь 2019'!D150</f>
        <v>35200</v>
      </c>
      <c r="Q151" s="106">
        <f t="shared" si="6"/>
        <v>26400</v>
      </c>
      <c r="R151" s="106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06">
        <f t="shared" si="7"/>
        <v>35200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5">
        <f>'СВОД 2018'!P152</f>
        <v>-1039.8700000000063</v>
      </c>
      <c r="E152" s="105">
        <f>'СВОД 2019'!D152+$H$1*1-'Январь 2019'!D151</f>
        <v>-5439.8700000000063</v>
      </c>
      <c r="F152" s="105">
        <f>'СВОД 2019'!E152+$H$1*1-'Февраль 2019'!D151</f>
        <v>-3239.8700000000063</v>
      </c>
      <c r="G152" s="105">
        <f>'СВОД 2019'!F152+$H$1*1-'Март 2019'!D151</f>
        <v>-1039.8700000000063</v>
      </c>
      <c r="H152" s="105">
        <f>'СВОД 2019'!G152+$H$1*1-'Апрель 2019'!D151</f>
        <v>-3239.8700000000063</v>
      </c>
      <c r="I152" s="105">
        <f>'СВОД 2019'!H152+$H$1*1-'Май 2019'!D151</f>
        <v>-5439.8700000000063</v>
      </c>
      <c r="J152" s="105">
        <f>'СВОД 2019'!I152+$H$1*1-'Июнь 2019'!D151</f>
        <v>-3239.8700000000063</v>
      </c>
      <c r="K152" s="105">
        <f>'СВОД 2019'!J152+$H$1*1-'Июль 2019'!D151</f>
        <v>-1039.8700000000063</v>
      </c>
      <c r="L152" s="105">
        <f>'СВОД 2019'!K152+$H$1*1-'Август 2019'!D151</f>
        <v>-2200.0000000000064</v>
      </c>
      <c r="M152" s="105">
        <f>'СВОД 2019'!L152+$H$1*1-'Сентябрь 2019'!D151</f>
        <v>-6.3664629124104977E-12</v>
      </c>
      <c r="N152" s="105">
        <f>'СВОД 2019'!M152+$H$1*1-'Октябрь 2019'!D151</f>
        <v>-4400.0000000000064</v>
      </c>
      <c r="O152" s="105">
        <f>'СВОД 2019'!N152+$H$1*1-'Ноябрь 2019'!D151</f>
        <v>-2200.0000000000064</v>
      </c>
      <c r="P152" s="105">
        <f>'СВОД 2019'!O152+$H$1*1-'Декабрь 2019'!D151</f>
        <v>-6.3664629124104977E-12</v>
      </c>
      <c r="Q152" s="106">
        <f t="shared" si="6"/>
        <v>26400</v>
      </c>
      <c r="R152" s="106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0">
        <v>122</v>
      </c>
      <c r="C153" s="114"/>
      <c r="D153" s="105">
        <f>'СВОД 2018'!P153</f>
        <v>0</v>
      </c>
      <c r="E153" s="105">
        <f>'СВОД 2019'!D153+$H$1*1-'Январь 2019'!D152</f>
        <v>2200</v>
      </c>
      <c r="F153" s="105">
        <f>'СВОД 2019'!E153+$H$1*1-'Февраль 2019'!D152</f>
        <v>4400</v>
      </c>
      <c r="G153" s="105">
        <f>'СВОД 2019'!F153+$H$1*1-'Март 2019'!D152</f>
        <v>6600</v>
      </c>
      <c r="H153" s="105">
        <f>'СВОД 2019'!G153+$H$1*1-'Апрель 2019'!D152</f>
        <v>8800</v>
      </c>
      <c r="I153" s="105">
        <f>'СВОД 2019'!H153+$H$1*1-'Май 2019'!D152</f>
        <v>11000</v>
      </c>
      <c r="J153" s="105">
        <f>'СВОД 2019'!I153+$H$1*1-'Июнь 2019'!D152</f>
        <v>13200</v>
      </c>
      <c r="K153" s="105">
        <f>'СВОД 2019'!J153+$H$1*1-'Июль 2019'!D152</f>
        <v>2200</v>
      </c>
      <c r="L153" s="105">
        <f>'СВОД 2019'!K153+$H$1*1-'Август 2019'!D152</f>
        <v>4400</v>
      </c>
      <c r="M153" s="105">
        <f>'СВОД 2019'!L153+$H$1*1-'Сентябрь 2019'!D152</f>
        <v>6600</v>
      </c>
      <c r="N153" s="105">
        <f>'СВОД 2019'!M153+$H$1*1-'Октябрь 2019'!D152</f>
        <v>8800</v>
      </c>
      <c r="O153" s="105">
        <f>'СВОД 2019'!N153+$H$1*1-'Ноябрь 2019'!D152</f>
        <v>11000</v>
      </c>
      <c r="P153" s="105">
        <f>'СВОД 2019'!O153+$H$1*1-'Декабрь 2019'!D152</f>
        <v>0</v>
      </c>
      <c r="Q153" s="106">
        <f t="shared" si="6"/>
        <v>26400</v>
      </c>
      <c r="R153" s="106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06">
        <f t="shared" si="7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5">
        <f>'СВОД 2018'!P154</f>
        <v>4800.76</v>
      </c>
      <c r="E154" s="105">
        <f>'СВОД 2019'!D154+$H$1*1-'Январь 2019'!D153</f>
        <v>5000.76</v>
      </c>
      <c r="F154" s="105">
        <f>'СВОД 2019'!E154+$H$1*1-'Февраль 2019'!D153</f>
        <v>5200.76</v>
      </c>
      <c r="G154" s="105">
        <f>'СВОД 2019'!F154+$H$1*1-'Март 2019'!D153</f>
        <v>2800.76</v>
      </c>
      <c r="H154" s="105">
        <f>'СВОД 2019'!G154+$H$1*1-'Апрель 2019'!D153</f>
        <v>-3399.24</v>
      </c>
      <c r="I154" s="105">
        <f>'СВОД 2019'!H154+$H$1*1-'Май 2019'!D153</f>
        <v>-1199.2399999999998</v>
      </c>
      <c r="J154" s="105">
        <f>'СВОД 2019'!I154+$H$1*1-'Июнь 2019'!D153</f>
        <v>1000.7600000000002</v>
      </c>
      <c r="K154" s="105">
        <f>'СВОД 2019'!J154+$H$1*1-'Июль 2019'!D153</f>
        <v>-1199.2399999999998</v>
      </c>
      <c r="L154" s="105">
        <f>'СВОД 2019'!K154+$H$1*1-'Август 2019'!D153</f>
        <v>1000.7600000000002</v>
      </c>
      <c r="M154" s="105">
        <f>'СВОД 2019'!L154+$H$1*1-'Сентябрь 2019'!D153</f>
        <v>1000.7600000000002</v>
      </c>
      <c r="N154" s="105">
        <f>'СВОД 2019'!M154+$H$1*1-'Октябрь 2019'!D153</f>
        <v>1000.7600000000002</v>
      </c>
      <c r="O154" s="105">
        <f>'СВОД 2019'!N154+$H$1*1-'Ноябрь 2019'!D153</f>
        <v>1000.7600000000002</v>
      </c>
      <c r="P154" s="105">
        <f>'СВОД 2019'!O154+$H$1*1-'Декабрь 2019'!D153</f>
        <v>3200.76</v>
      </c>
      <c r="Q154" s="106">
        <f t="shared" si="6"/>
        <v>26400</v>
      </c>
      <c r="R154" s="106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06">
        <f t="shared" si="7"/>
        <v>3200.760000000002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5">
        <f>'СВОД 2018'!P155</f>
        <v>8800</v>
      </c>
      <c r="E155" s="105">
        <f>'СВОД 2019'!D155+$H$1*1-'Январь 2019'!D154</f>
        <v>11000</v>
      </c>
      <c r="F155" s="105">
        <f>'СВОД 2019'!E155+$H$1*1-'Февраль 2019'!D154</f>
        <v>13200</v>
      </c>
      <c r="G155" s="105">
        <f>'СВОД 2019'!F155+$H$1*1-'Март 2019'!D154</f>
        <v>15400</v>
      </c>
      <c r="H155" s="105">
        <f>'СВОД 2019'!G155+$H$1*1-'Апрель 2019'!D154</f>
        <v>17600</v>
      </c>
      <c r="I155" s="105">
        <f>'СВОД 2019'!H155+$H$1*1-'Май 2019'!D154</f>
        <v>19800</v>
      </c>
      <c r="J155" s="105">
        <f>'СВОД 2019'!I155+$H$1*1-'Июнь 2019'!D154</f>
        <v>22000</v>
      </c>
      <c r="K155" s="105">
        <f>'СВОД 2019'!J155+$H$1*1-'Июль 2019'!D154</f>
        <v>24200</v>
      </c>
      <c r="L155" s="105">
        <f>'СВОД 2019'!K155+$H$1*1-'Август 2019'!D154</f>
        <v>26400</v>
      </c>
      <c r="M155" s="105">
        <f>'СВОД 2019'!L155+$H$1*1-'Сентябрь 2019'!D154</f>
        <v>28600</v>
      </c>
      <c r="N155" s="105">
        <f>'СВОД 2019'!M155+$H$1*1-'Октябрь 2019'!D154</f>
        <v>30800</v>
      </c>
      <c r="O155" s="105">
        <f>'СВОД 2019'!N155+$H$1*1-'Ноябрь 2019'!D154</f>
        <v>33000</v>
      </c>
      <c r="P155" s="105">
        <f>'СВОД 2019'!O155+$H$1*1-'Декабрь 2019'!D154</f>
        <v>35200</v>
      </c>
      <c r="Q155" s="106">
        <f t="shared" si="6"/>
        <v>26400</v>
      </c>
      <c r="R155" s="106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06">
        <f t="shared" si="7"/>
        <v>35200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5">
        <f>'СВОД 2018'!P156</f>
        <v>-2200</v>
      </c>
      <c r="E156" s="105">
        <f>'СВОД 2019'!D156+$H$1*1-'Январь 2019'!D155</f>
        <v>-2100</v>
      </c>
      <c r="F156" s="105">
        <f>'СВОД 2019'!E156+$H$1*1-'Февраль 2019'!D155</f>
        <v>100</v>
      </c>
      <c r="G156" s="105">
        <f>'СВОД 2019'!F156+$H$1*1-'Март 2019'!D155</f>
        <v>200</v>
      </c>
      <c r="H156" s="105">
        <f>'СВОД 2019'!G156+$H$1*1-'Апрель 2019'!D155</f>
        <v>-2000</v>
      </c>
      <c r="I156" s="105">
        <f>'СВОД 2019'!H156+$H$1*1-'Май 2019'!D155</f>
        <v>200</v>
      </c>
      <c r="J156" s="105">
        <f>'СВОД 2019'!I156+$H$1*1-'Июнь 2019'!D155</f>
        <v>0</v>
      </c>
      <c r="K156" s="105">
        <f>'СВОД 2019'!J156+$H$1*1-'Июль 2019'!D155</f>
        <v>0</v>
      </c>
      <c r="L156" s="105">
        <f>'СВОД 2019'!K156+$H$1*1-'Август 2019'!D155</f>
        <v>0</v>
      </c>
      <c r="M156" s="105">
        <f>'СВОД 2019'!L156+$H$1*1-'Сентябрь 2019'!D155</f>
        <v>0</v>
      </c>
      <c r="N156" s="105">
        <f>'СВОД 2019'!M156+$H$1*1-'Октябрь 2019'!D155</f>
        <v>2200</v>
      </c>
      <c r="O156" s="105">
        <f>'СВОД 2019'!N156+$H$1*1-'Ноябрь 2019'!D155</f>
        <v>-2200</v>
      </c>
      <c r="P156" s="105">
        <f>'СВОД 2019'!O156+$H$1*1-'Декабрь 2019'!D155</f>
        <v>-2200</v>
      </c>
      <c r="Q156" s="106">
        <f t="shared" si="6"/>
        <v>26400</v>
      </c>
      <c r="R156" s="106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5">
        <f>'СВОД 2018'!P157</f>
        <v>-3100</v>
      </c>
      <c r="E157" s="105">
        <f>'СВОД 2019'!D157+$H$1*1-'Январь 2019'!D156</f>
        <v>-900</v>
      </c>
      <c r="F157" s="105">
        <f>'СВОД 2019'!E157+$H$1*1-'Февраль 2019'!D156</f>
        <v>-2200</v>
      </c>
      <c r="G157" s="105">
        <f>'СВОД 2019'!F157+$H$1*1-'Март 2019'!D156</f>
        <v>0</v>
      </c>
      <c r="H157" s="105">
        <f>'СВОД 2019'!G157+$H$1*1-'Апрель 2019'!D156</f>
        <v>100</v>
      </c>
      <c r="I157" s="105">
        <f>'СВОД 2019'!H157+$H$1*1-'Май 2019'!D156</f>
        <v>200</v>
      </c>
      <c r="J157" s="105">
        <f>'СВОД 2019'!I157+$H$1*1-'Июнь 2019'!D156</f>
        <v>300</v>
      </c>
      <c r="K157" s="105">
        <f>'СВОД 2019'!J157+$H$1*1-'Июль 2019'!D156</f>
        <v>0</v>
      </c>
      <c r="L157" s="105">
        <f>'СВОД 2019'!K157+$H$1*1-'Август 2019'!D156</f>
        <v>100</v>
      </c>
      <c r="M157" s="105">
        <f>'СВОД 2019'!L157+$H$1*1-'Сентябрь 2019'!D156</f>
        <v>200</v>
      </c>
      <c r="N157" s="105">
        <f>'СВОД 2019'!M157+$H$1*1-'Октябрь 2019'!D156</f>
        <v>2400</v>
      </c>
      <c r="O157" s="105">
        <f>'СВОД 2019'!N157+$H$1*1-'Ноябрь 2019'!D156</f>
        <v>4600</v>
      </c>
      <c r="P157" s="105">
        <f>'СВОД 2019'!O157+$H$1*1-'Декабрь 2019'!D156</f>
        <v>0</v>
      </c>
      <c r="Q157" s="106">
        <f t="shared" si="6"/>
        <v>26400</v>
      </c>
      <c r="R157" s="106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26">
        <f>'СВОД 2018'!P158</f>
        <v>4500</v>
      </c>
      <c r="E158" s="131">
        <f>'СВОД 2019'!D158-'Январь 2019'!D157</f>
        <v>4500</v>
      </c>
      <c r="F158" s="131">
        <f>'СВОД 2019'!E158+-'Февраль 2019'!D157</f>
        <v>4500</v>
      </c>
      <c r="G158" s="131">
        <f>'СВОД 2019'!F158+-'Март 2019'!D157</f>
        <v>0</v>
      </c>
      <c r="H158" s="131">
        <f>'СВОД 2019'!G158-'Апрель 2019'!D157</f>
        <v>0</v>
      </c>
      <c r="I158" s="131">
        <f>'СВОД 2019'!H158-'Май 2019'!D157</f>
        <v>0</v>
      </c>
      <c r="J158" s="131">
        <f>'СВОД 2019'!I158-'Июнь 2019'!D157</f>
        <v>0</v>
      </c>
      <c r="K158" s="131">
        <f>'СВОД 2019'!J158-'Июль 2019'!D157</f>
        <v>0</v>
      </c>
      <c r="L158" s="131">
        <f>'СВОД 2019'!K158-'Август 2019'!D157</f>
        <v>0</v>
      </c>
      <c r="M158" s="131">
        <f>'СВОД 2019'!L158-'Сентябрь 2019'!D157</f>
        <v>-2200</v>
      </c>
      <c r="N158" s="131">
        <f>'СВОД 2019'!M158-'Октябрь 2019'!D157</f>
        <v>-2200</v>
      </c>
      <c r="O158" s="131">
        <f>'СВОД 2019'!N158-'Ноябрь 2019'!D157</f>
        <v>-2200</v>
      </c>
      <c r="P158" s="131">
        <f>'СВОД 2019'!O158-'Декабрь 2019'!D157</f>
        <v>-2200</v>
      </c>
      <c r="Q158" s="121">
        <v>0</v>
      </c>
      <c r="R158" s="121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5">
        <f>'СВОД 2018'!P159</f>
        <v>-0.4800000000068394</v>
      </c>
      <c r="E159" s="105">
        <f>'СВОД 2019'!D159+$H$1*1-'Январь 2019'!D158</f>
        <v>-4400.4800000000068</v>
      </c>
      <c r="F159" s="105">
        <f>'СВОД 2019'!E159+$H$1*1-'Февраль 2019'!D158</f>
        <v>-2200.4800000000068</v>
      </c>
      <c r="G159" s="105">
        <f>'СВОД 2019'!F159+$H$1*1-'Март 2019'!D158</f>
        <v>-6600.4800000000068</v>
      </c>
      <c r="H159" s="105">
        <f>'СВОД 2019'!G159+$H$1*1-'Апрель 2019'!D158</f>
        <v>-4400.4800000000068</v>
      </c>
      <c r="I159" s="105">
        <f>'СВОД 2019'!H159+$H$1*1-'Май 2019'!D158</f>
        <v>-2200.4800000000068</v>
      </c>
      <c r="J159" s="105">
        <f>'СВОД 2019'!I159+$H$1*1-'Июнь 2019'!D158</f>
        <v>-0.4800000000068394</v>
      </c>
      <c r="K159" s="105">
        <f>'СВОД 2019'!J159+$H$1*1-'Июль 2019'!D158</f>
        <v>-4400.4800000000068</v>
      </c>
      <c r="L159" s="105">
        <f>'СВОД 2019'!K159+$H$1*1-'Август 2019'!D158</f>
        <v>-2200.4800000000068</v>
      </c>
      <c r="M159" s="105">
        <f>'СВОД 2019'!L159+$H$1*1-'Сентябрь 2019'!D158</f>
        <v>-6600.4800000000068</v>
      </c>
      <c r="N159" s="105">
        <f>'СВОД 2019'!M159+$H$1*1-'Октябрь 2019'!D158</f>
        <v>-4400.4800000000068</v>
      </c>
      <c r="O159" s="105">
        <f>'СВОД 2019'!N159+$H$1*1-'Ноябрь 2019'!D158</f>
        <v>-2200.4800000000068</v>
      </c>
      <c r="P159" s="105">
        <f>'СВОД 2019'!O159+$H$1*1-'Декабрь 2019'!D158</f>
        <v>-2200.4800000000068</v>
      </c>
      <c r="Q159" s="106">
        <f t="shared" si="6"/>
        <v>26400</v>
      </c>
      <c r="R159" s="106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06">
        <f t="shared" si="7"/>
        <v>-2200.4800000000068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5">
        <f>'СВОД 2018'!P160</f>
        <v>-500.4900000000016</v>
      </c>
      <c r="E160" s="105">
        <f>'СВОД 2019'!D160+$H$1*1-'Январь 2019'!D159</f>
        <v>-8300.4900000000016</v>
      </c>
      <c r="F160" s="105">
        <f>'СВОД 2019'!E160+$H$1*1-'Февраль 2019'!D159</f>
        <v>-6100.4900000000016</v>
      </c>
      <c r="G160" s="105">
        <f>'СВОД 2019'!F160+$H$1*1-'Март 2019'!D159</f>
        <v>-3900.4900000000016</v>
      </c>
      <c r="H160" s="105">
        <f>'СВОД 2019'!G160+$H$1*1-'Апрель 2019'!D159</f>
        <v>-1700.4900000000016</v>
      </c>
      <c r="I160" s="105">
        <f>'СВОД 2019'!H160+$H$1*1-'Май 2019'!D159</f>
        <v>499.5099999999984</v>
      </c>
      <c r="J160" s="105">
        <f>'СВОД 2019'!I160+$H$1*1-'Июнь 2019'!D159</f>
        <v>-7300.4900000000016</v>
      </c>
      <c r="K160" s="105">
        <f>'СВОД 2019'!J160+$H$1*1-'Июль 2019'!D159</f>
        <v>-5100.4900000000016</v>
      </c>
      <c r="L160" s="105">
        <f>'СВОД 2019'!K160+$H$1*1-'Август 2019'!D159</f>
        <v>-2900.4900000000016</v>
      </c>
      <c r="M160" s="105">
        <f>'СВОД 2019'!L160+$H$1*1-'Сентябрь 2019'!D159</f>
        <v>-700.4900000000016</v>
      </c>
      <c r="N160" s="105">
        <f>'СВОД 2019'!M160+$H$1*1-'Октябрь 2019'!D159</f>
        <v>1499.5099999999984</v>
      </c>
      <c r="O160" s="105">
        <f>'СВОД 2019'!N160+$H$1*1-'Ноябрь 2019'!D159</f>
        <v>-6300.4900000000016</v>
      </c>
      <c r="P160" s="105">
        <f>'СВОД 2019'!O160+$H$1*1-'Декабрь 2019'!D159</f>
        <v>-4100.4900000000016</v>
      </c>
      <c r="Q160" s="106">
        <f t="shared" si="6"/>
        <v>26400</v>
      </c>
      <c r="R160" s="106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06">
        <f t="shared" si="7"/>
        <v>-4100.4900000000016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5">
        <f>'СВОД 2018'!P161</f>
        <v>-481.79000000000087</v>
      </c>
      <c r="E161" s="105">
        <f>'СВОД 2019'!D161+$H$1*1-'Январь 2019'!D160</f>
        <v>-8281.7900000000009</v>
      </c>
      <c r="F161" s="105">
        <f>'СВОД 2019'!E161+$H$1*1-'Февраль 2019'!D160</f>
        <v>-6081.7900000000009</v>
      </c>
      <c r="G161" s="105">
        <f>'СВОД 2019'!F161+$H$1*1-'Март 2019'!D160</f>
        <v>-3881.7900000000009</v>
      </c>
      <c r="H161" s="105">
        <f>'СВОД 2019'!G161+$H$1*1-'Апрель 2019'!D160</f>
        <v>-1681.7900000000009</v>
      </c>
      <c r="I161" s="105">
        <f>'СВОД 2019'!H161+$H$1*1-'Май 2019'!D160</f>
        <v>518.20999999999913</v>
      </c>
      <c r="J161" s="105">
        <f>'СВОД 2019'!I161+$H$1*1-'Июнь 2019'!D160</f>
        <v>-10281.790000000001</v>
      </c>
      <c r="K161" s="105">
        <f>'СВОД 2019'!J161+$H$1*1-'Июль 2019'!D160</f>
        <v>-8081.7900000000009</v>
      </c>
      <c r="L161" s="105">
        <f>'СВОД 2019'!K161+$H$1*1-'Август 2019'!D160</f>
        <v>-5881.7900000000009</v>
      </c>
      <c r="M161" s="105">
        <f>'СВОД 2019'!L161+$H$1*1-'Сентябрь 2019'!D160</f>
        <v>-3681.7900000000009</v>
      </c>
      <c r="N161" s="105">
        <f>'СВОД 2019'!M161+$H$1*1-'Октябрь 2019'!D160</f>
        <v>-1481.7900000000009</v>
      </c>
      <c r="O161" s="105">
        <f>'СВОД 2019'!N161+$H$1*1-'Ноябрь 2019'!D160</f>
        <v>718.20999999999913</v>
      </c>
      <c r="P161" s="105">
        <f>'СВОД 2019'!O161+$H$1*1-'Декабрь 2019'!D160</f>
        <v>2918.2099999999991</v>
      </c>
      <c r="Q161" s="106">
        <f t="shared" si="6"/>
        <v>26400</v>
      </c>
      <c r="R161" s="106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06">
        <f t="shared" si="7"/>
        <v>2918.2099999999991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5">
        <f>'СВОД 2018'!P162</f>
        <v>6800</v>
      </c>
      <c r="E162" s="105">
        <f>'СВОД 2019'!D162+$H$1*1-'Январь 2019'!D161</f>
        <v>9000</v>
      </c>
      <c r="F162" s="105">
        <f>'СВОД 2019'!E162+$H$1*1-'Февраль 2019'!D161</f>
        <v>11200</v>
      </c>
      <c r="G162" s="105">
        <f>'СВОД 2019'!F162+$H$1*1-'Март 2019'!D161</f>
        <v>13400</v>
      </c>
      <c r="H162" s="105">
        <f>'СВОД 2019'!G162+$H$1*1-'Апрель 2019'!D161</f>
        <v>15600</v>
      </c>
      <c r="I162" s="105">
        <f>'СВОД 2019'!H162+$H$1*1-'Май 2019'!D161</f>
        <v>17800</v>
      </c>
      <c r="J162" s="105">
        <f>'СВОД 2019'!I162+$H$1*1-'Июнь 2019'!D161</f>
        <v>20000</v>
      </c>
      <c r="K162" s="105">
        <f>'СВОД 2019'!J162+$H$1*1-'Июль 2019'!D161</f>
        <v>22200</v>
      </c>
      <c r="L162" s="105">
        <f>'СВОД 2019'!K162+$H$1*1-'Август 2019'!D161</f>
        <v>24400</v>
      </c>
      <c r="M162" s="105">
        <f>'СВОД 2019'!L162+$H$1*1-'Сентябрь 2019'!D161</f>
        <v>26600</v>
      </c>
      <c r="N162" s="105">
        <f>'СВОД 2019'!M162+$H$1*1-'Октябрь 2019'!D161</f>
        <v>28800</v>
      </c>
      <c r="O162" s="105">
        <f>'СВОД 2019'!N162+$H$1*1-'Ноябрь 2019'!D161</f>
        <v>31000</v>
      </c>
      <c r="P162" s="105">
        <f>'СВОД 2019'!O162+$H$1*1-'Декабрь 2019'!D161</f>
        <v>33200</v>
      </c>
      <c r="Q162" s="106">
        <f t="shared" si="6"/>
        <v>26400</v>
      </c>
      <c r="R162" s="106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06">
        <f t="shared" si="7"/>
        <v>33200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5">
        <f>'СВОД 2018'!P163</f>
        <v>3560.0000000000018</v>
      </c>
      <c r="E163" s="105">
        <f>'СВОД 2019'!D163+$H$1*1-'Январь 2019'!D162</f>
        <v>3560.0000000000018</v>
      </c>
      <c r="F163" s="105">
        <f>'СВОД 2019'!E163+$H$1*1-'Февраль 2019'!D162</f>
        <v>3560.0000000000018</v>
      </c>
      <c r="G163" s="105">
        <f>'СВОД 2019'!F163+$H$1*1-'Март 2019'!D162</f>
        <v>3560.0000000000018</v>
      </c>
      <c r="H163" s="105">
        <f>'СВОД 2019'!G163+$H$1*1-'Апрель 2019'!D162</f>
        <v>3560.0000000000018</v>
      </c>
      <c r="I163" s="105">
        <f>'СВОД 2019'!H163+$H$1*1-'Май 2019'!D162</f>
        <v>5760.0000000000018</v>
      </c>
      <c r="J163" s="105">
        <f>'СВОД 2019'!I163+$H$1*1-'Июнь 2019'!D162</f>
        <v>5760.0000000000018</v>
      </c>
      <c r="K163" s="105">
        <f>'СВОД 2019'!J163+$H$1*1-'Июль 2019'!D162</f>
        <v>5760.0000000000018</v>
      </c>
      <c r="L163" s="105">
        <f>'СВОД 2019'!K163+$H$1*1-'Август 2019'!D162</f>
        <v>5586.0000000000018</v>
      </c>
      <c r="M163" s="105">
        <f>'СВОД 2019'!L163+$H$1*1-'Сентябрь 2019'!D162</f>
        <v>5586.0000000000018</v>
      </c>
      <c r="N163" s="105">
        <f>'СВОД 2019'!M163+$H$1*1-'Октябрь 2019'!D162</f>
        <v>5586.0000000000018</v>
      </c>
      <c r="O163" s="105">
        <f>'СВОД 2019'!N163+$H$1*1-'Ноябрь 2019'!D162</f>
        <v>5586.0000000000018</v>
      </c>
      <c r="P163" s="105">
        <f>'СВОД 2019'!O163+$H$1*1-'Декабрь 2019'!D162</f>
        <v>5586.0000000000018</v>
      </c>
      <c r="Q163" s="106">
        <f t="shared" si="6"/>
        <v>26400</v>
      </c>
      <c r="R163" s="106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06">
        <f t="shared" si="7"/>
        <v>5586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5">
        <f>'СВОД 2018'!P164</f>
        <v>4800</v>
      </c>
      <c r="E164" s="105">
        <f>'СВОД 2019'!D164+$H$1*1-'Январь 2019'!D163</f>
        <v>7000</v>
      </c>
      <c r="F164" s="105">
        <f>'СВОД 2019'!E164+$H$1*1-'Февраль 2019'!D163</f>
        <v>9200</v>
      </c>
      <c r="G164" s="105">
        <f>'СВОД 2019'!F164+$H$1*1-'Март 2019'!D163</f>
        <v>11400</v>
      </c>
      <c r="H164" s="105">
        <f>'СВОД 2019'!G164+$H$1*1-'Апрель 2019'!D163</f>
        <v>13600</v>
      </c>
      <c r="I164" s="105">
        <f>'СВОД 2019'!H164+$H$1*1-'Май 2019'!D163</f>
        <v>15800</v>
      </c>
      <c r="J164" s="105">
        <f>'СВОД 2019'!I164+$H$1*1-'Июнь 2019'!D163</f>
        <v>18000</v>
      </c>
      <c r="K164" s="105">
        <f>'СВОД 2019'!J164+$H$1*1-'Июль 2019'!D163</f>
        <v>20200</v>
      </c>
      <c r="L164" s="105">
        <f>'СВОД 2019'!K164+$H$1*1-'Август 2019'!D163</f>
        <v>22400</v>
      </c>
      <c r="M164" s="105">
        <f>'СВОД 2019'!L164+$H$1*1-'Сентябрь 2019'!D163</f>
        <v>15500</v>
      </c>
      <c r="N164" s="105">
        <f>'СВОД 2019'!M164+$H$1*1-'Октябрь 2019'!D163</f>
        <v>-4400</v>
      </c>
      <c r="O164" s="105">
        <f>'СВОД 2019'!N164+$H$1*1-'Ноябрь 2019'!D163</f>
        <v>-2200</v>
      </c>
      <c r="P164" s="105">
        <f>'СВОД 2019'!O164+$H$1*1-'Декабрь 2019'!D163</f>
        <v>0</v>
      </c>
      <c r="Q164" s="106">
        <f t="shared" si="6"/>
        <v>26400</v>
      </c>
      <c r="R164" s="106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5">
        <f>'СВОД 2018'!P165</f>
        <v>4400</v>
      </c>
      <c r="E165" s="105">
        <f>'СВОД 2019'!D165+$H$1*1-'Январь 2019'!D164</f>
        <v>6600</v>
      </c>
      <c r="F165" s="105">
        <f>'СВОД 2019'!E165+$H$1*1-'Февраль 2019'!D164</f>
        <v>8800</v>
      </c>
      <c r="G165" s="105">
        <f>'СВОД 2019'!F165+$H$1*1-'Март 2019'!D164</f>
        <v>11000</v>
      </c>
      <c r="H165" s="105">
        <f>'СВОД 2019'!G165+$H$1*1-'Апрель 2019'!D164</f>
        <v>2200</v>
      </c>
      <c r="I165" s="105">
        <f>'СВОД 2019'!H165+$H$1*1-'Май 2019'!D164</f>
        <v>4400</v>
      </c>
      <c r="J165" s="105">
        <f>'СВОД 2019'!I165+$H$1*1-'Июнь 2019'!D164</f>
        <v>6600</v>
      </c>
      <c r="K165" s="105">
        <f>'СВОД 2019'!J165+$H$1*1-'Июль 2019'!D164</f>
        <v>8800</v>
      </c>
      <c r="L165" s="105">
        <f>'СВОД 2019'!K165+$H$1*1-'Август 2019'!D164</f>
        <v>11000</v>
      </c>
      <c r="M165" s="105">
        <f>'СВОД 2019'!L165+$H$1*1-'Сентябрь 2019'!D164</f>
        <v>13200</v>
      </c>
      <c r="N165" s="105">
        <f>'СВОД 2019'!M165+$H$1*1-'Октябрь 2019'!D164</f>
        <v>15400</v>
      </c>
      <c r="O165" s="105">
        <f>'СВОД 2019'!N165+$H$1*1-'Ноябрь 2019'!D164</f>
        <v>-2200</v>
      </c>
      <c r="P165" s="105">
        <f>'СВОД 2019'!O165+$H$1*1-'Декабрь 2019'!D164</f>
        <v>0</v>
      </c>
      <c r="Q165" s="106">
        <f t="shared" si="6"/>
        <v>26400</v>
      </c>
      <c r="R165" s="106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06">
        <f t="shared" si="7"/>
        <v>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5">
        <f>'СВОД 2018'!P166</f>
        <v>2200</v>
      </c>
      <c r="E166" s="105">
        <f>'СВОД 2019'!D166+$H$1*1-'Январь 2019'!D165</f>
        <v>0</v>
      </c>
      <c r="F166" s="105">
        <f>'СВОД 2019'!E166+$H$1*1-'Февраль 2019'!D165</f>
        <v>2200</v>
      </c>
      <c r="G166" s="105">
        <f>'СВОД 2019'!F166+$H$1*1-'Март 2019'!D165</f>
        <v>0</v>
      </c>
      <c r="H166" s="105">
        <f>'СВОД 2019'!G166+$H$1*1-'Апрель 2019'!D165</f>
        <v>2200</v>
      </c>
      <c r="I166" s="105">
        <f>'СВОД 2019'!H166+$H$1*1-'Май 2019'!D165</f>
        <v>0</v>
      </c>
      <c r="J166" s="105">
        <f>'СВОД 2019'!I166+$H$1*1-'Июнь 2019'!D165</f>
        <v>2200</v>
      </c>
      <c r="K166" s="105">
        <f>'СВОД 2019'!J166+$H$1*1-'Июль 2019'!D165</f>
        <v>0</v>
      </c>
      <c r="L166" s="105">
        <f>'СВОД 2019'!K166+$H$1*1-'Август 2019'!D165</f>
        <v>2200</v>
      </c>
      <c r="M166" s="105">
        <f>'СВОД 2019'!L166+$H$1*1-'Сентябрь 2019'!D165</f>
        <v>4400</v>
      </c>
      <c r="N166" s="105">
        <f>'СВОД 2019'!M166+$H$1*1-'Октябрь 2019'!D165</f>
        <v>0</v>
      </c>
      <c r="O166" s="105">
        <f>'СВОД 2019'!N166+$H$1*1-'Ноябрь 2019'!D165</f>
        <v>2200</v>
      </c>
      <c r="P166" s="105">
        <f>'СВОД 2019'!O166+$H$1*1-'Декабрь 2019'!D165</f>
        <v>4400</v>
      </c>
      <c r="Q166" s="106">
        <f t="shared" si="6"/>
        <v>26400</v>
      </c>
      <c r="R166" s="106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06">
        <f t="shared" si="7"/>
        <v>4400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5">
        <f>'СВОД 2018'!P167</f>
        <v>0</v>
      </c>
      <c r="E167" s="105">
        <f>'СВОД 2019'!D167+$H$1*1-'Январь 2019'!D166</f>
        <v>2200</v>
      </c>
      <c r="F167" s="105">
        <f>'СВОД 2019'!E167+$H$1*1-'Февраль 2019'!D166</f>
        <v>-22000</v>
      </c>
      <c r="G167" s="105">
        <f>'СВОД 2019'!F167+$H$1*1-'Март 2019'!D166</f>
        <v>-19800</v>
      </c>
      <c r="H167" s="105">
        <f>'СВОД 2019'!G167+$H$1*1-'Апрель 2019'!D166</f>
        <v>-17600</v>
      </c>
      <c r="I167" s="105">
        <f>'СВОД 2019'!H167+$H$1*1-'Май 2019'!D166</f>
        <v>-15400</v>
      </c>
      <c r="J167" s="105">
        <f>'СВОД 2019'!I167+$H$1*1-'Июнь 2019'!D166</f>
        <v>-13200</v>
      </c>
      <c r="K167" s="105">
        <f>'СВОД 2019'!J167+$H$1*1-'Июль 2019'!D166</f>
        <v>-11000</v>
      </c>
      <c r="L167" s="105">
        <f>'СВОД 2019'!K167+$H$1*1-'Август 2019'!D166</f>
        <v>-8800</v>
      </c>
      <c r="M167" s="105">
        <f>'СВОД 2019'!L167+$H$1*1-'Сентябрь 2019'!D166</f>
        <v>-6600</v>
      </c>
      <c r="N167" s="105">
        <f>'СВОД 2019'!M167+$H$1*1-'Октябрь 2019'!D166</f>
        <v>-4400</v>
      </c>
      <c r="O167" s="105">
        <f>'СВОД 2019'!N167+$H$1*1-'Ноябрь 2019'!D166</f>
        <v>-2200</v>
      </c>
      <c r="P167" s="105">
        <f>'СВОД 2019'!O167+$H$1*1-'Декабрь 2019'!D166</f>
        <v>0</v>
      </c>
      <c r="Q167" s="106">
        <f t="shared" si="6"/>
        <v>26400</v>
      </c>
      <c r="R167" s="106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5">
        <f>'СВОД 2018'!P168</f>
        <v>8800</v>
      </c>
      <c r="E168" s="105">
        <f>'СВОД 2019'!D168+$H$1*1-'Январь 2019'!D167</f>
        <v>11000</v>
      </c>
      <c r="F168" s="105">
        <f>'СВОД 2019'!E168+$H$1*1-'Февраль 2019'!D167</f>
        <v>13200</v>
      </c>
      <c r="G168" s="105">
        <f>'СВОД 2019'!F168+$H$1*1-'Март 2019'!D167</f>
        <v>15400</v>
      </c>
      <c r="H168" s="105">
        <f>'СВОД 2019'!G168+$H$1*1-'Апрель 2019'!D167</f>
        <v>17600</v>
      </c>
      <c r="I168" s="105">
        <f>'СВОД 2019'!H168+$H$1*1-'Май 2019'!D167</f>
        <v>19800</v>
      </c>
      <c r="J168" s="105">
        <f>'СВОД 2019'!I168+$H$1*1-'Июнь 2019'!D167</f>
        <v>22000</v>
      </c>
      <c r="K168" s="105">
        <f>'СВОД 2019'!J168+$H$1*1-'Июль 2019'!D167</f>
        <v>24200</v>
      </c>
      <c r="L168" s="105">
        <f>'СВОД 2019'!K168+$H$1*1-'Август 2019'!D167</f>
        <v>26400</v>
      </c>
      <c r="M168" s="105">
        <f>'СВОД 2019'!L168+$H$1*1-'Сентябрь 2019'!D167</f>
        <v>28600</v>
      </c>
      <c r="N168" s="105">
        <f>'СВОД 2019'!M168+$H$1*1-'Октябрь 2019'!D167</f>
        <v>30800</v>
      </c>
      <c r="O168" s="105">
        <f>'СВОД 2019'!N168+$H$1*1-'Ноябрь 2019'!D167</f>
        <v>33000</v>
      </c>
      <c r="P168" s="105">
        <f>'СВОД 2019'!O168+$H$1*1-'Декабрь 2019'!D167</f>
        <v>35200</v>
      </c>
      <c r="Q168" s="106">
        <f t="shared" si="6"/>
        <v>26400</v>
      </c>
      <c r="R168" s="106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5">
        <f>'СВОД 2018'!P169</f>
        <v>6600</v>
      </c>
      <c r="E169" s="105">
        <f>'СВОД 2019'!D169+$H$1*1-'Январь 2019'!D168</f>
        <v>8800</v>
      </c>
      <c r="F169" s="105">
        <f>'СВОД 2019'!E169+$H$1*1-'Февраль 2019'!D168</f>
        <v>7930</v>
      </c>
      <c r="G169" s="105">
        <f>'СВОД 2019'!F169+$H$1*1-'Март 2019'!D168</f>
        <v>7265</v>
      </c>
      <c r="H169" s="105">
        <f>'СВОД 2019'!G169+$H$1*1-'Апрель 2019'!D168</f>
        <v>-1155.8600000000006</v>
      </c>
      <c r="I169" s="105">
        <f>'СВОД 2019'!H169+$H$1*1-'Май 2019'!D168</f>
        <v>1044.1399999999994</v>
      </c>
      <c r="J169" s="105">
        <f>'СВОД 2019'!I169+$H$1*1-'Июнь 2019'!D168</f>
        <v>1166.6899999999996</v>
      </c>
      <c r="K169" s="105">
        <f>'СВОД 2019'!J169+$H$1*1-'Июль 2019'!D168</f>
        <v>1356.2599999999995</v>
      </c>
      <c r="L169" s="105">
        <f>'СВОД 2019'!K169+$H$1*1-'Август 2019'!D168</f>
        <v>1545.8299999999992</v>
      </c>
      <c r="M169" s="105">
        <f>'СВОД 2019'!L169+$H$1*1-'Сентябрь 2019'!D168</f>
        <v>1545.829999999999</v>
      </c>
      <c r="N169" s="105">
        <f>'СВОД 2019'!M169+$H$1*1-'Октябрь 2019'!D168</f>
        <v>3745.829999999999</v>
      </c>
      <c r="O169" s="105">
        <f>'СВОД 2019'!N169+$H$1*1-'Ноябрь 2019'!D168</f>
        <v>1545.829999999999</v>
      </c>
      <c r="P169" s="105">
        <f>'СВОД 2019'!O169+$H$1*1-'Декабрь 2019'!D168</f>
        <v>1545.829999999999</v>
      </c>
      <c r="Q169" s="106">
        <f t="shared" si="6"/>
        <v>26400</v>
      </c>
      <c r="R169" s="106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5">
        <f>'СВОД 2018'!P170</f>
        <v>-700.00000000000364</v>
      </c>
      <c r="E170" s="105">
        <f>'СВОД 2019'!D170+$H$1*1-'Январь 2019'!D169</f>
        <v>-24200.000000000004</v>
      </c>
      <c r="F170" s="105">
        <f>'СВОД 2019'!E170+$H$1*1-'Февраль 2019'!D169</f>
        <v>-22000.000000000004</v>
      </c>
      <c r="G170" s="105">
        <f>'СВОД 2019'!F170+$H$1*1-'Март 2019'!D169</f>
        <v>-19800.000000000004</v>
      </c>
      <c r="H170" s="105">
        <f>'СВОД 2019'!G170+$H$1*1-'Апрель 2019'!D169</f>
        <v>-17600.000000000004</v>
      </c>
      <c r="I170" s="105">
        <f>'СВОД 2019'!H170+$H$1*1-'Май 2019'!D169</f>
        <v>-15400.000000000004</v>
      </c>
      <c r="J170" s="105">
        <f>'СВОД 2019'!I170+$H$1*1-'Июнь 2019'!D169</f>
        <v>-13200.000000000004</v>
      </c>
      <c r="K170" s="105">
        <f>'СВОД 2019'!J170+$H$1*1-'Июль 2019'!D169</f>
        <v>-11000.000000000004</v>
      </c>
      <c r="L170" s="105">
        <f>'СВОД 2019'!K170+$H$1*1-'Август 2019'!D169</f>
        <v>-8800.0000000000036</v>
      </c>
      <c r="M170" s="105">
        <f>'СВОД 2019'!L170+$H$1*1-'Сентябрь 2019'!D169</f>
        <v>-6600.0000000000036</v>
      </c>
      <c r="N170" s="105">
        <f>'СВОД 2019'!M170+$H$1*1-'Октябрь 2019'!D169</f>
        <v>-4400.0000000000036</v>
      </c>
      <c r="O170" s="105">
        <f>'СВОД 2019'!N170+$H$1*1-'Ноябрь 2019'!D169</f>
        <v>-2200.0000000000036</v>
      </c>
      <c r="P170" s="105">
        <f>'СВОД 2019'!O170+$H$1*1-'Декабрь 2019'!D169</f>
        <v>-3.637978807091713E-12</v>
      </c>
      <c r="Q170" s="106">
        <f t="shared" si="6"/>
        <v>26400</v>
      </c>
      <c r="R170" s="106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2018'!P171</f>
        <v>3939.0799999999981</v>
      </c>
      <c r="E171" s="105">
        <f>'СВОД 2019'!D171+$H$1*1-'Январь 2019'!D170</f>
        <v>6139.0799999999981</v>
      </c>
      <c r="F171" s="105">
        <f>'СВОД 2019'!E171+$H$1*1-'Февраль 2019'!D170</f>
        <v>8339.0799999999981</v>
      </c>
      <c r="G171" s="105">
        <f>'СВОД 2019'!F171+$H$1*1-'Март 2019'!D170</f>
        <v>2199.9999999999982</v>
      </c>
      <c r="H171" s="105">
        <f>'СВОД 2019'!G171+$H$1*1-'Апрель 2019'!D170</f>
        <v>4399.9999999999982</v>
      </c>
      <c r="I171" s="105">
        <f>'СВОД 2019'!H171+$H$1*1-'Май 2019'!D170</f>
        <v>6599.9999999999982</v>
      </c>
      <c r="J171" s="105">
        <f>'СВОД 2019'!I171+$H$1*1-'Июнь 2019'!D170</f>
        <v>8799.9999999999982</v>
      </c>
      <c r="K171" s="105">
        <f>'СВОД 2019'!J171+$H$1*1-'Июль 2019'!D170</f>
        <v>2199.9999999999982</v>
      </c>
      <c r="L171" s="105">
        <f>'СВОД 2019'!K171+$H$1*1-'Август 2019'!D170</f>
        <v>4399.9999999999982</v>
      </c>
      <c r="M171" s="105">
        <f>'СВОД 2019'!L171+$H$1*1-'Сентябрь 2019'!D170</f>
        <v>6599.9999999999982</v>
      </c>
      <c r="N171" s="105">
        <f>'СВОД 2019'!M171+$H$1*1-'Октябрь 2019'!D170</f>
        <v>8799.9999999999982</v>
      </c>
      <c r="O171" s="105">
        <f>'СВОД 2019'!N171+$H$1*1-'Ноябрь 2019'!D170</f>
        <v>10999.999999999998</v>
      </c>
      <c r="P171" s="105">
        <f>'СВОД 2019'!O171+$H$1*1-'Декабрь 2019'!D170</f>
        <v>0</v>
      </c>
      <c r="Q171" s="106">
        <f t="shared" si="6"/>
        <v>26400</v>
      </c>
      <c r="R171" s="106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06">
        <f t="shared" si="7"/>
        <v>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5">
        <f>'СВОД 2018'!P172</f>
        <v>9000</v>
      </c>
      <c r="E172" s="105">
        <f>'СВОД 2019'!D172+$H$1*1-'Январь 2019'!D171</f>
        <v>11200</v>
      </c>
      <c r="F172" s="105">
        <f>'СВОД 2019'!E172+$H$1*1-'Февраль 2019'!D171</f>
        <v>13400</v>
      </c>
      <c r="G172" s="105">
        <f>'СВОД 2019'!F172+$H$1*1-'Март 2019'!D171</f>
        <v>15300</v>
      </c>
      <c r="H172" s="105">
        <f>'СВОД 2019'!G172+$H$1*1-'Апрель 2019'!D171</f>
        <v>11200</v>
      </c>
      <c r="I172" s="105">
        <f>'СВОД 2019'!H172+$H$1*1-'Май 2019'!D171</f>
        <v>13400</v>
      </c>
      <c r="J172" s="105">
        <f>'СВОД 2019'!I172+$H$1*1-'Июнь 2019'!D171</f>
        <v>9000</v>
      </c>
      <c r="K172" s="105">
        <f>'СВОД 2019'!J172+$H$1*1-'Июль 2019'!D171</f>
        <v>9000</v>
      </c>
      <c r="L172" s="105">
        <f>'СВОД 2019'!K172+$H$1*1-'Август 2019'!D171</f>
        <v>11200</v>
      </c>
      <c r="M172" s="105">
        <f>'СВОД 2019'!L172+$H$1*1-'Сентябрь 2019'!D171</f>
        <v>13400</v>
      </c>
      <c r="N172" s="105">
        <f>'СВОД 2019'!M172+$H$1*1-'Октябрь 2019'!D171</f>
        <v>15600</v>
      </c>
      <c r="O172" s="105">
        <f>'СВОД 2019'!N172+$H$1*1-'Ноябрь 2019'!D171</f>
        <v>15600</v>
      </c>
      <c r="P172" s="105">
        <f>'СВОД 2019'!O172+$H$1*1-'Декабрь 2019'!D171</f>
        <v>17800</v>
      </c>
      <c r="Q172" s="106">
        <f t="shared" si="6"/>
        <v>26400</v>
      </c>
      <c r="R172" s="106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06">
        <f t="shared" si="7"/>
        <v>17800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5">
        <f>'СВОД 2018'!P173</f>
        <v>-1156.7799999999988</v>
      </c>
      <c r="E173" s="105">
        <f>'СВОД 2019'!D173+$H$1*1-'Январь 2019'!D172</f>
        <v>93.220000000001164</v>
      </c>
      <c r="F173" s="105">
        <f>'СВОД 2019'!E173+$H$1*1-'Февраль 2019'!D172</f>
        <v>2293.2200000000012</v>
      </c>
      <c r="G173" s="105">
        <f>'СВОД 2019'!F173+$H$1*1-'Март 2019'!D172</f>
        <v>4493.2200000000012</v>
      </c>
      <c r="H173" s="105">
        <f>'СВОД 2019'!G173+$H$1*1-'Апрель 2019'!D172</f>
        <v>6693.2200000000012</v>
      </c>
      <c r="I173" s="105">
        <f>'СВОД 2019'!H173+$H$1*1-'Май 2019'!D172</f>
        <v>8893.2200000000012</v>
      </c>
      <c r="J173" s="105">
        <f>'СВОД 2019'!I173+$H$1*1-'Июнь 2019'!D172</f>
        <v>11093.220000000001</v>
      </c>
      <c r="K173" s="105">
        <f>'СВОД 2019'!J173+$H$1*1-'Июль 2019'!D172</f>
        <v>3293.2200000000012</v>
      </c>
      <c r="L173" s="105">
        <f>'СВОД 2019'!K173+$H$1*1-'Август 2019'!D172</f>
        <v>5493.2200000000012</v>
      </c>
      <c r="M173" s="105">
        <f>'СВОД 2019'!L173+$H$1*1-'Сентябрь 2019'!D172</f>
        <v>7693.2200000000012</v>
      </c>
      <c r="N173" s="105">
        <f>'СВОД 2019'!M173+$H$1*1-'Октябрь 2019'!D172</f>
        <v>9893.2200000000012</v>
      </c>
      <c r="O173" s="105">
        <f>'СВОД 2019'!N173+$H$1*1-'Ноябрь 2019'!D172</f>
        <v>12093.220000000001</v>
      </c>
      <c r="P173" s="105">
        <f>'СВОД 2019'!O173+$H$1*1-'Декабрь 2019'!D172</f>
        <v>14293.220000000001</v>
      </c>
      <c r="Q173" s="106">
        <f t="shared" si="6"/>
        <v>26400</v>
      </c>
      <c r="R173" s="106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06">
        <f t="shared" si="7"/>
        <v>14293.220000000001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2018'!P174</f>
        <v>-9791.7800000000025</v>
      </c>
      <c r="E174" s="105">
        <f>'СВОД 2019'!D174+$H$1*1-'Январь 2019'!D173</f>
        <v>-7591.7800000000025</v>
      </c>
      <c r="F174" s="105">
        <f>'СВОД 2019'!E174+$H$1*1-'Февраль 2019'!D173</f>
        <v>-5391.7800000000025</v>
      </c>
      <c r="G174" s="105">
        <f>'СВОД 2019'!F174+$H$1*1-'Март 2019'!D173</f>
        <v>-3191.7800000000025</v>
      </c>
      <c r="H174" s="105">
        <f>'СВОД 2019'!G174+$H$1*1-'Апрель 2019'!D173</f>
        <v>-991.78000000000247</v>
      </c>
      <c r="I174" s="105">
        <f>'СВОД 2019'!H174+$H$1*1-'Май 2019'!D173</f>
        <v>1208.2199999999975</v>
      </c>
      <c r="J174" s="105">
        <f>'СВОД 2019'!I174+$H$1*1-'Июнь 2019'!D173</f>
        <v>3408.2199999999975</v>
      </c>
      <c r="K174" s="105">
        <f>'СВОД 2019'!J174+$H$1*1-'Июль 2019'!D173</f>
        <v>-14391.780000000002</v>
      </c>
      <c r="L174" s="105">
        <f>'СВОД 2019'!K174+$H$1*1-'Август 2019'!D173</f>
        <v>-12191.780000000002</v>
      </c>
      <c r="M174" s="105">
        <f>'СВОД 2019'!L174+$H$1*1-'Сентябрь 2019'!D173</f>
        <v>-9991.7800000000025</v>
      </c>
      <c r="N174" s="105">
        <f>'СВОД 2019'!M174+$H$1*1-'Октябрь 2019'!D173</f>
        <v>-7791.7800000000025</v>
      </c>
      <c r="O174" s="105">
        <f>'СВОД 2019'!N174+$H$1*1-'Ноябрь 2019'!D173</f>
        <v>-5591.7800000000025</v>
      </c>
      <c r="P174" s="105">
        <f>'СВОД 2019'!O174+$H$1*1-'Декабрь 2019'!D173</f>
        <v>-3391.7800000000025</v>
      </c>
      <c r="Q174" s="106">
        <f t="shared" si="6"/>
        <v>26400</v>
      </c>
      <c r="R174" s="106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06">
        <f t="shared" si="7"/>
        <v>-3391.7800000000025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5">
        <f>'СВОД 2018'!P175</f>
        <v>1217.8299999999981</v>
      </c>
      <c r="E175" s="105">
        <f>'СВОД 2019'!D175+$H$1*1-'Январь 2019'!D174</f>
        <v>3417.8299999999981</v>
      </c>
      <c r="F175" s="105">
        <f>'СВОД 2019'!E175+$H$1*1-'Февраль 2019'!D174</f>
        <v>5617.8299999999981</v>
      </c>
      <c r="G175" s="105">
        <f>'СВОД 2019'!F175+$H$1*1-'Март 2019'!D174</f>
        <v>7817.8299999999981</v>
      </c>
      <c r="H175" s="105">
        <f>'СВОД 2019'!G175+$H$1*1-'Апрель 2019'!D174</f>
        <v>-2482.1700000000019</v>
      </c>
      <c r="I175" s="105">
        <f>'СВОД 2019'!H175+$H$1*1-'Май 2019'!D174</f>
        <v>-2782.1700000000019</v>
      </c>
      <c r="J175" s="105">
        <f>'СВОД 2019'!I175+$H$1*1-'Июнь 2019'!D174</f>
        <v>-582.17000000000189</v>
      </c>
      <c r="K175" s="105">
        <f>'СВОД 2019'!J175+$H$1*1-'Июль 2019'!D174</f>
        <v>1617.8299999999981</v>
      </c>
      <c r="L175" s="105">
        <f>'СВОД 2019'!K175+$H$1*1-'Август 2019'!D174</f>
        <v>3817.8299999999981</v>
      </c>
      <c r="M175" s="105">
        <f>'СВОД 2019'!L175+$H$1*1-'Сентябрь 2019'!D174</f>
        <v>6017.8299999999981</v>
      </c>
      <c r="N175" s="105">
        <f>'СВОД 2019'!M175+$H$1*1-'Октябрь 2019'!D174</f>
        <v>8217.8299999999981</v>
      </c>
      <c r="O175" s="105">
        <f>'СВОД 2019'!N175+$H$1*1-'Ноябрь 2019'!D174</f>
        <v>10417.829999999998</v>
      </c>
      <c r="P175" s="105">
        <f>'СВОД 2019'!O175+$H$1*1-'Декабрь 2019'!D174</f>
        <v>12617.829999999998</v>
      </c>
      <c r="Q175" s="106">
        <f t="shared" si="6"/>
        <v>26400</v>
      </c>
      <c r="R175" s="106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06">
        <f t="shared" si="7"/>
        <v>12617.829999999998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5">
        <f>'СВОД 2018'!P176</f>
        <v>-700</v>
      </c>
      <c r="E176" s="105">
        <f>'СВОД 2019'!D176+$H$1*1-'Январь 2019'!D175</f>
        <v>1500</v>
      </c>
      <c r="F176" s="105">
        <f>'СВОД 2019'!E176+$H$1*1-'Февраль 2019'!D175</f>
        <v>3700</v>
      </c>
      <c r="G176" s="105">
        <f>'СВОД 2019'!F176+$H$1*1-'Март 2019'!D175</f>
        <v>5900</v>
      </c>
      <c r="H176" s="105">
        <f>'СВОД 2019'!G176+$H$1*1-'Апрель 2019'!D175</f>
        <v>8100</v>
      </c>
      <c r="I176" s="105">
        <f>'СВОД 2019'!H176+$H$1*1-'Май 2019'!D175</f>
        <v>10300</v>
      </c>
      <c r="J176" s="105">
        <f>'СВОД 2019'!I176+$H$1*1-'Июнь 2019'!D175</f>
        <v>12500</v>
      </c>
      <c r="K176" s="105">
        <f>'СВОД 2019'!J176+$H$1*1-'Июль 2019'!D175</f>
        <v>14700</v>
      </c>
      <c r="L176" s="105">
        <f>'СВОД 2019'!K176+$H$1*1-'Август 2019'!D175</f>
        <v>16900</v>
      </c>
      <c r="M176" s="105">
        <f>'СВОД 2019'!L176+$H$1*1-'Сентябрь 2019'!D175</f>
        <v>19100</v>
      </c>
      <c r="N176" s="105">
        <f>'СВОД 2019'!M176+$H$1*1-'Октябрь 2019'!D175</f>
        <v>21300</v>
      </c>
      <c r="O176" s="105">
        <f>'СВОД 2019'!N176+$H$1*1-'Ноябрь 2019'!D175</f>
        <v>23500</v>
      </c>
      <c r="P176" s="105">
        <f>'СВОД 2019'!O176+$H$1*1-'Декабрь 2019'!D175</f>
        <v>6600</v>
      </c>
      <c r="Q176" s="106">
        <f t="shared" si="6"/>
        <v>26400</v>
      </c>
      <c r="R176" s="106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06">
        <f t="shared" si="7"/>
        <v>6600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5">
        <f>'СВОД 2018'!P177</f>
        <v>100</v>
      </c>
      <c r="E177" s="105">
        <f>'СВОД 2019'!D177+$H$1*1-'Январь 2019'!D176</f>
        <v>-4300</v>
      </c>
      <c r="F177" s="105">
        <f>'СВОД 2019'!E177+$H$1*1-'Февраль 2019'!D176</f>
        <v>-2100</v>
      </c>
      <c r="G177" s="105">
        <f>'СВОД 2019'!F177+$H$1*1-'Март 2019'!D176</f>
        <v>-6500</v>
      </c>
      <c r="H177" s="105">
        <f>'СВОД 2019'!G177+$H$1*1-'Апрель 2019'!D176</f>
        <v>-4300</v>
      </c>
      <c r="I177" s="105">
        <f>'СВОД 2019'!H177+$H$1*1-'Май 2019'!D176</f>
        <v>-2100</v>
      </c>
      <c r="J177" s="105">
        <f>'СВОД 2019'!I177+$H$1*1-'Июнь 2019'!D176</f>
        <v>100</v>
      </c>
      <c r="K177" s="105">
        <f>'СВОД 2019'!J177+$H$1*1-'Июль 2019'!D176</f>
        <v>-4300</v>
      </c>
      <c r="L177" s="105">
        <f>'СВОД 2019'!K177+$H$1*1-'Август 2019'!D176</f>
        <v>-2100</v>
      </c>
      <c r="M177" s="105">
        <f>'СВОД 2019'!L177+$H$1*1-'Сентябрь 2019'!D176</f>
        <v>100</v>
      </c>
      <c r="N177" s="105">
        <f>'СВОД 2019'!M177+$H$1*1-'Октябрь 2019'!D176</f>
        <v>-4300</v>
      </c>
      <c r="O177" s="105">
        <f>'СВОД 2019'!N177+$H$1*1-'Ноябрь 2019'!D176</f>
        <v>-2100</v>
      </c>
      <c r="P177" s="105">
        <f>'СВОД 2019'!O177+$H$1*1-'Декабрь 2019'!D176</f>
        <v>100</v>
      </c>
      <c r="Q177" s="106">
        <f t="shared" si="6"/>
        <v>26400</v>
      </c>
      <c r="R177" s="106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06">
        <f t="shared" si="7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5">
        <f>'СВОД 2018'!P178</f>
        <v>6600</v>
      </c>
      <c r="E178" s="105">
        <f>'СВОД 2019'!D178+$H$1*1-'Январь 2019'!D177</f>
        <v>8800</v>
      </c>
      <c r="F178" s="105">
        <f>'СВОД 2019'!E178+$H$1*1-'Февраль 2019'!D177</f>
        <v>11000</v>
      </c>
      <c r="G178" s="105">
        <f>'СВОД 2019'!F178+$H$1*1-'Март 2019'!D177</f>
        <v>13200</v>
      </c>
      <c r="H178" s="105">
        <f>'СВОД 2019'!G178+$H$1*1-'Апрель 2019'!D177</f>
        <v>15400</v>
      </c>
      <c r="I178" s="105">
        <f>'СВОД 2019'!H178+$H$1*1-'Май 2019'!D177</f>
        <v>17600</v>
      </c>
      <c r="J178" s="105">
        <f>'СВОД 2019'!I178+$H$1*1-'Июнь 2019'!D177</f>
        <v>6600</v>
      </c>
      <c r="K178" s="105">
        <f>'СВОД 2019'!J178+$H$1*1-'Июль 2019'!D177</f>
        <v>4400</v>
      </c>
      <c r="L178" s="105">
        <f>'СВОД 2019'!K178+$H$1*1-'Август 2019'!D177</f>
        <v>2200</v>
      </c>
      <c r="M178" s="105">
        <f>'СВОД 2019'!L178+$H$1*1-'Сентябрь 2019'!D177</f>
        <v>2200</v>
      </c>
      <c r="N178" s="105">
        <f>'СВОД 2019'!M178+$H$1*1-'Октябрь 2019'!D177</f>
        <v>2200</v>
      </c>
      <c r="O178" s="105">
        <f>'СВОД 2019'!N178+$H$1*1-'Ноябрь 2019'!D177</f>
        <v>2200</v>
      </c>
      <c r="P178" s="105">
        <f>'СВОД 2019'!O178+$H$1*1-'Декабрь 2019'!D177</f>
        <v>2200</v>
      </c>
      <c r="Q178" s="106">
        <f t="shared" si="6"/>
        <v>26400</v>
      </c>
      <c r="R178" s="106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2018'!P179</f>
        <v>91.379999999997381</v>
      </c>
      <c r="E179" s="105">
        <f>'СВОД 2019'!D179+$H$1*1-'Январь 2019'!D178</f>
        <v>2291.3799999999974</v>
      </c>
      <c r="F179" s="105">
        <f>'СВОД 2019'!E179+$H$1*1-'Февраль 2019'!D178</f>
        <v>4491.3799999999974</v>
      </c>
      <c r="G179" s="105">
        <f>'СВОД 2019'!F179+$H$1*1-'Март 2019'!D178</f>
        <v>6691.3799999999974</v>
      </c>
      <c r="H179" s="105">
        <f>'СВОД 2019'!G179+$H$1*1-'Апрель 2019'!D178</f>
        <v>91.379999999997381</v>
      </c>
      <c r="I179" s="105">
        <f>'СВОД 2019'!H179+$H$1*1-'Май 2019'!D178</f>
        <v>2291.3799999999974</v>
      </c>
      <c r="J179" s="105">
        <f>'СВОД 2019'!I179+$H$1*1-'Июнь 2019'!D178</f>
        <v>2291.3799999999974</v>
      </c>
      <c r="K179" s="105">
        <f>'СВОД 2019'!J179+$H$1*1-'Июль 2019'!D178</f>
        <v>4491.3799999999974</v>
      </c>
      <c r="L179" s="105">
        <f>'СВОД 2019'!K179+$H$1*1-'Август 2019'!D178</f>
        <v>91.379999999997381</v>
      </c>
      <c r="M179" s="105">
        <f>'СВОД 2019'!L179+$H$1*1-'Сентябрь 2019'!D178</f>
        <v>2291.3799999999974</v>
      </c>
      <c r="N179" s="105">
        <f>'СВОД 2019'!M179+$H$1*1-'Октябрь 2019'!D178</f>
        <v>4491.3799999999974</v>
      </c>
      <c r="O179" s="105">
        <f>'СВОД 2019'!N179+$H$1*1-'Ноябрь 2019'!D178</f>
        <v>2291.3799999999974</v>
      </c>
      <c r="P179" s="105">
        <f>'СВОД 2019'!O179+$H$1*1-'Декабрь 2019'!D178</f>
        <v>4491.3799999999974</v>
      </c>
      <c r="Q179" s="106">
        <f t="shared" si="6"/>
        <v>26400</v>
      </c>
      <c r="R179" s="106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06">
        <f t="shared" si="7"/>
        <v>4491.3799999999974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5">
        <f>'СВОД 2018'!P180</f>
        <v>-6293.1000000000058</v>
      </c>
      <c r="E180" s="105">
        <f>'СВОД 2019'!D180+$H$1*1-'Январь 2019'!D179</f>
        <v>-4093.1000000000058</v>
      </c>
      <c r="F180" s="105">
        <f>'СВОД 2019'!E180+$H$1*1-'Февраль 2019'!D179</f>
        <v>-1893.1000000000058</v>
      </c>
      <c r="G180" s="105">
        <f>'СВОД 2019'!F180+$H$1*1-'Март 2019'!D179</f>
        <v>306.89999999999418</v>
      </c>
      <c r="H180" s="105">
        <f>'СВОД 2019'!G180+$H$1*1-'Апрель 2019'!D179</f>
        <v>2506.8999999999942</v>
      </c>
      <c r="I180" s="105">
        <f>'СВОД 2019'!H180+$H$1*1-'Май 2019'!D179</f>
        <v>4706.8999999999942</v>
      </c>
      <c r="J180" s="105">
        <f>'СВОД 2019'!I180+$H$1*1-'Июнь 2019'!D179</f>
        <v>6906.8999999999942</v>
      </c>
      <c r="K180" s="105">
        <f>'СВОД 2019'!J180+$H$1*1-'Июль 2019'!D179</f>
        <v>9106.8999999999942</v>
      </c>
      <c r="L180" s="105">
        <f>'СВОД 2019'!K180+$H$1*1-'Август 2019'!D179</f>
        <v>11306.899999999994</v>
      </c>
      <c r="M180" s="105">
        <f>'СВОД 2019'!L180+$H$1*1-'Сентябрь 2019'!D179</f>
        <v>13506.899999999994</v>
      </c>
      <c r="N180" s="105">
        <f>'СВОД 2019'!M180+$H$1*1-'Октябрь 2019'!D179</f>
        <v>15706.899999999994</v>
      </c>
      <c r="O180" s="105">
        <f>'СВОД 2019'!N180+$H$1*1-'Ноябрь 2019'!D179</f>
        <v>12906.899999999994</v>
      </c>
      <c r="P180" s="105">
        <f>'СВОД 2019'!O180+$H$1*1-'Декабрь 2019'!D179</f>
        <v>15106.899999999994</v>
      </c>
      <c r="Q180" s="106">
        <f t="shared" si="6"/>
        <v>26400</v>
      </c>
      <c r="R180" s="106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06">
        <f t="shared" si="7"/>
        <v>15106.899999999994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5">
        <f>'СВОД 2018'!P181</f>
        <v>4499.9999999999964</v>
      </c>
      <c r="E181" s="105">
        <f>'СВОД 2019'!D181+$H$1*1-'Январь 2019'!D180</f>
        <v>6699.9999999999964</v>
      </c>
      <c r="F181" s="105">
        <f>'СВОД 2019'!E181+$H$1*1-'Февраль 2019'!D180</f>
        <v>8899.9999999999964</v>
      </c>
      <c r="G181" s="105">
        <f>'СВОД 2019'!F181+$H$1*1-'Март 2019'!D180</f>
        <v>11099.999999999996</v>
      </c>
      <c r="H181" s="105">
        <f>'СВОД 2019'!G181+$H$1*1-'Апрель 2019'!D180</f>
        <v>13299.999999999996</v>
      </c>
      <c r="I181" s="105">
        <f>'СВОД 2019'!H181+$H$1*1-'Май 2019'!D180</f>
        <v>15499.999999999996</v>
      </c>
      <c r="J181" s="105">
        <f>'СВОД 2019'!I181+$H$1*1-'Июнь 2019'!D180</f>
        <v>17699.999999999996</v>
      </c>
      <c r="K181" s="105">
        <f>'СВОД 2019'!J181+$H$1*1-'Июль 2019'!D180</f>
        <v>19899.999999999996</v>
      </c>
      <c r="L181" s="105">
        <f>'СВОД 2019'!K181+$H$1*1-'Август 2019'!D180</f>
        <v>22099.999999999996</v>
      </c>
      <c r="M181" s="105">
        <f>'СВОД 2019'!L181+$H$1*1-'Сентябрь 2019'!D180</f>
        <v>24299.999999999996</v>
      </c>
      <c r="N181" s="105">
        <f>'СВОД 2019'!M181+$H$1*1-'Октябрь 2019'!D180</f>
        <v>26499.999999999996</v>
      </c>
      <c r="O181" s="105">
        <f>'СВОД 2019'!N181+$H$1*1-'Ноябрь 2019'!D180</f>
        <v>28699.999999999996</v>
      </c>
      <c r="P181" s="105">
        <f>'СВОД 2019'!O181+$H$1*1-'Декабрь 2019'!D180</f>
        <v>30899.999999999996</v>
      </c>
      <c r="Q181" s="106">
        <f t="shared" si="6"/>
        <v>26400</v>
      </c>
      <c r="R181" s="106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06">
        <f t="shared" si="7"/>
        <v>30899.999999999996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2018'!P182</f>
        <v>21632.76</v>
      </c>
      <c r="E182" s="105">
        <f>'СВОД 2019'!D182+$H$1*1-'Январь 2019'!D181</f>
        <v>23832.76</v>
      </c>
      <c r="F182" s="105">
        <f>'СВОД 2019'!E182+$H$1*1-'Февраль 2019'!D181</f>
        <v>26032.76</v>
      </c>
      <c r="G182" s="105">
        <f>'СВОД 2019'!F182+$H$1*1-'Март 2019'!D181</f>
        <v>28232.76</v>
      </c>
      <c r="H182" s="105">
        <f>'СВОД 2019'!G182+$H$1*1-'Апрель 2019'!D181</f>
        <v>30432.76</v>
      </c>
      <c r="I182" s="105">
        <f>'СВОД 2019'!H182+$H$1*1-'Май 2019'!D181</f>
        <v>32632.76</v>
      </c>
      <c r="J182" s="105">
        <f>'СВОД 2019'!I182+$H$1*1-'Июнь 2019'!D181</f>
        <v>34832.759999999995</v>
      </c>
      <c r="K182" s="105">
        <f>'СВОД 2019'!J182+$H$1*1-'Июль 2019'!D181</f>
        <v>37032.759999999995</v>
      </c>
      <c r="L182" s="105">
        <f>'СВОД 2019'!K182+$H$1*1-'Август 2019'!D181</f>
        <v>39232.759999999995</v>
      </c>
      <c r="M182" s="105">
        <f>'СВОД 2019'!L182+$H$1*1-'Сентябрь 2019'!D181</f>
        <v>41432.759999999995</v>
      </c>
      <c r="N182" s="105">
        <f>'СВОД 2019'!M182+$H$1*1-'Октябрь 2019'!D181</f>
        <v>43632.759999999995</v>
      </c>
      <c r="O182" s="105">
        <f>'СВОД 2019'!N182+$H$1*1-'Ноябрь 2019'!D181</f>
        <v>45832.759999999995</v>
      </c>
      <c r="P182" s="105">
        <f>'СВОД 2019'!O182+$H$1*1-'Декабрь 2019'!D181</f>
        <v>48032.759999999995</v>
      </c>
      <c r="Q182" s="106">
        <f t="shared" si="6"/>
        <v>26400</v>
      </c>
      <c r="R182" s="106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06">
        <f t="shared" si="7"/>
        <v>48032.759999999995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5">
        <f>'СВОД 2018'!P183</f>
        <v>5900</v>
      </c>
      <c r="E183" s="105">
        <f>'СВОД 2019'!D183+$H$1*1-'Январь 2019'!D182</f>
        <v>8100</v>
      </c>
      <c r="F183" s="105">
        <f>'СВОД 2019'!E183+$H$1*1-'Февраль 2019'!D182</f>
        <v>10300</v>
      </c>
      <c r="G183" s="105">
        <f>'СВОД 2019'!F183+$H$1*1-'Март 2019'!D182</f>
        <v>12500</v>
      </c>
      <c r="H183" s="105">
        <f>'СВОД 2019'!G183+$H$1*1-'Апрель 2019'!D182</f>
        <v>10300</v>
      </c>
      <c r="I183" s="105">
        <f>'СВОД 2019'!H183+$H$1*1-'Май 2019'!D182</f>
        <v>12500</v>
      </c>
      <c r="J183" s="105">
        <f>'СВОД 2019'!I183+$H$1*1-'Июнь 2019'!D182</f>
        <v>14700</v>
      </c>
      <c r="K183" s="105">
        <f>'СВОД 2019'!J183+$H$1*1-'Июль 2019'!D182</f>
        <v>16900</v>
      </c>
      <c r="L183" s="105">
        <f>'СВОД 2019'!K183+$H$1*1-'Август 2019'!D182</f>
        <v>19100</v>
      </c>
      <c r="M183" s="105">
        <f>'СВОД 2019'!L183+$H$1*1-'Сентябрь 2019'!D182</f>
        <v>14700</v>
      </c>
      <c r="N183" s="105">
        <f>'СВОД 2019'!M183+$H$1*1-'Октябрь 2019'!D182</f>
        <v>16900</v>
      </c>
      <c r="O183" s="105">
        <f>'СВОД 2019'!N183+$H$1*1-'Ноябрь 2019'!D182</f>
        <v>2200</v>
      </c>
      <c r="P183" s="105">
        <f>'СВОД 2019'!O183+$H$1*1-'Декабрь 2019'!D182</f>
        <v>4400</v>
      </c>
      <c r="Q183" s="106">
        <f t="shared" si="6"/>
        <v>26400</v>
      </c>
      <c r="R183" s="106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06">
        <f t="shared" si="7"/>
        <v>4400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5">
        <f>'СВОД 2018'!P184</f>
        <v>6290.23</v>
      </c>
      <c r="E184" s="105">
        <f>'СВОД 2019'!D184+$H$1*1-'Январь 2019'!D183</f>
        <v>8490.23</v>
      </c>
      <c r="F184" s="105">
        <f>'СВОД 2019'!E184+$H$1*1-'Февраль 2019'!D183</f>
        <v>1890.2299999999996</v>
      </c>
      <c r="G184" s="105">
        <f>'СВОД 2019'!F184+$H$1*1-'Март 2019'!D183</f>
        <v>1890.2299999999996</v>
      </c>
      <c r="H184" s="105">
        <f>'СВОД 2019'!G184+$H$1*1-'Апрель 2019'!D183</f>
        <v>1890.2299999999996</v>
      </c>
      <c r="I184" s="105">
        <f>'СВОД 2019'!H184+$H$1*1-'Май 2019'!D183</f>
        <v>1890.2299999999996</v>
      </c>
      <c r="J184" s="105">
        <f>'СВОД 2019'!I184+$H$1*1-'Июнь 2019'!D183</f>
        <v>1890.2299999999996</v>
      </c>
      <c r="K184" s="105">
        <f>'СВОД 2019'!J184+$H$1*1-'Июль 2019'!D183</f>
        <v>1890.2299999999996</v>
      </c>
      <c r="L184" s="105">
        <f>'СВОД 2019'!K184+$H$1*1-'Август 2019'!D183</f>
        <v>1890.2299999999996</v>
      </c>
      <c r="M184" s="105">
        <f>'СВОД 2019'!L184+$H$1*1-'Сентябрь 2019'!D183</f>
        <v>1890.2299999999996</v>
      </c>
      <c r="N184" s="105">
        <f>'СВОД 2019'!M184+$H$1*1-'Октябрь 2019'!D183</f>
        <v>1890.2299999999996</v>
      </c>
      <c r="O184" s="105">
        <f>'СВОД 2019'!N184+$H$1*1-'Ноябрь 2019'!D183</f>
        <v>1890.2299999999996</v>
      </c>
      <c r="P184" s="105">
        <f>'СВОД 2019'!O184+$H$1*1-'Декабрь 2019'!D183</f>
        <v>1890.2299999999996</v>
      </c>
      <c r="Q184" s="106">
        <f t="shared" si="6"/>
        <v>26400</v>
      </c>
      <c r="R184" s="106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06">
        <f t="shared" si="7"/>
        <v>1890.2299999999996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2018'!P185</f>
        <v>-2200</v>
      </c>
      <c r="E185" s="105">
        <f>'СВОД 2019'!D185+$H$1*1-'Январь 2019'!D184</f>
        <v>0</v>
      </c>
      <c r="F185" s="105">
        <f>'СВОД 2019'!E185+$H$1*1-'Февраль 2019'!D184</f>
        <v>2200</v>
      </c>
      <c r="G185" s="105">
        <f>'СВОД 2019'!F185+$H$1*1-'Март 2019'!D184</f>
        <v>4400</v>
      </c>
      <c r="H185" s="105">
        <f>'СВОД 2019'!G185+$H$1*1-'Апрель 2019'!D184</f>
        <v>6600</v>
      </c>
      <c r="I185" s="105">
        <f>'СВОД 2019'!H185+$H$1*1-'Май 2019'!D184</f>
        <v>8800</v>
      </c>
      <c r="J185" s="105">
        <f>'СВОД 2019'!I185+$H$1*1-'Июнь 2019'!D184</f>
        <v>11000</v>
      </c>
      <c r="K185" s="105">
        <f>'СВОД 2019'!J185+$H$1*1-'Июль 2019'!D184</f>
        <v>13200</v>
      </c>
      <c r="L185" s="105">
        <f>'СВОД 2019'!K185+$H$1*1-'Август 2019'!D184</f>
        <v>15400</v>
      </c>
      <c r="M185" s="105">
        <f>'СВОД 2019'!L185+$H$1*1-'Сентябрь 2019'!D184</f>
        <v>17600</v>
      </c>
      <c r="N185" s="105">
        <f>'СВОД 2019'!M185+$H$1*1-'Октябрь 2019'!D184</f>
        <v>19800</v>
      </c>
      <c r="O185" s="105">
        <f>'СВОД 2019'!N185+$H$1*1-'Ноябрь 2019'!D184</f>
        <v>22000</v>
      </c>
      <c r="P185" s="105">
        <f>'СВОД 2019'!O185+$H$1*1-'Декабрь 2019'!D184</f>
        <v>24200</v>
      </c>
      <c r="Q185" s="106">
        <f t="shared" si="6"/>
        <v>26400</v>
      </c>
      <c r="R185" s="106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06">
        <f t="shared" si="7"/>
        <v>24200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5">
        <f>'СВОД 2018'!P186</f>
        <v>2200</v>
      </c>
      <c r="E186" s="105">
        <f>'СВОД 2019'!D186+$H$1*1-'Январь 2019'!D185</f>
        <v>2200</v>
      </c>
      <c r="F186" s="105">
        <f>'СВОД 2019'!E186+$H$1*1-'Февраль 2019'!D185</f>
        <v>2200</v>
      </c>
      <c r="G186" s="105">
        <f>'СВОД 2019'!F186+$H$1*1-'Март 2019'!D185</f>
        <v>0</v>
      </c>
      <c r="H186" s="105">
        <f>'СВОД 2019'!G186+$H$1*1-'Апрель 2019'!D185</f>
        <v>0</v>
      </c>
      <c r="I186" s="105">
        <f>'СВОД 2019'!H186+$H$1*1-'Май 2019'!D185</f>
        <v>0</v>
      </c>
      <c r="J186" s="105">
        <f>'СВОД 2019'!I186+$H$1*1-'Июнь 2019'!D185</f>
        <v>0</v>
      </c>
      <c r="K186" s="105">
        <f>'СВОД 2019'!J186+$H$1*1-'Июль 2019'!D185</f>
        <v>0</v>
      </c>
      <c r="L186" s="105">
        <f>'СВОД 2019'!K186+$H$1*1-'Август 2019'!D185</f>
        <v>0</v>
      </c>
      <c r="M186" s="105">
        <f>'СВОД 2019'!L186+$H$1*1-'Сентябрь 2019'!D185</f>
        <v>0</v>
      </c>
      <c r="N186" s="105">
        <f>'СВОД 2019'!M186+$H$1*1-'Октябрь 2019'!D185</f>
        <v>0</v>
      </c>
      <c r="O186" s="105">
        <f>'СВОД 2019'!N186+$H$1*1-'Ноябрь 2019'!D185</f>
        <v>0</v>
      </c>
      <c r="P186" s="105">
        <f>'СВОД 2019'!O186+$H$1*1-'Декабрь 2019'!D185</f>
        <v>0</v>
      </c>
      <c r="Q186" s="106">
        <f t="shared" si="6"/>
        <v>26400</v>
      </c>
      <c r="R186" s="106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5">
        <f>'СВОД 2018'!P187</f>
        <v>2000.0000000000009</v>
      </c>
      <c r="E187" s="105">
        <f>'СВОД 2019'!D187+$H$1*1-'Январь 2019'!D186</f>
        <v>4200.0000000000009</v>
      </c>
      <c r="F187" s="105">
        <f>'СВОД 2019'!E187+$H$1*1-'Февраль 2019'!D186</f>
        <v>3900.0000000000009</v>
      </c>
      <c r="G187" s="105">
        <f>'СВОД 2019'!F187+$H$1*1-'Март 2019'!D186</f>
        <v>-3899.9999999999991</v>
      </c>
      <c r="H187" s="105">
        <f>'СВОД 2019'!G187+$H$1*1-'Апрель 2019'!D186</f>
        <v>-4199.9999999999991</v>
      </c>
      <c r="I187" s="105">
        <f>'СВОД 2019'!H187+$H$1*1-'Май 2019'!D186</f>
        <v>-6399.9999999999991</v>
      </c>
      <c r="J187" s="105">
        <f>'СВОД 2019'!I187+$H$1*1-'Июнь 2019'!D186</f>
        <v>-4199.9999999999991</v>
      </c>
      <c r="K187" s="105">
        <f>'СВОД 2019'!J187+$H$1*1-'Июль 2019'!D186</f>
        <v>-4499.9999999999991</v>
      </c>
      <c r="L187" s="105">
        <f>'СВОД 2019'!K187+$H$1*1-'Август 2019'!D186</f>
        <v>-4999.9999999999991</v>
      </c>
      <c r="M187" s="105">
        <f>'СВОД 2019'!L187+$H$1*1-'Сентябрь 2019'!D186</f>
        <v>-5299.9999999999991</v>
      </c>
      <c r="N187" s="105">
        <f>'СВОД 2019'!M187+$H$1*1-'Октябрь 2019'!D186</f>
        <v>-3099.9999999999991</v>
      </c>
      <c r="O187" s="105">
        <f>'СВОД 2019'!N187+$H$1*1-'Ноябрь 2019'!D186</f>
        <v>-3399.9999999999991</v>
      </c>
      <c r="P187" s="105">
        <f>'СВОД 2019'!O187+$H$1*1-'Декабрь 2019'!D186</f>
        <v>-3699.9999999999991</v>
      </c>
      <c r="Q187" s="106">
        <f t="shared" si="6"/>
        <v>26400</v>
      </c>
      <c r="R187" s="106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06">
        <f t="shared" si="7"/>
        <v>-3700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5">
        <f>'СВОД 2018'!P188</f>
        <v>15400.460000000001</v>
      </c>
      <c r="E188" s="105">
        <f>'СВОД 2019'!D188+$H$1*1-'Январь 2019'!D187</f>
        <v>17600.46</v>
      </c>
      <c r="F188" s="105">
        <f>'СВОД 2019'!E188+$H$1*1-'Февраль 2019'!D187</f>
        <v>19800.46</v>
      </c>
      <c r="G188" s="105">
        <f>'СВОД 2019'!F188+$H$1*1-'Март 2019'!D187</f>
        <v>22000.46</v>
      </c>
      <c r="H188" s="105">
        <f>'СВОД 2019'!G188+$H$1*1-'Апрель 2019'!D187</f>
        <v>24200.46</v>
      </c>
      <c r="I188" s="105">
        <f>'СВОД 2019'!H188+$H$1*1-'Май 2019'!D187</f>
        <v>26400.46</v>
      </c>
      <c r="J188" s="105">
        <f>'СВОД 2019'!I188+$H$1*1-'Июнь 2019'!D187</f>
        <v>28600.46</v>
      </c>
      <c r="K188" s="105">
        <f>'СВОД 2019'!J188+$H$1*1-'Июль 2019'!D187</f>
        <v>30800.46</v>
      </c>
      <c r="L188" s="105">
        <f>'СВОД 2019'!K188+$H$1*1-'Август 2019'!D187</f>
        <v>33000.46</v>
      </c>
      <c r="M188" s="105">
        <f>'СВОД 2019'!L188+$H$1*1-'Сентябрь 2019'!D187</f>
        <v>35200.46</v>
      </c>
      <c r="N188" s="105">
        <f>'СВОД 2019'!M188+$H$1*1-'Октябрь 2019'!D187</f>
        <v>37400.46</v>
      </c>
      <c r="O188" s="105">
        <f>'СВОД 2019'!N188+$H$1*1-'Ноябрь 2019'!D187</f>
        <v>39600.46</v>
      </c>
      <c r="P188" s="105">
        <f>'СВОД 2019'!O188+$H$1*1-'Декабрь 2019'!D187</f>
        <v>41800.46</v>
      </c>
      <c r="Q188" s="106">
        <f t="shared" si="6"/>
        <v>26400</v>
      </c>
      <c r="R188" s="106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06">
        <f t="shared" si="7"/>
        <v>41800.46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5">
        <f>'СВОД 2018'!P189</f>
        <v>1871.5099999999984</v>
      </c>
      <c r="E189" s="105">
        <f>'СВОД 2019'!D189+$H$1*1-'Январь 2019'!D188</f>
        <v>4071.5099999999984</v>
      </c>
      <c r="F189" s="105">
        <f>'СВОД 2019'!E189+$H$1*1-'Февраль 2019'!D188</f>
        <v>6271.5099999999984</v>
      </c>
      <c r="G189" s="105">
        <f>'СВОД 2019'!F189+$H$1*1-'Март 2019'!D188</f>
        <v>2471.5099999999984</v>
      </c>
      <c r="H189" s="105">
        <f>'СВОД 2019'!G189+$H$1*1-'Апрель 2019'!D188</f>
        <v>2171.5099999999984</v>
      </c>
      <c r="I189" s="105">
        <f>'СВОД 2019'!H189+$H$1*1-'Май 2019'!D188</f>
        <v>2171.5099999999984</v>
      </c>
      <c r="J189" s="105">
        <f>'СВОД 2019'!I189+$H$1*1-'Июнь 2019'!D188</f>
        <v>2171.5099999999984</v>
      </c>
      <c r="K189" s="105">
        <f>'СВОД 2019'!J189+$H$1*1-'Июль 2019'!D188</f>
        <v>2171.5099999999984</v>
      </c>
      <c r="L189" s="105">
        <f>'СВОД 2019'!K189+$H$1*1-'Август 2019'!D188</f>
        <v>2171.5099999999984</v>
      </c>
      <c r="M189" s="105">
        <f>'СВОД 2019'!L189+$H$1*1-'Сентябрь 2019'!D188</f>
        <v>2171.5099999999984</v>
      </c>
      <c r="N189" s="105">
        <f>'СВОД 2019'!M189+$H$1*1-'Октябрь 2019'!D188</f>
        <v>2171.5099999999984</v>
      </c>
      <c r="O189" s="105">
        <f>'СВОД 2019'!N189+$H$1*1-'Ноябрь 2019'!D188</f>
        <v>2171.5099999999984</v>
      </c>
      <c r="P189" s="105">
        <f>'СВОД 2019'!O189+$H$1*1-'Декабрь 2019'!D188</f>
        <v>2171.5099999999984</v>
      </c>
      <c r="Q189" s="106">
        <f t="shared" si="6"/>
        <v>26400</v>
      </c>
      <c r="R189" s="106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06">
        <f t="shared" si="7"/>
        <v>2171.5099999999984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5">
        <f>'СВОД 2018'!P190</f>
        <v>6600</v>
      </c>
      <c r="E190" s="105">
        <f>'СВОД 2019'!D190+$H$1*1-'Январь 2019'!D189</f>
        <v>8800</v>
      </c>
      <c r="F190" s="105">
        <f>'СВОД 2019'!E190+$H$1*1-'Февраль 2019'!D189</f>
        <v>6600</v>
      </c>
      <c r="G190" s="105">
        <f>'СВОД 2019'!F190+$H$1*1-'Март 2019'!D189</f>
        <v>6600</v>
      </c>
      <c r="H190" s="105">
        <f>'СВОД 2019'!G190+$H$1*1-'Апрель 2019'!D189</f>
        <v>-2200</v>
      </c>
      <c r="I190" s="105">
        <f>'СВОД 2019'!H190+$H$1*1-'Май 2019'!D189</f>
        <v>0</v>
      </c>
      <c r="J190" s="105">
        <f>'СВОД 2019'!I190+$H$1*1-'Июнь 2019'!D189</f>
        <v>2200</v>
      </c>
      <c r="K190" s="105">
        <f>'СВОД 2019'!J190+$H$1*1-'Июль 2019'!D189</f>
        <v>4400</v>
      </c>
      <c r="L190" s="105">
        <f>'СВОД 2019'!K190+$H$1*1-'Август 2019'!D189</f>
        <v>2200</v>
      </c>
      <c r="M190" s="105">
        <f>'СВОД 2019'!L190+$H$1*1-'Сентябрь 2019'!D189</f>
        <v>4400</v>
      </c>
      <c r="N190" s="105">
        <f>'СВОД 2019'!M190+$H$1*1-'Октябрь 2019'!D189</f>
        <v>4400</v>
      </c>
      <c r="O190" s="105">
        <f>'СВОД 2019'!N190+$H$1*1-'Ноябрь 2019'!D189</f>
        <v>6600</v>
      </c>
      <c r="P190" s="105">
        <f>'СВОД 2019'!O190+$H$1*1-'Декабрь 2019'!D189</f>
        <v>7300</v>
      </c>
      <c r="Q190" s="106">
        <f t="shared" si="6"/>
        <v>26400</v>
      </c>
      <c r="R190" s="106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06">
        <f t="shared" si="7"/>
        <v>7300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5">
        <f>'СВОД 2018'!P191</f>
        <v>12999.67</v>
      </c>
      <c r="E191" s="105">
        <f>'СВОД 2019'!D191+$H$1*1-'Январь 2019'!D190</f>
        <v>15199.67</v>
      </c>
      <c r="F191" s="105">
        <f>'СВОД 2019'!E191+$H$1*1-'Февраль 2019'!D190</f>
        <v>2399.6699999999983</v>
      </c>
      <c r="G191" s="105">
        <f>'СВОД 2019'!F191+$H$1*1-'Март 2019'!D190</f>
        <v>4599.6699999999983</v>
      </c>
      <c r="H191" s="105">
        <f>'СВОД 2019'!G191+$H$1*1-'Апрель 2019'!D190</f>
        <v>6799.6699999999983</v>
      </c>
      <c r="I191" s="105">
        <f>'СВОД 2019'!H191+$H$1*1-'Май 2019'!D190</f>
        <v>8999.6699999999983</v>
      </c>
      <c r="J191" s="105">
        <f>'СВОД 2019'!I191+$H$1*1-'Июнь 2019'!D190</f>
        <v>6235.6699999999983</v>
      </c>
      <c r="K191" s="105">
        <f>'СВОД 2019'!J191+$H$1*1-'Июль 2019'!D190</f>
        <v>8435.6699999999983</v>
      </c>
      <c r="L191" s="105">
        <f>'СВОД 2019'!K191+$H$1*1-'Август 2019'!D190</f>
        <v>10635.669999999998</v>
      </c>
      <c r="M191" s="105">
        <f>'СВОД 2019'!L191+$H$1*1-'Сентябрь 2019'!D190</f>
        <v>12835.669999999998</v>
      </c>
      <c r="N191" s="105">
        <f>'СВОД 2019'!M191+$H$1*1-'Октябрь 2019'!D190</f>
        <v>15035.669999999998</v>
      </c>
      <c r="O191" s="105">
        <f>'СВОД 2019'!N191+$H$1*1-'Ноябрь 2019'!D190</f>
        <v>17235.669999999998</v>
      </c>
      <c r="P191" s="105">
        <f>'СВОД 2019'!O191+$H$1*1-'Декабрь 2019'!D190</f>
        <v>19435.669999999998</v>
      </c>
      <c r="Q191" s="106">
        <f t="shared" si="6"/>
        <v>26400</v>
      </c>
      <c r="R191" s="106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06">
        <f t="shared" si="7"/>
        <v>19435.669999999998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5">
        <f>'СВОД 2018'!P192</f>
        <v>4400</v>
      </c>
      <c r="E192" s="105">
        <f>'СВОД 2019'!D192+$H$1*1-'Январь 2019'!D191</f>
        <v>2200</v>
      </c>
      <c r="F192" s="105">
        <f>'СВОД 2019'!E192+$H$1*1-'Февраль 2019'!D191</f>
        <v>4400</v>
      </c>
      <c r="G192" s="105">
        <f>'СВОД 2019'!F192+$H$1*1-'Март 2019'!D191</f>
        <v>0</v>
      </c>
      <c r="H192" s="105">
        <f>'СВОД 2019'!G192+$H$1*1-'Апрель 2019'!D191</f>
        <v>0</v>
      </c>
      <c r="I192" s="105">
        <f>'СВОД 2019'!H192+$H$1*1-'Май 2019'!D191</f>
        <v>2200</v>
      </c>
      <c r="J192" s="105">
        <f>'СВОД 2019'!I192+$H$1*1-'Июнь 2019'!D191</f>
        <v>2200</v>
      </c>
      <c r="K192" s="105">
        <f>'СВОД 2019'!J192+$H$1*1-'Июль 2019'!D191</f>
        <v>2200</v>
      </c>
      <c r="L192" s="105">
        <f>'СВОД 2019'!K192+$H$1*1-'Август 2019'!D191</f>
        <v>4400</v>
      </c>
      <c r="M192" s="105">
        <f>'СВОД 2019'!L192+$H$1*1-'Сентябрь 2019'!D191</f>
        <v>6600</v>
      </c>
      <c r="N192" s="105">
        <f>'СВОД 2019'!M192+$H$1*1-'Октябрь 2019'!D191</f>
        <v>2200</v>
      </c>
      <c r="O192" s="105">
        <f>'СВОД 2019'!N192+$H$1*1-'Ноябрь 2019'!D191</f>
        <v>4400</v>
      </c>
      <c r="P192" s="105">
        <f>'СВОД 2019'!O192+$H$1*1-'Декабрь 2019'!D191</f>
        <v>0</v>
      </c>
      <c r="Q192" s="106">
        <f t="shared" si="6"/>
        <v>26400</v>
      </c>
      <c r="R192" s="106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06">
        <f t="shared" si="7"/>
        <v>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2018'!P193</f>
        <v>36100</v>
      </c>
      <c r="E193" s="105">
        <f>'СВОД 2019'!D193+$H$1*1-'Январь 2019'!D192</f>
        <v>38300</v>
      </c>
      <c r="F193" s="105">
        <f>'СВОД 2019'!E193+$H$1*1-'Февраль 2019'!D192</f>
        <v>40500</v>
      </c>
      <c r="G193" s="105">
        <f>'СВОД 2019'!F193+$H$1*1-'Март 2019'!D192</f>
        <v>42700</v>
      </c>
      <c r="H193" s="105">
        <f>'СВОД 2019'!G193+$H$1*1-'Апрель 2019'!D192</f>
        <v>44900</v>
      </c>
      <c r="I193" s="105">
        <f>'СВОД 2019'!H193+$H$1*1-'Май 2019'!D192</f>
        <v>47100</v>
      </c>
      <c r="J193" s="105">
        <f>'СВОД 2019'!I193+$H$1*1-'Июнь 2019'!D192</f>
        <v>49300</v>
      </c>
      <c r="K193" s="105">
        <f>'СВОД 2019'!J193+$H$1*1-'Июль 2019'!D192</f>
        <v>31500</v>
      </c>
      <c r="L193" s="105">
        <f>'СВОД 2019'!K193+$H$1*1-'Август 2019'!D192</f>
        <v>18700</v>
      </c>
      <c r="M193" s="105">
        <f>'СВОД 2019'!L193+$H$1*1-'Сентябрь 2019'!D192</f>
        <v>20900</v>
      </c>
      <c r="N193" s="105">
        <f>'СВОД 2019'!M193+$H$1*1-'Октябрь 2019'!D192</f>
        <v>23100</v>
      </c>
      <c r="O193" s="105">
        <f>'СВОД 2019'!N193+$H$1*1-'Ноябрь 2019'!D192</f>
        <v>25300</v>
      </c>
      <c r="P193" s="105">
        <f>'СВОД 2019'!O193+$H$1*1-'Декабрь 2019'!D192</f>
        <v>27500</v>
      </c>
      <c r="Q193" s="106">
        <f t="shared" si="6"/>
        <v>26400</v>
      </c>
      <c r="R193" s="106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06">
        <f t="shared" si="7"/>
        <v>27500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2018'!P194</f>
        <v>129938.51000000005</v>
      </c>
      <c r="E194" s="105">
        <f>'СВОД 2019'!D194+$H$1*1-'Январь 2019'!D193</f>
        <v>132138.51000000007</v>
      </c>
      <c r="F194" s="105">
        <f>'СВОД 2019'!E194+$H$1*1-'Февраль 2019'!D193</f>
        <v>134338.51000000007</v>
      </c>
      <c r="G194" s="105">
        <f>'СВОД 2019'!F194+$H$1*1-'Март 2019'!D193</f>
        <v>136538.51000000007</v>
      </c>
      <c r="H194" s="105">
        <f>'СВОД 2019'!G194+$H$1*1-'Апрель 2019'!D193</f>
        <v>138738.51000000007</v>
      </c>
      <c r="I194" s="105">
        <f>'СВОД 2019'!H194+$H$1*1-'Май 2019'!D193</f>
        <v>140938.51000000007</v>
      </c>
      <c r="J194" s="105">
        <f>'СВОД 2019'!I194+$H$1*1-'Июнь 2019'!D193</f>
        <v>143138.51000000007</v>
      </c>
      <c r="K194" s="105">
        <f>'СВОД 2019'!J194+$H$1*1-'Июль 2019'!D193</f>
        <v>145338.51000000007</v>
      </c>
      <c r="L194" s="105">
        <f>'СВОД 2019'!K194+$H$1*1-'Август 2019'!D193</f>
        <v>147538.51000000007</v>
      </c>
      <c r="M194" s="105">
        <f>'СВОД 2019'!L194+$H$1*1-'Сентябрь 2019'!D193</f>
        <v>149738.51000000007</v>
      </c>
      <c r="N194" s="105">
        <f>'СВОД 2019'!M194+$H$1*1-'Октябрь 2019'!D193</f>
        <v>151938.51000000007</v>
      </c>
      <c r="O194" s="105">
        <f>'СВОД 2019'!N194+$H$1*1-'Ноябрь 2019'!D193</f>
        <v>154138.51000000007</v>
      </c>
      <c r="P194" s="105">
        <f>'СВОД 2019'!O194+$H$1*1-'Декабрь 2019'!D193</f>
        <v>156338.51000000007</v>
      </c>
      <c r="Q194" s="106">
        <f t="shared" si="6"/>
        <v>26400</v>
      </c>
      <c r="R194" s="106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06">
        <f t="shared" si="7"/>
        <v>156338.51000000007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5">
        <f>'СВОД 2018'!P195</f>
        <v>6628.2799999999988</v>
      </c>
      <c r="E195" s="105">
        <f>'СВОД 2019'!D195+$H$1*1-'Январь 2019'!D194</f>
        <v>8828.2799999999988</v>
      </c>
      <c r="F195" s="105">
        <f>'СВОД 2019'!E195+$H$1*1-'Февраль 2019'!D194</f>
        <v>11028.279999999999</v>
      </c>
      <c r="G195" s="105">
        <f>'СВОД 2019'!F195+$H$1*1-'Март 2019'!D194</f>
        <v>13228.279999999999</v>
      </c>
      <c r="H195" s="105">
        <f>'СВОД 2019'!G195+$H$1*1-'Апрель 2019'!D194</f>
        <v>15428.279999999999</v>
      </c>
      <c r="I195" s="105">
        <f>'СВОД 2019'!H195+$H$1*1-'Май 2019'!D194</f>
        <v>17628.28</v>
      </c>
      <c r="J195" s="105">
        <f>'СВОД 2019'!I195+$H$1*1-'Июнь 2019'!D194</f>
        <v>13228.279999999999</v>
      </c>
      <c r="K195" s="105">
        <f>'СВОД 2019'!J195+$H$1*1-'Июль 2019'!D194</f>
        <v>13228.279999999999</v>
      </c>
      <c r="L195" s="105">
        <f>'СВОД 2019'!K195+$H$1*1-'Август 2019'!D194</f>
        <v>15428.279999999999</v>
      </c>
      <c r="M195" s="105">
        <f>'СВОД 2019'!L195+$H$1*1-'Сентябрь 2019'!D194</f>
        <v>17628.28</v>
      </c>
      <c r="N195" s="105">
        <f>'СВОД 2019'!M195+$H$1*1-'Октябрь 2019'!D194</f>
        <v>19828.28</v>
      </c>
      <c r="O195" s="105">
        <f>'СВОД 2019'!N195+$H$1*1-'Ноябрь 2019'!D194</f>
        <v>22028.28</v>
      </c>
      <c r="P195" s="105">
        <f>'СВОД 2019'!O195+$H$1*1-'Декабрь 2019'!D194</f>
        <v>24228.28</v>
      </c>
      <c r="Q195" s="106">
        <f t="shared" si="6"/>
        <v>26400</v>
      </c>
      <c r="R195" s="106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06">
        <f t="shared" si="7"/>
        <v>24228.28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5">
        <f>'СВОД 2018'!P196</f>
        <v>-2200</v>
      </c>
      <c r="E196" s="105">
        <f>'СВОД 2019'!D196+$H$1*1-'Январь 2019'!D195</f>
        <v>0</v>
      </c>
      <c r="F196" s="105">
        <f>'СВОД 2019'!E196+$H$1*1-'Февраль 2019'!D195</f>
        <v>0</v>
      </c>
      <c r="G196" s="105">
        <f>'СВОД 2019'!F196+$H$1*1-'Март 2019'!D195</f>
        <v>0</v>
      </c>
      <c r="H196" s="105">
        <f>'СВОД 2019'!G196+$H$1*1-'Апрель 2019'!D195</f>
        <v>0</v>
      </c>
      <c r="I196" s="105">
        <f>'СВОД 2019'!H196+$H$1*1-'Май 2019'!D195</f>
        <v>0</v>
      </c>
      <c r="J196" s="105">
        <f>'СВОД 2019'!I196+$H$1*1-'Июнь 2019'!D195</f>
        <v>0</v>
      </c>
      <c r="K196" s="105">
        <f>'СВОД 2019'!J196+$H$1*1-'Июль 2019'!D195</f>
        <v>0</v>
      </c>
      <c r="L196" s="105">
        <f>'СВОД 2019'!K196+$H$1*1-'Август 2019'!D195</f>
        <v>0</v>
      </c>
      <c r="M196" s="105">
        <f>'СВОД 2019'!L196+$H$1*1-'Сентябрь 2019'!D195</f>
        <v>0</v>
      </c>
      <c r="N196" s="105">
        <f>'СВОД 2019'!M196+$H$1*1-'Октябрь 2019'!D195</f>
        <v>0</v>
      </c>
      <c r="O196" s="105">
        <f>'СВОД 2019'!N196+$H$1*1-'Ноябрь 2019'!D195</f>
        <v>0</v>
      </c>
      <c r="P196" s="105">
        <f>'СВОД 2019'!O196+$H$1*1-'Декабрь 2019'!D195</f>
        <v>-2200</v>
      </c>
      <c r="Q196" s="106">
        <f t="shared" ref="Q196:Q214" si="9">2200*12</f>
        <v>26400</v>
      </c>
      <c r="R196" s="106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5">
        <f>'СВОД 2018'!P197</f>
        <v>0</v>
      </c>
      <c r="E197" s="105">
        <f>'СВОД 2019'!D197+$H$1*1-'Январь 2019'!D196</f>
        <v>0</v>
      </c>
      <c r="F197" s="105">
        <f>'СВОД 2019'!E197+$H$1*1-'Февраль 2019'!D196</f>
        <v>0</v>
      </c>
      <c r="G197" s="105">
        <f>'СВОД 2019'!F197+$H$1*1-'Март 2019'!D196</f>
        <v>0</v>
      </c>
      <c r="H197" s="105">
        <f>'СВОД 2019'!G197+$H$1*1-'Апрель 2019'!D196</f>
        <v>0</v>
      </c>
      <c r="I197" s="105">
        <f>'СВОД 2019'!H197+$H$1*1-'Май 2019'!D196</f>
        <v>0</v>
      </c>
      <c r="J197" s="105">
        <f>'СВОД 2019'!I197+$H$1*1-'Июнь 2019'!D196</f>
        <v>0</v>
      </c>
      <c r="K197" s="105">
        <f>'СВОД 2019'!J197+$H$1*1-'Июль 2019'!D196</f>
        <v>0</v>
      </c>
      <c r="L197" s="105">
        <f>'СВОД 2019'!K197+$H$1*1-'Август 2019'!D196</f>
        <v>0</v>
      </c>
      <c r="M197" s="105">
        <f>'СВОД 2019'!L197+$H$1*1-'Сентябрь 2019'!D196</f>
        <v>2200</v>
      </c>
      <c r="N197" s="105">
        <f>'СВОД 2019'!M197+$H$1*1-'Октябрь 2019'!D196</f>
        <v>2200</v>
      </c>
      <c r="O197" s="105">
        <f>'СВОД 2019'!N197+$H$1*1-'Ноябрь 2019'!D196</f>
        <v>2200</v>
      </c>
      <c r="P197" s="105">
        <f>'СВОД 2019'!O197+$H$1*1-'Декабрь 2019'!D196</f>
        <v>2200</v>
      </c>
      <c r="Q197" s="106">
        <f t="shared" si="9"/>
        <v>26400</v>
      </c>
      <c r="R197" s="106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5">
        <f>'СВОД 2018'!P198</f>
        <v>-1.8189894035458565E-12</v>
      </c>
      <c r="E198" s="105">
        <f>'СВОД 2019'!D198+$H$1*1-'Январь 2019'!D197</f>
        <v>2199.9999999999982</v>
      </c>
      <c r="F198" s="105">
        <f>'СВОД 2019'!E198+$H$1*1-'Февраль 2019'!D197</f>
        <v>0</v>
      </c>
      <c r="G198" s="105">
        <f>'СВОД 2019'!F198+$H$1*1-'Март 2019'!D197</f>
        <v>2200</v>
      </c>
      <c r="H198" s="105">
        <f>'СВОД 2019'!G198+$H$1*1-'Апрель 2019'!D197</f>
        <v>0</v>
      </c>
      <c r="I198" s="105">
        <f>'СВОД 2019'!H198+$H$1*1-'Май 2019'!D197</f>
        <v>2200</v>
      </c>
      <c r="J198" s="105">
        <f>'СВОД 2019'!I198+$H$1*1-'Июнь 2019'!D197</f>
        <v>-2200</v>
      </c>
      <c r="K198" s="105">
        <f>'СВОД 2019'!J198+$H$1*1-'Июль 2019'!D197</f>
        <v>0</v>
      </c>
      <c r="L198" s="105">
        <f>'СВОД 2019'!K198+$H$1*1-'Август 2019'!D197</f>
        <v>2200</v>
      </c>
      <c r="M198" s="105">
        <f>'СВОД 2019'!L198+$H$1*1-'Сентябрь 2019'!D197</f>
        <v>4400</v>
      </c>
      <c r="N198" s="105">
        <f>'СВОД 2019'!M198+$H$1*1-'Октябрь 2019'!D197</f>
        <v>4400</v>
      </c>
      <c r="O198" s="105">
        <f>'СВОД 2019'!N198+$H$1*1-'Ноябрь 2019'!D197</f>
        <v>4400</v>
      </c>
      <c r="P198" s="105">
        <f>'СВОД 2019'!O198+$H$1*1-'Декабрь 2019'!D197</f>
        <v>4400</v>
      </c>
      <c r="Q198" s="106">
        <f t="shared" si="9"/>
        <v>26400</v>
      </c>
      <c r="R198" s="106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0">
        <v>167</v>
      </c>
      <c r="C199" s="114"/>
      <c r="D199" s="105">
        <f>'СВОД 2018'!P199</f>
        <v>-13200</v>
      </c>
      <c r="E199" s="105">
        <f>'СВОД 2019'!D199+$H$1*1-'Январь 2019'!D198</f>
        <v>-11000</v>
      </c>
      <c r="F199" s="105">
        <f>'СВОД 2019'!E199+$H$1*1-'Февраль 2019'!D198</f>
        <v>-8800</v>
      </c>
      <c r="G199" s="105">
        <f>'СВОД 2019'!F199+$H$1*1-'Март 2019'!D198</f>
        <v>-6600</v>
      </c>
      <c r="H199" s="105">
        <f>'СВОД 2019'!G199+$H$1*1-'Апрель 2019'!D198</f>
        <v>-4400</v>
      </c>
      <c r="I199" s="105">
        <f>'СВОД 2019'!H199+$H$1*1-'Май 2019'!D198</f>
        <v>-2200</v>
      </c>
      <c r="J199" s="105">
        <f>'СВОД 2019'!I199+$H$1*1-'Июнь 2019'!D198</f>
        <v>0</v>
      </c>
      <c r="K199" s="105">
        <f>'СВОД 2019'!J199+$H$1*1-'Июль 2019'!D198</f>
        <v>-4400</v>
      </c>
      <c r="L199" s="105">
        <f>'СВОД 2019'!K199+$H$1*1-'Август 2019'!D198</f>
        <v>-2200</v>
      </c>
      <c r="M199" s="105">
        <f>'СВОД 2019'!L199+$H$1*1-'Сентябрь 2019'!D198</f>
        <v>-6600</v>
      </c>
      <c r="N199" s="105">
        <f>'СВОД 2019'!M199+$H$1*1-'Октябрь 2019'!D198</f>
        <v>-4400</v>
      </c>
      <c r="O199" s="105">
        <f>'СВОД 2019'!N199+$H$1*1-'Ноябрь 2019'!D198</f>
        <v>-2200</v>
      </c>
      <c r="P199" s="105">
        <f>'СВОД 2019'!O199+$H$1*1-'Декабрь 2019'!D198</f>
        <v>0</v>
      </c>
      <c r="Q199" s="106">
        <f t="shared" si="9"/>
        <v>26400</v>
      </c>
      <c r="R199" s="106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5">
        <f>'СВОД 2018'!P200</f>
        <v>0</v>
      </c>
      <c r="E200" s="105">
        <f>'СВОД 2019'!D200+$H$1*1-'Январь 2019'!D199</f>
        <v>0</v>
      </c>
      <c r="F200" s="105">
        <f>'СВОД 2019'!E200+$H$1*1-'Февраль 2019'!D199</f>
        <v>0</v>
      </c>
      <c r="G200" s="105">
        <f>'СВОД 2019'!F200+$H$1*1-'Март 2019'!D199</f>
        <v>0</v>
      </c>
      <c r="H200" s="105">
        <f>'СВОД 2019'!G200+$H$1*1-'Апрель 2019'!D199</f>
        <v>0</v>
      </c>
      <c r="I200" s="105">
        <f>'СВОД 2019'!H200+$H$1*1-'Май 2019'!D199</f>
        <v>0</v>
      </c>
      <c r="J200" s="105">
        <f>'СВОД 2019'!I200+$H$1*1-'Июнь 2019'!D199</f>
        <v>2200</v>
      </c>
      <c r="K200" s="105">
        <f>'СВОД 2019'!J200+$H$1*1-'Июль 2019'!D199</f>
        <v>0</v>
      </c>
      <c r="L200" s="105">
        <f>'СВОД 2019'!K200+$H$1*1-'Август 2019'!D199</f>
        <v>0</v>
      </c>
      <c r="M200" s="105">
        <f>'СВОД 2019'!L200+$H$1*1-'Сентябрь 2019'!D199</f>
        <v>0</v>
      </c>
      <c r="N200" s="105">
        <f>'СВОД 2019'!M200+$H$1*1-'Октябрь 2019'!D199</f>
        <v>0</v>
      </c>
      <c r="O200" s="105">
        <f>'СВОД 2019'!N200+$H$1*1-'Ноябрь 2019'!D199</f>
        <v>-1000</v>
      </c>
      <c r="P200" s="105">
        <f>'СВОД 2019'!O200+$H$1*1-'Декабрь 2019'!D199</f>
        <v>-1000</v>
      </c>
      <c r="Q200" s="106">
        <f t="shared" si="9"/>
        <v>26400</v>
      </c>
      <c r="R200" s="106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06">
        <f t="shared" si="10"/>
        <v>-1000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5">
        <f>'СВОД 2018'!P201</f>
        <v>1999.9999999999991</v>
      </c>
      <c r="E201" s="105">
        <f>'СВОД 2019'!D201+$H$1*1-'Январь 2019'!D200</f>
        <v>-58.6200000000008</v>
      </c>
      <c r="F201" s="105">
        <f>'СВОД 2019'!E201+$H$1*1-'Февраль 2019'!D200</f>
        <v>-58.6200000000008</v>
      </c>
      <c r="G201" s="105">
        <f>'СВОД 2019'!F201+$H$1*1-'Март 2019'!D200</f>
        <v>-2258.6200000000008</v>
      </c>
      <c r="H201" s="105">
        <f>'СВОД 2019'!G201+$H$1*1-'Апрель 2019'!D200</f>
        <v>-58.6200000000008</v>
      </c>
      <c r="I201" s="105">
        <f>'СВОД 2019'!H201+$H$1*1-'Май 2019'!D200</f>
        <v>-58.6200000000008</v>
      </c>
      <c r="J201" s="105">
        <f>'СВОД 2019'!I201+$H$1*1-'Июнь 2019'!D200</f>
        <v>2141.3799999999992</v>
      </c>
      <c r="K201" s="105">
        <f>'СВОД 2019'!J201+$H$1*1-'Июль 2019'!D200</f>
        <v>2141.3799999999992</v>
      </c>
      <c r="L201" s="105">
        <f>'СВОД 2019'!K201+$H$1*1-'Август 2019'!D200</f>
        <v>4341.3799999999992</v>
      </c>
      <c r="M201" s="105">
        <f>'СВОД 2019'!L201+$H$1*1-'Сентябрь 2019'!D200</f>
        <v>2141.3799999999992</v>
      </c>
      <c r="N201" s="105">
        <f>'СВОД 2019'!M201+$H$1*1-'Октябрь 2019'!D200</f>
        <v>2141.3799999999992</v>
      </c>
      <c r="O201" s="105">
        <f>'СВОД 2019'!N201+$H$1*1-'Ноябрь 2019'!D200</f>
        <v>-2200.0000000000009</v>
      </c>
      <c r="P201" s="105">
        <f>'СВОД 2019'!O201+$H$1*1-'Декабрь 2019'!D200</f>
        <v>-9.0949470177292824E-13</v>
      </c>
      <c r="Q201" s="106">
        <f t="shared" si="9"/>
        <v>26400</v>
      </c>
      <c r="R201" s="106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06">
        <f t="shared" si="10"/>
        <v>0</v>
      </c>
      <c r="T201" s="116">
        <f t="shared" si="11"/>
        <v>9.0949470177292824E-13</v>
      </c>
    </row>
    <row r="202" spans="1:20" ht="15.95" customHeight="1" x14ac:dyDescent="0.25">
      <c r="A202" s="20" t="s">
        <v>216</v>
      </c>
      <c r="B202" s="20">
        <v>170</v>
      </c>
      <c r="C202" s="114"/>
      <c r="D202" s="105">
        <f>'СВОД 2018'!P202</f>
        <v>-18909.77</v>
      </c>
      <c r="E202" s="105">
        <f>'СВОД 2019'!D202+$H$1*1-'Январь 2019'!D201</f>
        <v>-42409.770000000004</v>
      </c>
      <c r="F202" s="105">
        <f>'СВОД 2019'!E202+$H$1*1-'Февраль 2019'!D201</f>
        <v>-40209.770000000004</v>
      </c>
      <c r="G202" s="105">
        <f>'СВОД 2019'!F202+$H$1*1-'Март 2019'!D201</f>
        <v>-43009.770000000004</v>
      </c>
      <c r="H202" s="105">
        <f>'СВОД 2019'!G202+$H$1*1-'Апрель 2019'!D201</f>
        <v>-40809.770000000004</v>
      </c>
      <c r="I202" s="105">
        <f>'СВОД 2019'!H202+$H$1*1-'Май 2019'!D201</f>
        <v>-38609.770000000004</v>
      </c>
      <c r="J202" s="105">
        <f>'СВОД 2019'!I202+$H$1*1-'Июнь 2019'!D201</f>
        <v>-36409.770000000004</v>
      </c>
      <c r="K202" s="105">
        <f>'СВОД 2019'!J202+$H$1*1-'Июль 2019'!D201</f>
        <v>-34209.770000000004</v>
      </c>
      <c r="L202" s="105">
        <f>'СВОД 2019'!K202+$H$1*1-'Август 2019'!D201</f>
        <v>-32009.770000000004</v>
      </c>
      <c r="M202" s="105">
        <f>'СВОД 2019'!L202+$H$1*1-'Сентябрь 2019'!D201</f>
        <v>-29809.770000000004</v>
      </c>
      <c r="N202" s="105">
        <f>'СВОД 2019'!M202+$H$1*1-'Октябрь 2019'!D201</f>
        <v>-27609.770000000004</v>
      </c>
      <c r="O202" s="105">
        <f>'СВОД 2019'!N202+$H$1*1-'Ноябрь 2019'!D201</f>
        <v>-25409.770000000004</v>
      </c>
      <c r="P202" s="105">
        <f>'СВОД 2019'!O202+$H$1*1-'Декабрь 2019'!D201</f>
        <v>-36409.770000000004</v>
      </c>
      <c r="Q202" s="106">
        <f t="shared" si="9"/>
        <v>26400</v>
      </c>
      <c r="R202" s="106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06">
        <f t="shared" si="10"/>
        <v>-36409.770000000004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5">
        <f>'СВОД 2018'!P203</f>
        <v>6300</v>
      </c>
      <c r="E203" s="105">
        <f>'СВОД 2019'!D203+$H$1*1-'Январь 2019'!D202</f>
        <v>8500</v>
      </c>
      <c r="F203" s="105">
        <f>'СВОД 2019'!E203+$H$1*1-'Февраль 2019'!D202</f>
        <v>6600</v>
      </c>
      <c r="G203" s="105">
        <f>'СВОД 2019'!F203+$H$1*1-'Март 2019'!D202</f>
        <v>6600</v>
      </c>
      <c r="H203" s="105">
        <f>'СВОД 2019'!G203+$H$1*1-'Апрель 2019'!D202</f>
        <v>4400</v>
      </c>
      <c r="I203" s="105">
        <f>'СВОД 2019'!H203+$H$1*1-'Май 2019'!D202</f>
        <v>6600</v>
      </c>
      <c r="J203" s="105">
        <f>'СВОД 2019'!I203+$H$1*1-'Июнь 2019'!D202</f>
        <v>6600</v>
      </c>
      <c r="K203" s="105">
        <f>'СВОД 2019'!J203+$H$1*1-'Июль 2019'!D202</f>
        <v>8800</v>
      </c>
      <c r="L203" s="105">
        <f>'СВОД 2019'!K203+$H$1*1-'Август 2019'!D202</f>
        <v>11000</v>
      </c>
      <c r="M203" s="105">
        <f>'СВОД 2019'!L203+$H$1*1-'Сентябрь 2019'!D202</f>
        <v>13200</v>
      </c>
      <c r="N203" s="105">
        <f>'СВОД 2019'!M203+$H$1*1-'Октябрь 2019'!D202</f>
        <v>13200</v>
      </c>
      <c r="O203" s="105">
        <f>'СВОД 2019'!N203+$H$1*1-'Ноябрь 2019'!D202</f>
        <v>13200</v>
      </c>
      <c r="P203" s="105">
        <f>'СВОД 2019'!O203+$H$1*1-'Декабрь 2019'!D202</f>
        <v>4400</v>
      </c>
      <c r="Q203" s="106">
        <f t="shared" si="9"/>
        <v>26400</v>
      </c>
      <c r="R203" s="106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06">
        <f t="shared" si="10"/>
        <v>4400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5">
        <f>'СВОД 2018'!P204</f>
        <v>-40.710000000000946</v>
      </c>
      <c r="E204" s="105">
        <f>'СВОД 2019'!D204+$H$1*1-'Январь 2019'!D203</f>
        <v>-40.710000000000946</v>
      </c>
      <c r="F204" s="105">
        <f>'СВОД 2019'!E204+$H$1*1-'Февраль 2019'!D203</f>
        <v>-40.710000000000946</v>
      </c>
      <c r="G204" s="105">
        <f>'СВОД 2019'!F204+$H$1*1-'Март 2019'!D203</f>
        <v>-40.710000000000946</v>
      </c>
      <c r="H204" s="105">
        <f>'СВОД 2019'!G204+$H$1*1-'Апрель 2019'!D203</f>
        <v>-40.710000000000946</v>
      </c>
      <c r="I204" s="105">
        <f>'СВОД 2019'!H204+$H$1*1-'Май 2019'!D203</f>
        <v>-40.710000000000946</v>
      </c>
      <c r="J204" s="105">
        <f>'СВОД 2019'!I204+$H$1*1-'Июнь 2019'!D203</f>
        <v>-40.710000000000946</v>
      </c>
      <c r="K204" s="105">
        <f>'СВОД 2019'!J204+$H$1*1-'Июль 2019'!D203</f>
        <v>-40.710000000000946</v>
      </c>
      <c r="L204" s="105">
        <f>'СВОД 2019'!K204+$H$1*1-'Август 2019'!D203</f>
        <v>-40.710000000000946</v>
      </c>
      <c r="M204" s="105">
        <f>'СВОД 2019'!L204+$H$1*1-'Сентябрь 2019'!D203</f>
        <v>-2240.7100000000009</v>
      </c>
      <c r="N204" s="105">
        <f>'СВОД 2019'!M204+$H$1*1-'Октябрь 2019'!D203</f>
        <v>-40.710000000000946</v>
      </c>
      <c r="O204" s="105">
        <f>'СВОД 2019'!N204+$H$1*1-'Ноябрь 2019'!D203</f>
        <v>-2240.7100000000009</v>
      </c>
      <c r="P204" s="105">
        <f>'СВОД 2019'!O204+$H$1*1-'Декабрь 2019'!D203</f>
        <v>-2240.7100000000009</v>
      </c>
      <c r="Q204" s="106">
        <f t="shared" si="9"/>
        <v>26400</v>
      </c>
      <c r="R204" s="106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06">
        <f t="shared" si="10"/>
        <v>-2240.7099999999991</v>
      </c>
      <c r="T204" s="116">
        <f t="shared" si="11"/>
        <v>0</v>
      </c>
    </row>
    <row r="205" spans="1:20" ht="15.95" customHeight="1" x14ac:dyDescent="0.25">
      <c r="A205" s="20" t="s">
        <v>219</v>
      </c>
      <c r="B205" s="20">
        <v>173</v>
      </c>
      <c r="C205" s="114"/>
      <c r="D205" s="105">
        <f>'СВОД 2018'!P205</f>
        <v>1668.3900000000031</v>
      </c>
      <c r="E205" s="105">
        <f>'СВОД 2019'!D205+$H$1*1-'Январь 2019'!D204</f>
        <v>3868.3900000000031</v>
      </c>
      <c r="F205" s="105">
        <f>'СВОД 2019'!E205+$H$1*1-'Февраль 2019'!D204</f>
        <v>1668.3900000000031</v>
      </c>
      <c r="G205" s="105">
        <f>'СВОД 2019'!F205+$H$1*1-'Март 2019'!D204</f>
        <v>1668.3900000000031</v>
      </c>
      <c r="H205" s="105">
        <f>'СВОД 2019'!G205+$H$1*1-'Апрель 2019'!D204</f>
        <v>1668.3900000000031</v>
      </c>
      <c r="I205" s="105">
        <f>'СВОД 2019'!H205+$H$1*1-'Май 2019'!D204</f>
        <v>3868.3900000000031</v>
      </c>
      <c r="J205" s="105">
        <f>'СВОД 2019'!I205+$H$1*1-'Июнь 2019'!D204</f>
        <v>1668.3900000000031</v>
      </c>
      <c r="K205" s="105">
        <f>'СВОД 2019'!J205+$H$1*1-'Июль 2019'!D204</f>
        <v>3868.3900000000031</v>
      </c>
      <c r="L205" s="105">
        <f>'СВОД 2019'!K205+$H$1*1-'Август 2019'!D204</f>
        <v>1668.3900000000031</v>
      </c>
      <c r="M205" s="105">
        <f>'СВОД 2019'!L205+$H$1*1-'Сентябрь 2019'!D204</f>
        <v>-531.60999999999694</v>
      </c>
      <c r="N205" s="105">
        <f>'СВОД 2019'!M205+$H$1*1-'Октябрь 2019'!D204</f>
        <v>1668.3900000000031</v>
      </c>
      <c r="O205" s="105">
        <f>'СВОД 2019'!N205+$H$1*1-'Ноябрь 2019'!D204</f>
        <v>1668.3900000000031</v>
      </c>
      <c r="P205" s="105">
        <f>'СВОД 2019'!O205+$H$1*1-'Декабрь 2019'!D204</f>
        <v>1668.3900000000031</v>
      </c>
      <c r="Q205" s="106">
        <f t="shared" si="9"/>
        <v>26400</v>
      </c>
      <c r="R205" s="106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5">
        <f>'СВОД 2018'!P206</f>
        <v>15525.73</v>
      </c>
      <c r="E206" s="105">
        <f>'СВОД 2019'!D206+$H$1*1-'Январь 2019'!D205</f>
        <v>3125.7299999999996</v>
      </c>
      <c r="F206" s="105">
        <f>'СВОД 2019'!E206+$H$1*1-'Февраль 2019'!D205</f>
        <v>925.72999999999956</v>
      </c>
      <c r="G206" s="105">
        <f>'СВОД 2019'!F206+$H$1*1-'Март 2019'!D205</f>
        <v>3125.7299999999996</v>
      </c>
      <c r="H206" s="105">
        <f>'СВОД 2019'!G206+$H$1*1-'Апрель 2019'!D205</f>
        <v>5325.73</v>
      </c>
      <c r="I206" s="105">
        <f>'СВОД 2019'!H206+$H$1*1-'Май 2019'!D205</f>
        <v>-10074.27</v>
      </c>
      <c r="J206" s="105">
        <f>'СВОД 2019'!I206+$H$1*1-'Июнь 2019'!D205</f>
        <v>-10074.27</v>
      </c>
      <c r="K206" s="105">
        <f>'СВОД 2019'!J206+$H$1*1-'Июль 2019'!D205</f>
        <v>-10074.27</v>
      </c>
      <c r="L206" s="105">
        <f>'СВОД 2019'!K206+$H$1*1-'Август 2019'!D205</f>
        <v>-7874.27</v>
      </c>
      <c r="M206" s="105">
        <f>'СВОД 2019'!L206+$H$1*1-'Сентябрь 2019'!D205</f>
        <v>-10074.27</v>
      </c>
      <c r="N206" s="105">
        <f>'СВОД 2019'!M206+$H$1*1-'Октябрь 2019'!D205</f>
        <v>-10074.27</v>
      </c>
      <c r="O206" s="105">
        <f>'СВОД 2019'!N206+$H$1*1-'Ноябрь 2019'!D205</f>
        <v>-10074.27</v>
      </c>
      <c r="P206" s="105">
        <f>'СВОД 2019'!O206+$H$1*1-'Декабрь 2019'!D205</f>
        <v>-10074.27</v>
      </c>
      <c r="Q206" s="106">
        <f t="shared" si="9"/>
        <v>26400</v>
      </c>
      <c r="R206" s="106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06">
        <f t="shared" si="10"/>
        <v>-10074.270000000004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5">
        <f>'СВОД 2018'!P207</f>
        <v>-9992.8700000000026</v>
      </c>
      <c r="E207" s="105">
        <f>'СВОД 2019'!D207+$H$1*1-'Январь 2019'!D206</f>
        <v>-9992.8700000000026</v>
      </c>
      <c r="F207" s="105">
        <f>'СВОД 2019'!E207+$H$1*1-'Февраль 2019'!D206</f>
        <v>-9992.8700000000026</v>
      </c>
      <c r="G207" s="105">
        <f>'СВОД 2019'!F207+$H$1*1-'Март 2019'!D206</f>
        <v>-9992.8700000000026</v>
      </c>
      <c r="H207" s="105">
        <f>'СВОД 2019'!G207+$H$1*1-'Апрель 2019'!D206</f>
        <v>-9992.8700000000026</v>
      </c>
      <c r="I207" s="105">
        <f>'СВОД 2019'!H207+$H$1*1-'Май 2019'!D206</f>
        <v>-9992.8700000000026</v>
      </c>
      <c r="J207" s="105">
        <f>'СВОД 2019'!I207+$H$1*1-'Июнь 2019'!D206</f>
        <v>-9992.8700000000026</v>
      </c>
      <c r="K207" s="105">
        <f>'СВОД 2019'!J207+$H$1*1-'Июль 2019'!D206</f>
        <v>-9992.8700000000026</v>
      </c>
      <c r="L207" s="105">
        <f>'СВОД 2019'!K207+$H$1*1-'Август 2019'!D206</f>
        <v>-9992.8700000000026</v>
      </c>
      <c r="M207" s="105">
        <f>'СВОД 2019'!L207+$H$1*1-'Сентябрь 2019'!D206</f>
        <v>-9992.8700000000026</v>
      </c>
      <c r="N207" s="105">
        <f>'СВОД 2019'!M207+$H$1*1-'Октябрь 2019'!D206</f>
        <v>-9992.8700000000026</v>
      </c>
      <c r="O207" s="105">
        <f>'СВОД 2019'!N207+$H$1*1-'Ноябрь 2019'!D206</f>
        <v>-9992.8700000000026</v>
      </c>
      <c r="P207" s="105">
        <f>'СВОД 2019'!O207+$H$1*1-'Декабрь 2019'!D206</f>
        <v>-9992.8700000000026</v>
      </c>
      <c r="Q207" s="106">
        <f t="shared" si="9"/>
        <v>26400</v>
      </c>
      <c r="R207" s="106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5">
        <f>'СВОД 2018'!P208</f>
        <v>6599.9599999999955</v>
      </c>
      <c r="E208" s="105">
        <f>'СВОД 2019'!D208+$H$1*1-'Январь 2019'!D207</f>
        <v>-4400.0400000000045</v>
      </c>
      <c r="F208" s="105">
        <f>'СВОД 2019'!E208+$H$1*1-'Февраль 2019'!D207</f>
        <v>-2200.0400000000045</v>
      </c>
      <c r="G208" s="105">
        <f>'СВОД 2019'!F208+$H$1*1-'Март 2019'!D207</f>
        <v>-4.0000000004511094E-2</v>
      </c>
      <c r="H208" s="105">
        <f>'СВОД 2019'!G208+$H$1*1-'Апрель 2019'!D207</f>
        <v>2199.9599999999955</v>
      </c>
      <c r="I208" s="105">
        <f>'СВОД 2019'!H208+$H$1*1-'Май 2019'!D207</f>
        <v>-2200.0400000000045</v>
      </c>
      <c r="J208" s="105">
        <f>'СВОД 2019'!I208+$H$1*1-'Июнь 2019'!D207</f>
        <v>-4.0000000004511094E-2</v>
      </c>
      <c r="K208" s="105">
        <f>'СВОД 2019'!J208+$H$1*1-'Июль 2019'!D207</f>
        <v>2199.9599999999955</v>
      </c>
      <c r="L208" s="105">
        <f>'СВОД 2019'!K208+$H$1*1-'Август 2019'!D207</f>
        <v>-2200.0400000000045</v>
      </c>
      <c r="M208" s="105">
        <f>'СВОД 2019'!L208+$H$1*1-'Сентябрь 2019'!D207</f>
        <v>-4.0000000004511094E-2</v>
      </c>
      <c r="N208" s="105">
        <f>'СВОД 2019'!M208+$H$1*1-'Октябрь 2019'!D207</f>
        <v>2199.9599999999955</v>
      </c>
      <c r="O208" s="105">
        <f>'СВОД 2019'!N208+$H$1*1-'Ноябрь 2019'!D207</f>
        <v>4399.9599999999955</v>
      </c>
      <c r="P208" s="105">
        <f>'СВОД 2019'!O208+$H$1*1-'Декабрь 2019'!D207</f>
        <v>6599.9599999999955</v>
      </c>
      <c r="Q208" s="106">
        <f t="shared" si="9"/>
        <v>26400</v>
      </c>
      <c r="R208" s="106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06">
        <f t="shared" si="10"/>
        <v>6599.9599999999919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5">
        <f>'СВОД 2018'!P209</f>
        <v>0</v>
      </c>
      <c r="E209" s="105">
        <f>'СВОД 2019'!D209+$H$1*1-'Январь 2019'!D208</f>
        <v>-4400</v>
      </c>
      <c r="F209" s="105">
        <f>'СВОД 2019'!E209+$H$1*1-'Февраль 2019'!D208</f>
        <v>-2200</v>
      </c>
      <c r="G209" s="105">
        <f>'СВОД 2019'!F209+$H$1*1-'Март 2019'!D208</f>
        <v>0</v>
      </c>
      <c r="H209" s="105">
        <f>'СВОД 2019'!G209+$H$1*1-'Апрель 2019'!D208</f>
        <v>-4400</v>
      </c>
      <c r="I209" s="105">
        <f>'СВОД 2019'!H209+$H$1*1-'Май 2019'!D208</f>
        <v>-2200</v>
      </c>
      <c r="J209" s="105">
        <f>'СВОД 2019'!I209+$H$1*1-'Июнь 2019'!D208</f>
        <v>0</v>
      </c>
      <c r="K209" s="105">
        <f>'СВОД 2019'!J209+$H$1*1-'Июль 2019'!D208</f>
        <v>-4400</v>
      </c>
      <c r="L209" s="105">
        <f>'СВОД 2019'!K209+$H$1*1-'Август 2019'!D208</f>
        <v>-2200</v>
      </c>
      <c r="M209" s="105">
        <f>'СВОД 2019'!L209+$H$1*1-'Сентябрь 2019'!D208</f>
        <v>0</v>
      </c>
      <c r="N209" s="105">
        <f>'СВОД 2019'!M209+$H$1*1-'Октябрь 2019'!D208</f>
        <v>-4400</v>
      </c>
      <c r="O209" s="105">
        <f>'СВОД 2019'!N209+$H$1*1-'Ноябрь 2019'!D208</f>
        <v>-2200</v>
      </c>
      <c r="P209" s="105">
        <f>'СВОД 2019'!O209+$H$1*1-'Декабрь 2019'!D208</f>
        <v>0</v>
      </c>
      <c r="Q209" s="106">
        <f t="shared" si="9"/>
        <v>26400</v>
      </c>
      <c r="R209" s="106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5">
        <f>'СВОД 2018'!P210</f>
        <v>1999.609999999996</v>
      </c>
      <c r="E210" s="105">
        <f>'СВОД 2019'!D210+$H$1*1-'Январь 2019'!D209</f>
        <v>-0.3900000000039654</v>
      </c>
      <c r="F210" s="105">
        <f>'СВОД 2019'!E210+$H$1*1-'Февраль 2019'!D209</f>
        <v>2199.609999999996</v>
      </c>
      <c r="G210" s="105">
        <f>'СВОД 2019'!F210+$H$1*1-'Март 2019'!D209</f>
        <v>-0.3900000000039654</v>
      </c>
      <c r="H210" s="105">
        <f>'СВОД 2019'!G210+$H$1*1-'Апрель 2019'!D209</f>
        <v>-0.3900000000039654</v>
      </c>
      <c r="I210" s="105">
        <f>'СВОД 2019'!H210+$H$1*1-'Май 2019'!D209</f>
        <v>-0.3900000000039654</v>
      </c>
      <c r="J210" s="105">
        <f>'СВОД 2019'!I210+$H$1*1-'Июнь 2019'!D209</f>
        <v>-0.3900000000039654</v>
      </c>
      <c r="K210" s="105">
        <f>'СВОД 2019'!J210+$H$1*1-'Июль 2019'!D209</f>
        <v>2199.609999999996</v>
      </c>
      <c r="L210" s="105">
        <f>'СВОД 2019'!K210+$H$1*1-'Август 2019'!D209</f>
        <v>-0.3900000000039654</v>
      </c>
      <c r="M210" s="105">
        <f>'СВОД 2019'!L210+$H$1*1-'Сентябрь 2019'!D209</f>
        <v>-0.3900000000039654</v>
      </c>
      <c r="N210" s="105">
        <f>'СВОД 2019'!M210+$H$1*1-'Октябрь 2019'!D209</f>
        <v>-0.3900000000039654</v>
      </c>
      <c r="O210" s="105">
        <f>'СВОД 2019'!N210+$H$1*1-'Ноябрь 2019'!D209</f>
        <v>2199.609999999996</v>
      </c>
      <c r="P210" s="105">
        <f>'СВОД 2019'!O210+$H$1*1-'Декабрь 2019'!D209</f>
        <v>0</v>
      </c>
      <c r="Q210" s="106">
        <f t="shared" si="9"/>
        <v>26400</v>
      </c>
      <c r="R210" s="106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06">
        <f t="shared" si="10"/>
        <v>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5">
        <f>'СВОД 2018'!P211</f>
        <v>-3100</v>
      </c>
      <c r="E211" s="105">
        <f>'СВОД 2019'!D211+$H$1*1-'Январь 2019'!D210</f>
        <v>-3100</v>
      </c>
      <c r="F211" s="105">
        <f>'СВОД 2019'!E211+$H$1*1-'Февраль 2019'!D210</f>
        <v>-3100</v>
      </c>
      <c r="G211" s="105">
        <f>'СВОД 2019'!F211+$H$1*1-'Март 2019'!D210</f>
        <v>-900</v>
      </c>
      <c r="H211" s="105">
        <f>'СВОД 2019'!G211+$H$1*1-'Апрель 2019'!D210</f>
        <v>-900</v>
      </c>
      <c r="I211" s="105">
        <f>'СВОД 2019'!H211+$H$1*1-'Май 2019'!D210</f>
        <v>-900</v>
      </c>
      <c r="J211" s="105">
        <f>'СВОД 2019'!I211+$H$1*1-'Июнь 2019'!D210</f>
        <v>-900</v>
      </c>
      <c r="K211" s="105">
        <f>'СВОД 2019'!J211+$H$1*1-'Июль 2019'!D210</f>
        <v>-900</v>
      </c>
      <c r="L211" s="105">
        <f>'СВОД 2019'!K211+$H$1*1-'Август 2019'!D210</f>
        <v>-900</v>
      </c>
      <c r="M211" s="105">
        <f>'СВОД 2019'!L211+$H$1*1-'Сентябрь 2019'!D210</f>
        <v>-900</v>
      </c>
      <c r="N211" s="105">
        <f>'СВОД 2019'!M211+$H$1*1-'Октябрь 2019'!D210</f>
        <v>-900</v>
      </c>
      <c r="O211" s="105">
        <f>'СВОД 2019'!N211+$H$1*1-'Ноябрь 2019'!D210</f>
        <v>-900</v>
      </c>
      <c r="P211" s="105">
        <f>'СВОД 2019'!O211+$H$1*1-'Декабрь 2019'!D210</f>
        <v>1300</v>
      </c>
      <c r="Q211" s="106">
        <f t="shared" si="9"/>
        <v>26400</v>
      </c>
      <c r="R211" s="106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06">
        <f t="shared" si="10"/>
        <v>1300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2018'!P212</f>
        <v>65500</v>
      </c>
      <c r="E212" s="105">
        <f>'СВОД 2019'!D212+$H$1*1-'Январь 2019'!D211</f>
        <v>67700</v>
      </c>
      <c r="F212" s="105">
        <f>'СВОД 2019'!E212+$H$1*1-'Февраль 2019'!D211</f>
        <v>69900</v>
      </c>
      <c r="G212" s="105">
        <f>'СВОД 2019'!F212+$H$1*1-'Март 2019'!D211</f>
        <v>72100</v>
      </c>
      <c r="H212" s="105">
        <f>'СВОД 2019'!G212+$H$1*1-'Апрель 2019'!D211</f>
        <v>74300</v>
      </c>
      <c r="I212" s="105">
        <f>'СВОД 2019'!H212+$H$1*1-'Май 2019'!D211</f>
        <v>76500</v>
      </c>
      <c r="J212" s="105">
        <f>'СВОД 2019'!I212+$H$1*1-'Июнь 2019'!D211</f>
        <v>78700</v>
      </c>
      <c r="K212" s="105">
        <f>'СВОД 2019'!J212+$H$1*1-'Июль 2019'!D211</f>
        <v>80900</v>
      </c>
      <c r="L212" s="105">
        <f>'СВОД 2019'!K212+$H$1*1-'Август 2019'!D211</f>
        <v>83100</v>
      </c>
      <c r="M212" s="105">
        <f>'СВОД 2019'!L212+$H$1*1-'Сентябрь 2019'!D211</f>
        <v>85300</v>
      </c>
      <c r="N212" s="105">
        <f>'СВОД 2019'!M212+$H$1*1-'Октябрь 2019'!D211</f>
        <v>87500</v>
      </c>
      <c r="O212" s="105">
        <f>'СВОД 2019'!N212+$H$1*1-'Ноябрь 2019'!D211</f>
        <v>89700</v>
      </c>
      <c r="P212" s="105">
        <f>'СВОД 2019'!O212+$H$1*1-'Декабрь 2019'!D211</f>
        <v>91900</v>
      </c>
      <c r="Q212" s="106">
        <f t="shared" si="9"/>
        <v>26400</v>
      </c>
      <c r="R212" s="106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06">
        <f t="shared" si="10"/>
        <v>91900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5">
        <f>'СВОД 2018'!P213</f>
        <v>8731.4200000000037</v>
      </c>
      <c r="E213" s="105">
        <f>'СВОД 2019'!D213+$H$1*1-'Январь 2019'!D212</f>
        <v>10931.420000000004</v>
      </c>
      <c r="F213" s="105">
        <f>'СВОД 2019'!E213+$H$1*1-'Февраль 2019'!D212</f>
        <v>13131.420000000004</v>
      </c>
      <c r="G213" s="105">
        <f>'СВОД 2019'!F213+$H$1*1-'Март 2019'!D212</f>
        <v>15331.420000000004</v>
      </c>
      <c r="H213" s="105">
        <f>'СВОД 2019'!G213+$H$1*1-'Апрель 2019'!D212</f>
        <v>17531.420000000006</v>
      </c>
      <c r="I213" s="105">
        <f>'СВОД 2019'!H213+$H$1*1-'Май 2019'!D212</f>
        <v>19731.420000000006</v>
      </c>
      <c r="J213" s="105">
        <f>'СВОД 2019'!I213+$H$1*1-'Июнь 2019'!D212</f>
        <v>21931.420000000006</v>
      </c>
      <c r="K213" s="105">
        <f>'СВОД 2019'!J213+$H$1*1-'Июль 2019'!D212</f>
        <v>24131.420000000006</v>
      </c>
      <c r="L213" s="105">
        <f>'СВОД 2019'!K213+$H$1*1-'Август 2019'!D212</f>
        <v>26331.420000000006</v>
      </c>
      <c r="M213" s="105">
        <f>'СВОД 2019'!L213+$H$1*1-'Сентябрь 2019'!D212</f>
        <v>28531.420000000006</v>
      </c>
      <c r="N213" s="105">
        <f>'СВОД 2019'!M213+$H$1*1-'Октябрь 2019'!D212</f>
        <v>30731.420000000006</v>
      </c>
      <c r="O213" s="105">
        <f>'СВОД 2019'!N213+$H$1*1-'Ноябрь 2019'!D212</f>
        <v>32931.420000000006</v>
      </c>
      <c r="P213" s="105">
        <f>'СВОД 2019'!O213+$H$1*1-'Декабрь 2019'!D212</f>
        <v>35131.420000000006</v>
      </c>
      <c r="Q213" s="106">
        <f t="shared" si="9"/>
        <v>26400</v>
      </c>
      <c r="R213" s="106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06">
        <f t="shared" si="10"/>
        <v>35131.420000000006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2018'!P214</f>
        <v>120199.05000000005</v>
      </c>
      <c r="E214" s="105">
        <f>'СВОД 2019'!D214+$H$1*1-'Январь 2019'!D213</f>
        <v>122399.05000000005</v>
      </c>
      <c r="F214" s="105">
        <f>'СВОД 2019'!E214+$H$1*1-'Февраль 2019'!D213</f>
        <v>124599.05000000005</v>
      </c>
      <c r="G214" s="105">
        <f>'СВОД 2019'!F214+$H$1*1-'Март 2019'!D213</f>
        <v>126799.05000000005</v>
      </c>
      <c r="H214" s="105">
        <f>'СВОД 2019'!G214+$H$1*1-'Апрель 2019'!D213</f>
        <v>128999.05000000005</v>
      </c>
      <c r="I214" s="105">
        <f>'СВОД 2019'!H214+$H$1*1-'Май 2019'!D213</f>
        <v>131199.05000000005</v>
      </c>
      <c r="J214" s="105">
        <f>'СВОД 2019'!I214+$H$1*1-'Июнь 2019'!D213</f>
        <v>133399.05000000005</v>
      </c>
      <c r="K214" s="105">
        <f>'СВОД 2019'!J214+$H$1*1-'Июль 2019'!D213</f>
        <v>135599.05000000005</v>
      </c>
      <c r="L214" s="105">
        <f>'СВОД 2019'!K214+$H$1*1-'Август 2019'!D213</f>
        <v>137799.05000000005</v>
      </c>
      <c r="M214" s="105">
        <f>'СВОД 2019'!L214+$H$1*1-'Сентябрь 2019'!D213</f>
        <v>139999.05000000005</v>
      </c>
      <c r="N214" s="105">
        <f>'СВОД 2019'!M214+$H$1*1-'Октябрь 2019'!D213</f>
        <v>142199.05000000005</v>
      </c>
      <c r="O214" s="105">
        <f>'СВОД 2019'!N214+$H$1*1-'Ноябрь 2019'!D213</f>
        <v>144399.05000000005</v>
      </c>
      <c r="P214" s="105">
        <f>'СВОД 2019'!O214+$H$1*1-'Декабрь 2019'!D213</f>
        <v>146599.05000000005</v>
      </c>
      <c r="Q214" s="106">
        <f t="shared" si="9"/>
        <v>26400</v>
      </c>
      <c r="R214" s="106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06">
        <f t="shared" si="10"/>
        <v>146599.05000000005</v>
      </c>
      <c r="T214" s="116">
        <f t="shared" si="11"/>
        <v>0</v>
      </c>
    </row>
    <row r="215" spans="1:20" ht="18" customHeight="1" thickBot="1" x14ac:dyDescent="0.3">
      <c r="A215" s="22"/>
      <c r="B215" s="130"/>
      <c r="C215" s="11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1837776.3799999992</v>
      </c>
      <c r="E216" s="11">
        <f t="shared" ref="E216:S216" si="12">SUM(E3:E215)</f>
        <v>1942931.3799999994</v>
      </c>
      <c r="F216" s="11">
        <f t="shared" si="12"/>
        <v>2048957.5999999994</v>
      </c>
      <c r="G216" s="11">
        <f t="shared" si="12"/>
        <v>2197812.5199999996</v>
      </c>
      <c r="H216" s="11">
        <f t="shared" si="12"/>
        <v>2211006.6599999992</v>
      </c>
      <c r="I216" s="11">
        <f>SUM(I3:I215)</f>
        <v>2464706.6599999992</v>
      </c>
      <c r="J216" s="11">
        <f t="shared" si="12"/>
        <v>2542954.21</v>
      </c>
      <c r="K216" s="11">
        <f t="shared" si="12"/>
        <v>2564258.3199999994</v>
      </c>
      <c r="L216" s="11">
        <f t="shared" si="12"/>
        <v>2639078.7599999998</v>
      </c>
      <c r="M216" s="11">
        <f t="shared" si="12"/>
        <v>2797058.4699999997</v>
      </c>
      <c r="N216" s="7">
        <f t="shared" si="12"/>
        <v>2958658.4699999997</v>
      </c>
      <c r="O216" s="7">
        <f t="shared" si="12"/>
        <v>3042610.09</v>
      </c>
      <c r="P216" s="7">
        <f t="shared" si="12"/>
        <v>2990289.29</v>
      </c>
      <c r="Q216" s="15">
        <f t="shared" si="12"/>
        <v>5504650</v>
      </c>
      <c r="R216" s="15">
        <f t="shared" si="12"/>
        <v>4356287.0900000008</v>
      </c>
      <c r="S216" s="15">
        <f t="shared" si="12"/>
        <v>2986139.29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4" xr:uid="{00000000-0009-0000-0000-000035000000}"/>
  <conditionalFormatting sqref="D3:P103 D104 D105:P118 D119">
    <cfRule type="cellIs" dxfId="445" priority="4" operator="lessThanOrEqual">
      <formula>0</formula>
    </cfRule>
  </conditionalFormatting>
  <conditionalFormatting sqref="D120:P215">
    <cfRule type="cellIs" dxfId="444" priority="1" operator="lessThanOrEqual">
      <formula>0</formula>
    </cfRule>
  </conditionalFormatting>
  <hyperlinks>
    <hyperlink ref="E2" location="'Январь 2018'!Область_печати" display="Сальдо на 31.01.17" xr:uid="{00000000-0004-0000-3500-000000000000}"/>
    <hyperlink ref="D2" location="'СВОД 2014'!Область_печати" display="САЛЬДО                       на начало года" xr:uid="{00000000-0004-0000-3500-000001000000}"/>
    <hyperlink ref="A219" location="'СВОД 2017'!Область_печати" display="СВОД 2017" xr:uid="{00000000-0004-0000-3500-000002000000}"/>
    <hyperlink ref="F2" location="'Февраль 2018'!Область_печати" display="Сальдо на 28.02.18" xr:uid="{00000000-0004-0000-3500-000003000000}"/>
    <hyperlink ref="G2" location="'Март 2018'!Область_печати" display="Сальдо на 31.03.18" xr:uid="{00000000-0004-0000-3500-000004000000}"/>
    <hyperlink ref="H2" location="'Апрель 2018'!Область_печати" display="Сальдо на 30.04.18" xr:uid="{00000000-0004-0000-3500-000005000000}"/>
    <hyperlink ref="I2" location="'Март 2018'!Область_печати" display="Сальдо на 31.05.18" xr:uid="{00000000-0004-0000-3500-000006000000}"/>
    <hyperlink ref="J2" location="'Июнь 2018'!Область_печати" display="Сальдо на 30.06.18" xr:uid="{00000000-0004-0000-3500-000007000000}"/>
    <hyperlink ref="K2" location="'Июль 2018'!Область_печати" display="Сальдо на 31.07.18" xr:uid="{00000000-0004-0000-3500-000008000000}"/>
    <hyperlink ref="L2" location="'Август 2018'!Область_печати" display="Сальдо на 31.08.18" xr:uid="{00000000-0004-0000-3500-000009000000}"/>
    <hyperlink ref="M2" location="'Сентябрь 2018'!Область_печати" display="Сальдо на 30.09.18" xr:uid="{00000000-0004-0000-3500-00000A000000}"/>
    <hyperlink ref="N2" location="'Октябрь 2018'!Область_печати" display="Сальдо на 31.10.18" xr:uid="{00000000-0004-0000-3500-00000B000000}"/>
    <hyperlink ref="O2" location="'Ноябрь 2018'!Область_печати" display="Сальдо на 30.11.18" xr:uid="{00000000-0004-0000-3500-00000C000000}"/>
    <hyperlink ref="P2" location="'Декабрь 2018'!Область_печати" display="Сальдо на 31.12.18" xr:uid="{00000000-0004-0000-35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6000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2300+6600</f>
        <v>8900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10000+2200</f>
        <v>12200</v>
      </c>
    </row>
    <row r="27" spans="1:4" ht="15.95" customHeight="1" x14ac:dyDescent="0.25">
      <c r="A27" s="20" t="s">
        <v>45</v>
      </c>
      <c r="B27" s="2">
        <v>19</v>
      </c>
      <c r="C27" s="9"/>
      <c r="D27" s="129">
        <v>4200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91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7500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1500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3637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6599.38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10000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13200</f>
        <v>13200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f>2200+2200</f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25700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v>950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2200+2058.62</f>
        <v>4258.62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25700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5100+5100+4400</f>
        <v>14600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6600+6600</f>
        <v>13200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353545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6000000}">
    <sortState xmlns:xlrd2="http://schemas.microsoft.com/office/spreadsheetml/2017/richdata2" ref="A2:E216">
      <sortCondition ref="B1:B216"/>
    </sortState>
  </autoFilter>
  <conditionalFormatting sqref="C2:C114">
    <cfRule type="cellIs" dxfId="443" priority="3" operator="equal">
      <formula>0</formula>
    </cfRule>
    <cfRule type="cellIs" dxfId="442" priority="4" operator="equal">
      <formula>"а"</formula>
    </cfRule>
  </conditionalFormatting>
  <conditionalFormatting sqref="C119:C214">
    <cfRule type="cellIs" dxfId="441" priority="1" operator="equal">
      <formula>0</formula>
    </cfRule>
    <cfRule type="cellIs" dxfId="440" priority="2" operator="equal">
      <formula>"а"</formula>
    </cfRule>
  </conditionalFormatting>
  <hyperlinks>
    <hyperlink ref="E1" location="'СВОД 2018'!Область_печати" display="СВОД 2018" xr:uid="{00000000-0004-0000-3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6300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2300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2200+3000</f>
        <v>5200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</f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15000+17917.12</f>
        <v>32917.119999999995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31186.66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4400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1500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11000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7000+1200</f>
        <v>8200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15000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26400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3070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8800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15000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123"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352673.78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7000000}"/>
  <conditionalFormatting sqref="C2:C114">
    <cfRule type="cellIs" dxfId="439" priority="5" operator="equal">
      <formula>0</formula>
    </cfRule>
    <cfRule type="cellIs" dxfId="438" priority="6" operator="equal">
      <formula>"а"</formula>
    </cfRule>
  </conditionalFormatting>
  <conditionalFormatting sqref="C119:C214">
    <cfRule type="cellIs" dxfId="437" priority="1" operator="equal">
      <formula>0</formula>
    </cfRule>
    <cfRule type="cellIs" dxfId="436" priority="2" operator="equal">
      <formula>"а"</formula>
    </cfRule>
  </conditionalFormatting>
  <hyperlinks>
    <hyperlink ref="E1" location="'СВОД 2018'!Область_печати" display="СВОД 2018" xr:uid="{00000000-0004-0000-3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>
    <tabColor rgb="FFFFCCFF"/>
    <pageSetUpPr fitToPage="1"/>
  </sheetPr>
  <dimension ref="A1:E223"/>
  <sheetViews>
    <sheetView workbookViewId="0">
      <pane ySplit="1" topLeftCell="A8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2200</v>
      </c>
    </row>
    <row r="18" spans="1:4" ht="15.95" customHeight="1" x14ac:dyDescent="0.25">
      <c r="A18" s="20" t="s">
        <v>36</v>
      </c>
      <c r="B18" s="2">
        <v>12</v>
      </c>
      <c r="C18" s="9"/>
      <c r="D18" s="123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123">
        <f>2200+6600</f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10000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f>4400+6600</f>
        <v>11000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9650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>
        <f>6400+4200</f>
        <v>10600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13200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6853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2200+2200+2200+2200+2200</f>
        <v>11000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1938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8800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123">
        <f>6600</f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2200+2400</f>
        <v>4600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123">
        <v>4500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1330+1535</f>
        <v>2865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8339.08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2200+2200</f>
        <v>4400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10000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76">
        <v>6000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2200+2200</f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2200+2200</f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309845.07999999996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346912.89999999997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38000000}"/>
  <conditionalFormatting sqref="C2:C114">
    <cfRule type="cellIs" dxfId="435" priority="5" operator="equal">
      <formula>0</formula>
    </cfRule>
    <cfRule type="cellIs" dxfId="434" priority="6" operator="equal">
      <formula>"а"</formula>
    </cfRule>
  </conditionalFormatting>
  <conditionalFormatting sqref="C119:C214">
    <cfRule type="cellIs" dxfId="433" priority="1" operator="equal">
      <formula>0</formula>
    </cfRule>
    <cfRule type="cellIs" dxfId="432" priority="2" operator="equal">
      <formula>"а"</formula>
    </cfRule>
  </conditionalFormatting>
  <hyperlinks>
    <hyperlink ref="E1" location="'СВОД 2018'!Область_печати" display="СВОД 2018" xr:uid="{00000000-0004-0000-3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>
    <tabColor rgb="FFFFCCFF"/>
    <pageSetUpPr fitToPage="1"/>
  </sheetPr>
  <dimension ref="A1:E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1600+1600+1600+2000</f>
        <v>6800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f>4510</f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1800+2300</f>
        <v>4100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f>1181+1309+1309+1309+1309</f>
        <v>6417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f>6600</f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f>2200</f>
        <v>2200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2200+2200</f>
        <v>4400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8800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14000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4400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1200+2200</f>
        <v>3400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6600</f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8800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f>2200</f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2200+4790</f>
        <v>6990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123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6800+11000</f>
        <v>17800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f>10000</f>
        <v>10000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f>2200</f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4750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6600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6600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1418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4000+2200+2200</f>
        <v>8400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4400</f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6600+1356.4+2010.43+654.03</f>
        <v>10620.86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2500+10000</f>
        <v>12500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2500</f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4400+2200+2200+2200</f>
        <v>11000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2200+2200</f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f>2200</f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445505.86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9000000}"/>
  <conditionalFormatting sqref="C2:C114">
    <cfRule type="cellIs" dxfId="431" priority="5" operator="equal">
      <formula>0</formula>
    </cfRule>
    <cfRule type="cellIs" dxfId="430" priority="6" operator="equal">
      <formula>"а"</formula>
    </cfRule>
  </conditionalFormatting>
  <conditionalFormatting sqref="C119:C214">
    <cfRule type="cellIs" dxfId="429" priority="1" operator="equal">
      <formula>0</formula>
    </cfRule>
    <cfRule type="cellIs" dxfId="428" priority="2" operator="equal">
      <formula>"а"</formula>
    </cfRule>
  </conditionalFormatting>
  <hyperlinks>
    <hyperlink ref="E1" location="'СВОД 2018'!Область_печати" display="СВОД 2018" xr:uid="{00000000-0004-0000-3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f>2200+2200+2200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2200+2200</f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2*2200</f>
        <v>4400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/>
    </row>
    <row r="49" spans="1:4" ht="15.95" customHeight="1" x14ac:dyDescent="0.25">
      <c r="A49" s="20" t="s">
        <v>67</v>
      </c>
      <c r="B49" s="2">
        <v>37</v>
      </c>
      <c r="C49" s="9"/>
      <c r="D49" s="6">
        <f>4400</f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10000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6600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f>4400</f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123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1600+1600+2000+1600+2200</f>
        <v>9000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f>2200</f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4400+2200</f>
        <v>6600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</f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4400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</f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8800+8800</f>
        <v>17600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</f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</f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205000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A000000}"/>
  <conditionalFormatting sqref="C2:C114">
    <cfRule type="cellIs" dxfId="427" priority="5" operator="equal">
      <formula>0</formula>
    </cfRule>
    <cfRule type="cellIs" dxfId="426" priority="6" operator="equal">
      <formula>"а"</formula>
    </cfRule>
  </conditionalFormatting>
  <conditionalFormatting sqref="C119:C214">
    <cfRule type="cellIs" dxfId="425" priority="1" operator="equal">
      <formula>0</formula>
    </cfRule>
    <cfRule type="cellIs" dxfId="424" priority="2" operator="equal">
      <formula>"а"</formula>
    </cfRule>
  </conditionalFormatting>
  <hyperlinks>
    <hyperlink ref="E1" location="'СВОД 2018'!Область_печати" display="СВОД 2018" xr:uid="{00000000-0004-0000-3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1790.23*2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2*1790.23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2*1800</f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8951.15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4900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8400+3100</f>
        <v>11500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3500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1790.23*2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1790*2+1790</f>
        <v>5370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1800+3600+1800</f>
        <v>7200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3010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1790.23*3</f>
        <v>5370.6900000000005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12531.61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3000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3580.5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10000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8100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10741.38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1790.23*2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22500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3600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1781.38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1500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0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8951.15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2*1790.23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7100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f>2000+1000</f>
        <v>3000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f>7160.92+8651.15+1790.23</f>
        <v>17602.3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380030.53000000009</v>
      </c>
    </row>
    <row r="217" spans="1:4" hidden="1" x14ac:dyDescent="0.25"/>
    <row r="218" spans="1:4" ht="35.25" customHeight="1" x14ac:dyDescent="0.25"/>
  </sheetData>
  <autoFilter ref="A1:J216" xr:uid="{00000000-0009-0000-0000-000005000000}">
    <sortState xmlns:xlrd2="http://schemas.microsoft.com/office/spreadsheetml/2017/richdata2" ref="A2:E216">
      <sortCondition ref="B1:B216"/>
    </sortState>
  </autoFilter>
  <conditionalFormatting sqref="C2:C212">
    <cfRule type="cellIs" dxfId="567" priority="1" operator="equal">
      <formula>0</formula>
    </cfRule>
    <cfRule type="cellIs" dxfId="566" priority="2" operator="equal">
      <formula>"а"</formula>
    </cfRule>
  </conditionalFormatting>
  <hyperlinks>
    <hyperlink ref="E1" location="'СВОД 2015'!Область_печати" display="СВОД 2015" xr:uid="{00000000-0004-0000-0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4837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13200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4400</v>
      </c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f>3000+2000+1600</f>
        <v>6600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9000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1452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2200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11000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11741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10000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8800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5137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1700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f>2200+6600</f>
        <v>8800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8800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11000+2000</f>
        <v>13000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1897+1810</f>
        <v>3707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23900+11000</f>
        <v>34900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2237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200+2200</f>
        <v>2400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f>10000+3000</f>
        <v>13000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2077.4499999999998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6600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13200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4964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4400+2200</f>
        <v>6600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380452.45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B000000}"/>
  <conditionalFormatting sqref="C2:C114">
    <cfRule type="cellIs" dxfId="423" priority="5" operator="equal">
      <formula>0</formula>
    </cfRule>
    <cfRule type="cellIs" dxfId="422" priority="6" operator="equal">
      <formula>"а"</formula>
    </cfRule>
  </conditionalFormatting>
  <conditionalFormatting sqref="C119:C214">
    <cfRule type="cellIs" dxfId="421" priority="1" operator="equal">
      <formula>0</formula>
    </cfRule>
    <cfRule type="cellIs" dxfId="420" priority="2" operator="equal">
      <formula>"а"</formula>
    </cfRule>
  </conditionalFormatting>
  <hyperlinks>
    <hyperlink ref="E1" location="'СВОД 2018'!Область_печати" display="СВОД 2018" xr:uid="{00000000-0004-0000-3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6000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10658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1385+2200+1257</f>
        <v>4842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4*2200</f>
        <v>8800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6600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4400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2335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13000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4400+4400</f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5680.46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12760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2200+2200</f>
        <v>4400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8800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10000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20000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2200+2200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20000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439595.88999999996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C000000}"/>
  <conditionalFormatting sqref="C2:C114">
    <cfRule type="cellIs" dxfId="419" priority="5" operator="equal">
      <formula>0</formula>
    </cfRule>
    <cfRule type="cellIs" dxfId="418" priority="6" operator="equal">
      <formula>"а"</formula>
    </cfRule>
  </conditionalFormatting>
  <conditionalFormatting sqref="C119:C214">
    <cfRule type="cellIs" dxfId="417" priority="1" operator="equal">
      <formula>0</formula>
    </cfRule>
    <cfRule type="cellIs" dxfId="416" priority="2" operator="equal">
      <formula>"а"</formula>
    </cfRule>
  </conditionalFormatting>
  <hyperlinks>
    <hyperlink ref="E1" location="'СВОД 2018'!Область_печати" display="СВОД 2018" xr:uid="{00000000-0004-0000-3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5141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3707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15000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74400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4400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4837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4400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2200+2200</f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6000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12000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11400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13200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1050</v>
      </c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3360.13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2374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2100+100+2200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200+2500</f>
        <v>2700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15000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386079.56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D000000}"/>
  <conditionalFormatting sqref="C2:C114">
    <cfRule type="cellIs" dxfId="415" priority="5" operator="equal">
      <formula>0</formula>
    </cfRule>
    <cfRule type="cellIs" dxfId="414" priority="6" operator="equal">
      <formula>"а"</formula>
    </cfRule>
  </conditionalFormatting>
  <conditionalFormatting sqref="C119:C214">
    <cfRule type="cellIs" dxfId="413" priority="1" operator="equal">
      <formula>0</formula>
    </cfRule>
    <cfRule type="cellIs" dxfId="412" priority="2" operator="equal">
      <formula>"а"</formula>
    </cfRule>
  </conditionalFormatting>
  <hyperlinks>
    <hyperlink ref="E1" location="'СВОД 2018'!Область_печати" display="СВОД 2018" xr:uid="{00000000-0004-0000-3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>
    <tabColor rgb="FFFFCCFF"/>
    <pageSetUpPr fitToPage="1"/>
  </sheetPr>
  <dimension ref="A1:F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7000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2200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6" ht="15.95" customHeight="1" x14ac:dyDescent="0.25">
      <c r="A98" s="20" t="s">
        <v>114</v>
      </c>
      <c r="B98" s="2">
        <v>78</v>
      </c>
      <c r="C98" s="9"/>
      <c r="D98" s="6"/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129">
        <f>8900+8200</f>
        <v>17100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>
        <v>6000</v>
      </c>
    </row>
    <row r="109" spans="1:6" ht="15.95" customHeight="1" x14ac:dyDescent="0.25">
      <c r="A109" s="20" t="s">
        <v>124</v>
      </c>
      <c r="B109" s="2">
        <v>88</v>
      </c>
      <c r="C109" s="9"/>
      <c r="D109" s="6">
        <v>6000</v>
      </c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30120.29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8000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2200+4400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2200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6600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2200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9100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6600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2200+2200</f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300720.29000000004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E000000}"/>
  <conditionalFormatting sqref="C2:C114">
    <cfRule type="cellIs" dxfId="411" priority="5" operator="equal">
      <formula>0</formula>
    </cfRule>
    <cfRule type="cellIs" dxfId="410" priority="6" operator="equal">
      <formula>"а"</formula>
    </cfRule>
  </conditionalFormatting>
  <conditionalFormatting sqref="C119:C214">
    <cfRule type="cellIs" dxfId="409" priority="1" operator="equal">
      <formula>0</formula>
    </cfRule>
    <cfRule type="cellIs" dxfId="408" priority="2" operator="equal">
      <formula>"а"</formula>
    </cfRule>
  </conditionalFormatting>
  <hyperlinks>
    <hyperlink ref="E1" location="'СВОД 2018'!Область_печати" display="СВОД 2018" xr:uid="{00000000-0004-0000-3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19800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5000+2200</f>
        <v>7200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7000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7000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6900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2200+6300</f>
        <v>8500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f>2200+2200</f>
        <v>4400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297100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F000000}"/>
  <conditionalFormatting sqref="C2:C114">
    <cfRule type="cellIs" dxfId="407" priority="5" operator="equal">
      <formula>0</formula>
    </cfRule>
    <cfRule type="cellIs" dxfId="406" priority="6" operator="equal">
      <formula>"а"</formula>
    </cfRule>
  </conditionalFormatting>
  <conditionalFormatting sqref="C119:C214">
    <cfRule type="cellIs" dxfId="405" priority="1" operator="equal">
      <formula>0</formula>
    </cfRule>
    <cfRule type="cellIs" dxfId="404" priority="2" operator="equal">
      <formula>"а"</formula>
    </cfRule>
  </conditionalFormatting>
  <hyperlinks>
    <hyperlink ref="E1" location="'СВОД 2018'!Область_печати" display="СВОД 2018" xr:uid="{00000000-0004-0000-3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2500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10000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2300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>
        <f>2300+2300</f>
        <v>4600</v>
      </c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f>4400+4400</f>
        <v>8800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5000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>
        <v>95100</v>
      </c>
      <c r="E81" s="6"/>
    </row>
    <row r="82" spans="1:5" ht="15.95" customHeight="1" x14ac:dyDescent="0.25">
      <c r="A82" s="20" t="s">
        <v>100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6"/>
    </row>
    <row r="97" spans="1:5" ht="15.95" customHeight="1" x14ac:dyDescent="0.25">
      <c r="A97" s="128" t="s">
        <v>113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>
        <f>2200+2200</f>
        <v>4400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6">
        <v>507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9700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20400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>
        <v>4400</v>
      </c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>
        <v>2200</v>
      </c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6600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127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>
        <v>19800</v>
      </c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/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>
        <v>5000</v>
      </c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16900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>
        <v>2200</v>
      </c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f>2200+1000</f>
        <v>3200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>
        <v>6541.38</v>
      </c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4400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6"/>
    </row>
    <row r="215" spans="1:5" ht="19.5" thickBot="1" x14ac:dyDescent="0.3">
      <c r="A215" s="35" t="s">
        <v>230</v>
      </c>
      <c r="B215" s="36"/>
      <c r="C215" s="36"/>
      <c r="D215" s="7">
        <f>SUM(D2:D213)</f>
        <v>374748.38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40000000}"/>
  <conditionalFormatting sqref="C2:C114">
    <cfRule type="cellIs" dxfId="403" priority="3" operator="equal">
      <formula>0</formula>
    </cfRule>
    <cfRule type="cellIs" dxfId="402" priority="4" operator="equal">
      <formula>"а"</formula>
    </cfRule>
  </conditionalFormatting>
  <conditionalFormatting sqref="C119:C214">
    <cfRule type="cellIs" dxfId="401" priority="1" operator="equal">
      <formula>0</formula>
    </cfRule>
    <cfRule type="cellIs" dxfId="400" priority="2" operator="equal">
      <formula>"а"</formula>
    </cfRule>
  </conditionalFormatting>
  <hyperlinks>
    <hyperlink ref="E1" location="'СВОД 2018'!Область_печати" display="СВОД 2018" xr:uid="{00000000-0004-0000-4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tabColor rgb="FFFFCCFF"/>
    <pageSetUpPr fitToPage="1"/>
  </sheetPr>
  <dimension ref="A1:F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12020.19+3451</f>
        <v>15471.19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15450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f>2500+2500</f>
        <v>5000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4400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2100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f>13200+2200</f>
        <v>15400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20000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13200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20400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5000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6100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6600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f>2200+2200</f>
        <v>4400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4000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2200+8800</f>
        <v>11000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11000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4800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11000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4400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4200+2600</f>
        <v>6800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13200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>
        <v>19100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2200</f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f>2200+4400+2200+2200</f>
        <v>11000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4399.6099999999997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511020.79999999999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41000000}"/>
  <conditionalFormatting sqref="C2:C114">
    <cfRule type="cellIs" dxfId="399" priority="3" operator="equal">
      <formula>0</formula>
    </cfRule>
    <cfRule type="cellIs" dxfId="398" priority="4" operator="equal">
      <formula>"а"</formula>
    </cfRule>
  </conditionalFormatting>
  <conditionalFormatting sqref="C119:C214">
    <cfRule type="cellIs" dxfId="397" priority="1" operator="equal">
      <formula>0</formula>
    </cfRule>
    <cfRule type="cellIs" dxfId="396" priority="2" operator="equal">
      <formula>"а"</formula>
    </cfRule>
  </conditionalFormatting>
  <hyperlinks>
    <hyperlink ref="E1" location="'Сентябрь 2018'!Область_печати" display="СВОД 2018" xr:uid="{00000000-0004-0000-4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>
    <tabColor rgb="FFFF0000"/>
    <pageSetUpPr fitToPage="1"/>
  </sheetPr>
  <dimension ref="A1:T228"/>
  <sheetViews>
    <sheetView zoomScale="70" zoomScaleNormal="70" workbookViewId="0">
      <pane ySplit="2" topLeftCell="A84" activePane="bottomLeft" state="frozen"/>
      <selection activeCell="B198" sqref="B198"/>
      <selection pane="bottomLeft"/>
    </sheetView>
  </sheetViews>
  <sheetFormatPr defaultRowHeight="15" outlineLevelCol="2" x14ac:dyDescent="0.25"/>
  <cols>
    <col min="1" max="1" width="27.28515625" customWidth="1"/>
    <col min="2" max="2" width="7.7109375" style="141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3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36" t="s">
        <v>1</v>
      </c>
      <c r="C2" s="108" t="s">
        <v>2</v>
      </c>
      <c r="D2" s="110" t="s">
        <v>3</v>
      </c>
      <c r="E2" s="110" t="s">
        <v>334</v>
      </c>
      <c r="F2" s="110" t="s">
        <v>335</v>
      </c>
      <c r="G2" s="110" t="s">
        <v>336</v>
      </c>
      <c r="H2" s="110" t="s">
        <v>337</v>
      </c>
      <c r="I2" s="110" t="s">
        <v>338</v>
      </c>
      <c r="J2" s="110" t="s">
        <v>339</v>
      </c>
      <c r="K2" s="110" t="s">
        <v>340</v>
      </c>
      <c r="L2" s="110" t="s">
        <v>341</v>
      </c>
      <c r="M2" s="110" t="s">
        <v>342</v>
      </c>
      <c r="N2" s="110" t="s">
        <v>343</v>
      </c>
      <c r="O2" s="110" t="s">
        <v>344</v>
      </c>
      <c r="P2" s="110" t="s">
        <v>345</v>
      </c>
      <c r="Q2" s="111" t="s">
        <v>346</v>
      </c>
      <c r="R2" s="109" t="s">
        <v>17</v>
      </c>
      <c r="S2" s="109" t="s">
        <v>347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2019'!P3</f>
        <v>8629.9999999999927</v>
      </c>
      <c r="E3" s="105">
        <f>'СВОД 2020'!D3+$H$1*1-'Январь 2020'!D2</f>
        <v>10829.999999999993</v>
      </c>
      <c r="F3" s="105">
        <f>'СВОД 2020'!E3+$H$1*1-'Февраль 2020'!D2</f>
        <v>2029.9999999999927</v>
      </c>
      <c r="G3" s="105">
        <f>'СВОД 2020'!F3+$H$1*1-'Март 2020'!D2</f>
        <v>4229.9999999999927</v>
      </c>
      <c r="H3" s="105">
        <f>'СВОД 2020'!G3+$H$1*1-'Апрель 2020'!D2</f>
        <v>6429.9999999999927</v>
      </c>
      <c r="I3" s="105">
        <f>'СВОД 2020'!H3+$H$1*1-'Май 2020'!D2</f>
        <v>8629.9999999999927</v>
      </c>
      <c r="J3" s="105">
        <f>'СВОД 2020'!I3+$H$1*1-'Июнь 2020'!D2</f>
        <v>10829.999999999993</v>
      </c>
      <c r="K3" s="105">
        <f>'СВОД 2020'!J3+$H$1*1-'Июль 2020'!D2</f>
        <v>13029.999999999993</v>
      </c>
      <c r="L3" s="105">
        <f>'СВОД 2020'!K3+$H$1*1-'Август 2020'!D2</f>
        <v>15229.999999999993</v>
      </c>
      <c r="M3" s="105">
        <f>'СВОД 2020'!L3+$H$1*1-'Сентябрь 2020'!D2</f>
        <v>17429.999999999993</v>
      </c>
      <c r="N3" s="105">
        <f>'СВОД 2020'!M3+$H$1*1-'Октябрь 2020'!D2</f>
        <v>19629.999999999993</v>
      </c>
      <c r="O3" s="105">
        <f>'СВОД 2020'!N3+$H$1*1-'Ноябрь 2020'!D2</f>
        <v>21829.999999999993</v>
      </c>
      <c r="P3" s="105">
        <f>'СВОД 2020'!O3+$H$1*1-'Декабрь 2020'!D2</f>
        <v>24029.999999999993</v>
      </c>
      <c r="Q3" s="106">
        <f>2200*12</f>
        <v>26400</v>
      </c>
      <c r="R3" s="106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06">
        <f>Q3+D3-R3</f>
        <v>24029.999999999993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2019'!P4</f>
        <v>29859.000000000004</v>
      </c>
      <c r="E4" s="105">
        <f>'СВОД 2020'!D4+$H$1*1-'Январь 2020'!D3</f>
        <v>32059.000000000004</v>
      </c>
      <c r="F4" s="105">
        <f>'СВОД 2020'!E4+$H$1*1-'Февраль 2020'!D3</f>
        <v>34259</v>
      </c>
      <c r="G4" s="105">
        <f>'СВОД 2020'!F4+$H$1*1-'Март 2020'!D3</f>
        <v>36459</v>
      </c>
      <c r="H4" s="105">
        <f>'СВОД 2020'!G4+$H$1*1-'Апрель 2020'!D3</f>
        <v>38659</v>
      </c>
      <c r="I4" s="105">
        <f>'СВОД 2020'!H4+$H$1*1-'Май 2020'!D3</f>
        <v>40859</v>
      </c>
      <c r="J4" s="105">
        <f>'СВОД 2020'!I4+$H$1*1-'Июнь 2020'!D3</f>
        <v>43059</v>
      </c>
      <c r="K4" s="105">
        <f>'СВОД 2020'!J4+$H$1*1-'Июль 2020'!D3</f>
        <v>45259</v>
      </c>
      <c r="L4" s="105">
        <f>'СВОД 2020'!K4+$H$1*1-'Август 2020'!D3</f>
        <v>47459</v>
      </c>
      <c r="M4" s="105">
        <f>'СВОД 2020'!L4+$H$1*1-'Сентябрь 2020'!D3</f>
        <v>49659</v>
      </c>
      <c r="N4" s="105">
        <f>'СВОД 2020'!M4+$H$1*1-'Октябрь 2020'!D3</f>
        <v>51859</v>
      </c>
      <c r="O4" s="105">
        <f>'СВОД 2020'!N4+$H$1*1-'Ноябрь 2020'!D3</f>
        <v>54059</v>
      </c>
      <c r="P4" s="105">
        <f>'СВОД 2020'!O4+$H$1*1-'Декабрь 2020'!D3</f>
        <v>56259</v>
      </c>
      <c r="Q4" s="106">
        <f t="shared" ref="Q4:Q67" si="1">2200*12</f>
        <v>26400</v>
      </c>
      <c r="R4" s="106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06">
        <f t="shared" ref="S4:S67" si="2">Q4+D4-R4</f>
        <v>56259</v>
      </c>
      <c r="T4" s="116">
        <f t="shared" si="0"/>
        <v>0</v>
      </c>
    </row>
    <row r="5" spans="1:20" ht="15.95" customHeight="1" x14ac:dyDescent="0.25">
      <c r="A5" s="20" t="s">
        <v>22</v>
      </c>
      <c r="B5" s="2">
        <v>2</v>
      </c>
      <c r="C5" s="114"/>
      <c r="D5" s="133">
        <f>'СВОД 2019'!P5</f>
        <v>142026.44000000003</v>
      </c>
      <c r="E5" s="105">
        <f>'СВОД 2020'!D5+$H$1*1-'Январь 2020'!D4</f>
        <v>144226.44000000003</v>
      </c>
      <c r="F5" s="105">
        <f>'СВОД 2020'!E5+$H$1*1-'Февраль 2020'!D4</f>
        <v>146426.44000000003</v>
      </c>
      <c r="G5" s="105">
        <f>'СВОД 2020'!F5+$H$1*1-'Март 2020'!D4</f>
        <v>148626.44000000003</v>
      </c>
      <c r="H5" s="105">
        <f>'СВОД 2020'!G5+$H$1*1-'Апрель 2020'!D4</f>
        <v>150826.44000000003</v>
      </c>
      <c r="I5" s="105">
        <f>'СВОД 2020'!H5+$H$1*1-'Май 2020'!D4</f>
        <v>153026.44000000003</v>
      </c>
      <c r="J5" s="105">
        <f>'СВОД 2020'!I5+$H$1*1-'Июнь 2020'!D4</f>
        <v>155226.44000000003</v>
      </c>
      <c r="K5" s="105">
        <f>'СВОД 2020'!J5+$H$1*1-'Июль 2020'!D4</f>
        <v>157426.44000000003</v>
      </c>
      <c r="L5" s="105">
        <f>'СВОД 2020'!K5+$H$1*1-'Август 2020'!D4</f>
        <v>159626.44000000003</v>
      </c>
      <c r="M5" s="105">
        <f>'СВОД 2020'!L5+$H$1*1-'Сентябрь 2020'!D4</f>
        <v>161826.44000000003</v>
      </c>
      <c r="N5" s="105">
        <f>'СВОД 2020'!M5+$H$1*1-'Октябрь 2020'!D4</f>
        <v>164026.44000000003</v>
      </c>
      <c r="O5" s="105">
        <f>'СВОД 2020'!N5+$H$1*1-'Ноябрь 2020'!D4</f>
        <v>166226.44000000003</v>
      </c>
      <c r="P5" s="105">
        <f>'СВОД 2020'!O5+$H$1*1-'Декабрь 2020'!D4</f>
        <v>168426.44000000003</v>
      </c>
      <c r="Q5" s="106">
        <f t="shared" si="1"/>
        <v>26400</v>
      </c>
      <c r="R5" s="106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06">
        <f t="shared" si="2"/>
        <v>168426.44000000003</v>
      </c>
      <c r="T5" s="116">
        <f t="shared" si="0"/>
        <v>0</v>
      </c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2019'!P6</f>
        <v>11029.269999999999</v>
      </c>
      <c r="E6" s="105">
        <f>'СВОД 2020'!D6+$H$1*1-'Январь 2020'!D5</f>
        <v>13229.269999999999</v>
      </c>
      <c r="F6" s="105">
        <f>'СВОД 2020'!E6+$H$1*1-'Февраль 2020'!D5</f>
        <v>15429.269999999999</v>
      </c>
      <c r="G6" s="105">
        <f>'СВОД 2020'!F6+$H$1*1-'Март 2020'!D5</f>
        <v>17629.269999999997</v>
      </c>
      <c r="H6" s="105">
        <f>'СВОД 2020'!G6+$H$1*1-'Апрель 2020'!D5</f>
        <v>0</v>
      </c>
      <c r="I6" s="105">
        <f>'СВОД 2020'!H6+$H$1*1-'Май 2020'!D5</f>
        <v>2200</v>
      </c>
      <c r="J6" s="105">
        <f>'СВОД 2020'!I6+$H$1*1-'Июнь 2020'!D5</f>
        <v>0</v>
      </c>
      <c r="K6" s="105">
        <f>'СВОД 2020'!J6+$H$1*1-'Июль 2020'!D5</f>
        <v>0</v>
      </c>
      <c r="L6" s="105">
        <f>'СВОД 2020'!K6+$H$1*1-'Август 2020'!D5</f>
        <v>0</v>
      </c>
      <c r="M6" s="105">
        <f>'СВОД 2020'!L6+$H$1*1-'Сентябрь 2020'!D5</f>
        <v>-2200</v>
      </c>
      <c r="N6" s="105">
        <f>'СВОД 2020'!M6+$H$1*1-'Октябрь 2020'!D5</f>
        <v>0</v>
      </c>
      <c r="O6" s="105">
        <f>'СВОД 2020'!N6+$H$1*1-'Ноябрь 2020'!D5</f>
        <v>-2200</v>
      </c>
      <c r="P6" s="105">
        <f>'СВОД 2020'!O6+$H$1*1-'Декабрь 2020'!D5</f>
        <v>0</v>
      </c>
      <c r="Q6" s="106">
        <f t="shared" si="1"/>
        <v>26400</v>
      </c>
      <c r="R6" s="106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06">
        <f t="shared" si="2"/>
        <v>0</v>
      </c>
      <c r="T6" s="116">
        <f t="shared" si="0"/>
        <v>0</v>
      </c>
    </row>
    <row r="7" spans="1:20" ht="15.95" customHeight="1" x14ac:dyDescent="0.25">
      <c r="A7" s="21" t="s">
        <v>24</v>
      </c>
      <c r="B7" s="1">
        <v>3</v>
      </c>
      <c r="C7" s="113"/>
      <c r="D7" s="133">
        <f>'СВОД 2019'!P7</f>
        <v>23553.23</v>
      </c>
      <c r="E7" s="105">
        <f>'СВОД 2020'!D7+$H$1*1-'Январь 2020'!D6</f>
        <v>25753.23</v>
      </c>
      <c r="F7" s="105">
        <f>'СВОД 2020'!E7+$H$1*1-'Февраль 2020'!D6</f>
        <v>27953.23</v>
      </c>
      <c r="G7" s="105">
        <f>'СВОД 2020'!F7+$H$1*1-'Март 2020'!D6</f>
        <v>30153.23</v>
      </c>
      <c r="H7" s="105">
        <f>'СВОД 2020'!G7+$H$1*1-'Апрель 2020'!D6</f>
        <v>32353.23</v>
      </c>
      <c r="I7" s="105">
        <f>'СВОД 2020'!H7+$H$1*1-'Май 2020'!D6</f>
        <v>34553.229999999996</v>
      </c>
      <c r="J7" s="105">
        <f>'СВОД 2020'!I7+$H$1*1-'Июнь 2020'!D6</f>
        <v>36753.229999999996</v>
      </c>
      <c r="K7" s="105">
        <f>'СВОД 2020'!J7+$H$1*1-'Июль 2020'!D6</f>
        <v>38953.229999999996</v>
      </c>
      <c r="L7" s="105">
        <f>'СВОД 2020'!K7+$H$1*1-'Август 2020'!D6</f>
        <v>41153.229999999996</v>
      </c>
      <c r="M7" s="105">
        <f>'СВОД 2020'!L7+$H$1*1-'Сентябрь 2020'!D6</f>
        <v>43353.229999999996</v>
      </c>
      <c r="N7" s="105">
        <f>'СВОД 2020'!M7+$H$1*1-'Октябрь 2020'!D6</f>
        <v>45553.229999999996</v>
      </c>
      <c r="O7" s="105">
        <f>'СВОД 2020'!N7+$H$1*1-'Ноябрь 2020'!D6</f>
        <v>47753.229999999996</v>
      </c>
      <c r="P7" s="105">
        <f>'СВОД 2020'!O7+$H$1*1-'Декабрь 2020'!D6</f>
        <v>19953.229999999996</v>
      </c>
      <c r="Q7" s="106">
        <f t="shared" si="1"/>
        <v>26400</v>
      </c>
      <c r="R7" s="106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06">
        <f t="shared" si="2"/>
        <v>19953.229999999996</v>
      </c>
      <c r="T7" s="116">
        <f t="shared" si="0"/>
        <v>0</v>
      </c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2019'!P8</f>
        <v>29200</v>
      </c>
      <c r="E8" s="105">
        <f>'СВОД 2020'!D8+$H$1*1-'Январь 2020'!D7</f>
        <v>31400</v>
      </c>
      <c r="F8" s="105">
        <f>'СВОД 2020'!E8+$H$1*1-'Февраль 2020'!D7</f>
        <v>4400</v>
      </c>
      <c r="G8" s="105">
        <f>'СВОД 2020'!F8+$H$1*1-'Март 2020'!D7</f>
        <v>4400</v>
      </c>
      <c r="H8" s="105">
        <f>'СВОД 2020'!G8+$H$1*1-'Апрель 2020'!D7</f>
        <v>4400</v>
      </c>
      <c r="I8" s="105">
        <f>'СВОД 2020'!H8+$H$1*1-'Май 2020'!D7</f>
        <v>4400</v>
      </c>
      <c r="J8" s="105">
        <f>'СВОД 2020'!I8+$H$1*1-'Июнь 2020'!D7</f>
        <v>4400</v>
      </c>
      <c r="K8" s="105">
        <f>'СВОД 2020'!J8+$H$1*1-'Июль 2020'!D7</f>
        <v>4400</v>
      </c>
      <c r="L8" s="105">
        <f>'СВОД 2020'!K8+$H$1*1-'Август 2020'!D7</f>
        <v>6600</v>
      </c>
      <c r="M8" s="105">
        <f>'СВОД 2020'!L8+$H$1*1-'Сентябрь 2020'!D7</f>
        <v>4400</v>
      </c>
      <c r="N8" s="105">
        <f>'СВОД 2020'!M8+$H$1*1-'Октябрь 2020'!D7</f>
        <v>6600</v>
      </c>
      <c r="O8" s="105">
        <f>'СВОД 2020'!N8+$H$1*1-'Ноябрь 2020'!D7</f>
        <v>4400</v>
      </c>
      <c r="P8" s="105">
        <f>'СВОД 2020'!O8+$H$1*1-'Декабрь 2020'!D7</f>
        <v>6600</v>
      </c>
      <c r="Q8" s="106">
        <f t="shared" si="1"/>
        <v>26400</v>
      </c>
      <c r="R8" s="106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06">
        <f t="shared" si="2"/>
        <v>6600</v>
      </c>
      <c r="T8" s="116">
        <f t="shared" si="0"/>
        <v>0</v>
      </c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2019'!P9</f>
        <v>-0.8700000000098953</v>
      </c>
      <c r="E9" s="105">
        <f>'СВОД 2020'!D9+$H$1*1-'Январь 2020'!D8</f>
        <v>2199.1299999999901</v>
      </c>
      <c r="F9" s="105">
        <f>'СВОД 2020'!E9+$H$1*1-'Февраль 2020'!D8</f>
        <v>4399.1299999999901</v>
      </c>
      <c r="G9" s="105">
        <f>'СВОД 2020'!F9+$H$1*1-'Март 2020'!D8</f>
        <v>-0.8700000000098953</v>
      </c>
      <c r="H9" s="105">
        <f>'СВОД 2020'!G9+$H$1*1-'Апрель 2020'!D8</f>
        <v>2199.1299999999901</v>
      </c>
      <c r="I9" s="105">
        <f>'СВОД 2020'!H9+$H$1*1-'Май 2020'!D8</f>
        <v>4399.1299999999901</v>
      </c>
      <c r="J9" s="105">
        <f>'СВОД 2020'!I9+$H$1*1-'Июнь 2020'!D8</f>
        <v>6599.1299999999901</v>
      </c>
      <c r="K9" s="105">
        <f>'СВОД 2020'!J9+$H$1*1-'Июль 2020'!D8</f>
        <v>4399.1299999999901</v>
      </c>
      <c r="L9" s="105">
        <f>'СВОД 2020'!K9+$H$1*1-'Август 2020'!D8</f>
        <v>6599.1299999999901</v>
      </c>
      <c r="M9" s="105">
        <f>'СВОД 2020'!L9+$H$1*1-'Сентябрь 2020'!D8</f>
        <v>8799.1299999999901</v>
      </c>
      <c r="N9" s="105">
        <f>'СВОД 2020'!M9+$H$1*1-'Октябрь 2020'!D8</f>
        <v>2099.1299999999901</v>
      </c>
      <c r="O9" s="105">
        <f>'СВОД 2020'!N9+$H$1*1-'Ноябрь 2020'!D8</f>
        <v>-2200.8700000000099</v>
      </c>
      <c r="P9" s="105">
        <f>'СВОД 2020'!O9+$H$1*1-'Декабрь 2020'!D8</f>
        <v>-0.8700000000098953</v>
      </c>
      <c r="Q9" s="106">
        <f t="shared" si="1"/>
        <v>26400</v>
      </c>
      <c r="R9" s="106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2019'!P10</f>
        <v>108105.06</v>
      </c>
      <c r="E10" s="105">
        <f>'СВОД 2020'!D10+$H$1*1-'Январь 2020'!D9</f>
        <v>110305.06</v>
      </c>
      <c r="F10" s="105">
        <f>'СВОД 2020'!E10+$H$1*1-'Февраль 2020'!D9</f>
        <v>2199.0599999999977</v>
      </c>
      <c r="G10" s="105">
        <f>'СВОД 2020'!F10+$H$1*1-'Март 2020'!D9</f>
        <v>4399.0599999999977</v>
      </c>
      <c r="H10" s="105">
        <f>'СВОД 2020'!G10+$H$1*1-'Апрель 2020'!D9</f>
        <v>5553.0599999999977</v>
      </c>
      <c r="I10" s="105">
        <f>'СВОД 2020'!H10+$H$1*1-'Май 2020'!D9</f>
        <v>3072.0599999999977</v>
      </c>
      <c r="J10" s="105">
        <f>'СВОД 2020'!I10+$H$1*1-'Июнь 2020'!D9</f>
        <v>2199.9999999999977</v>
      </c>
      <c r="K10" s="105">
        <f>'СВОД 2020'!J10+$H$1*1-'Июль 2020'!D9</f>
        <v>2199.9999999999982</v>
      </c>
      <c r="L10" s="105">
        <f>'СВОД 2020'!K10+$H$1*1-'Август 2020'!D9</f>
        <v>2199.9999999999982</v>
      </c>
      <c r="M10" s="105">
        <f>'СВОД 2020'!L10+$H$1*1-'Сентябрь 2020'!D9</f>
        <v>4399.9999999999982</v>
      </c>
      <c r="N10" s="105">
        <f>'СВОД 2020'!M10+$H$1*1-'Октябрь 2020'!D9</f>
        <v>2199.9999999999982</v>
      </c>
      <c r="O10" s="105">
        <f>'СВОД 2020'!N10+$H$1*1-'Ноябрь 2020'!D9</f>
        <v>2199.9999999999982</v>
      </c>
      <c r="P10" s="105">
        <f>'СВОД 2020'!O10+$H$1*1-'Декабрь 2020'!D9</f>
        <v>2199.9999999999982</v>
      </c>
      <c r="Q10" s="106">
        <f t="shared" si="1"/>
        <v>26400</v>
      </c>
      <c r="R10" s="106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06">
        <f t="shared" si="2"/>
        <v>2200</v>
      </c>
      <c r="T10" s="116">
        <f t="shared" si="0"/>
        <v>0</v>
      </c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2019'!P11</f>
        <v>-21149.360000000001</v>
      </c>
      <c r="E11" s="105">
        <f>'СВОД 2020'!D11+$H$1/2-'Январь 2020'!D10</f>
        <v>-20049.36</v>
      </c>
      <c r="F11" s="105">
        <f>'СВОД 2020'!E11+$H$1/2-'Февраль 2020'!D10</f>
        <v>-18949.36</v>
      </c>
      <c r="G11" s="105">
        <f>'СВОД 2020'!F11+$H$1/2-'Март 2020'!D10</f>
        <v>-17849.36</v>
      </c>
      <c r="H11" s="105">
        <f>'СВОД 2020'!G11+$H$1/2-'Апрель 2020'!D10</f>
        <v>-16749.36</v>
      </c>
      <c r="I11" s="105">
        <f>'СВОД 2020'!H11+$H$1/2-'Май 2020'!D10</f>
        <v>-15649.36</v>
      </c>
      <c r="J11" s="105">
        <f>'СВОД 2020'!I11+$H$1/2-'Июнь 2020'!D10</f>
        <v>-14549.36</v>
      </c>
      <c r="K11" s="105">
        <f>'СВОД 2020'!J11+$H$1/2-'Июль 2020'!D10</f>
        <v>-13449.36</v>
      </c>
      <c r="L11" s="105">
        <f>'СВОД 2020'!K11+$H$1/2-'Август 2020'!D10</f>
        <v>-12349.36</v>
      </c>
      <c r="M11" s="105">
        <f>'СВОД 2020'!L11+$H$1/2-'Сентябрь 2020'!D10</f>
        <v>-11249.36</v>
      </c>
      <c r="N11" s="105">
        <f>'СВОД 2020'!M11+$H$1/2-'Октябрь 2020'!D10</f>
        <v>-10149.36</v>
      </c>
      <c r="O11" s="105">
        <f>'СВОД 2020'!N11+$H$1/2-'Ноябрь 2020'!D10</f>
        <v>-9049.36</v>
      </c>
      <c r="P11" s="105">
        <f>'СВОД 2020'!O11+$H$1/2-'Декабрь 2020'!D10</f>
        <v>-7949.3600000000006</v>
      </c>
      <c r="Q11" s="118">
        <f>1150*5+1100*7</f>
        <v>13450</v>
      </c>
      <c r="R11" s="118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18">
        <f t="shared" si="2"/>
        <v>-7699.3600000000006</v>
      </c>
      <c r="T11" s="116">
        <f t="shared" si="0"/>
        <v>250</v>
      </c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2019'!P12</f>
        <v>25708.05</v>
      </c>
      <c r="E12" s="105">
        <f>'СВОД 2020'!D12+$H$1*1-'Январь 2020'!D11</f>
        <v>27908.05</v>
      </c>
      <c r="F12" s="105">
        <f>'СВОД 2020'!E12+$H$1*1-'Февраль 2020'!D11</f>
        <v>30108.05</v>
      </c>
      <c r="G12" s="105">
        <f>'СВОД 2020'!F12+$H$1*1-'Март 2020'!D11</f>
        <v>32308.05</v>
      </c>
      <c r="H12" s="105">
        <f>'СВОД 2020'!G12+$H$1*1-'Апрель 2020'!D11</f>
        <v>34508.050000000003</v>
      </c>
      <c r="I12" s="105">
        <f>'СВОД 2020'!H12+$H$1*1-'Май 2020'!D11</f>
        <v>36708.050000000003</v>
      </c>
      <c r="J12" s="105">
        <f>'СВОД 2020'!I12+$H$1*1-'Июнь 2020'!D11</f>
        <v>38908.050000000003</v>
      </c>
      <c r="K12" s="105">
        <f>'СВОД 2020'!J12+$H$1*1-'Июль 2020'!D11</f>
        <v>41108.050000000003</v>
      </c>
      <c r="L12" s="105">
        <f>'СВОД 2020'!K12+$H$1*1-'Август 2020'!D11</f>
        <v>43308.05</v>
      </c>
      <c r="M12" s="105">
        <f>'СВОД 2020'!L12+$H$1*1-'Сентябрь 2020'!D11</f>
        <v>45508.05</v>
      </c>
      <c r="N12" s="105">
        <f>'СВОД 2020'!M12+$H$1*1-'Октябрь 2020'!D11</f>
        <v>47708.05</v>
      </c>
      <c r="O12" s="105">
        <f>'СВОД 2020'!N12+$H$1*1-'Ноябрь 2020'!D11</f>
        <v>49908.05</v>
      </c>
      <c r="P12" s="105">
        <f>'СВОД 2020'!O12+$H$1*1-'Декабрь 2020'!D11</f>
        <v>52108.05</v>
      </c>
      <c r="Q12" s="106">
        <f t="shared" si="1"/>
        <v>26400</v>
      </c>
      <c r="R12" s="106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06">
        <f t="shared" si="2"/>
        <v>52108.05</v>
      </c>
      <c r="T12" s="116">
        <f t="shared" si="0"/>
        <v>0</v>
      </c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2019'!P13</f>
        <v>39590.229999999996</v>
      </c>
      <c r="E13" s="105">
        <f>'СВОД 2020'!D13+$H$1*1-'Январь 2020'!D12</f>
        <v>41790.229999999996</v>
      </c>
      <c r="F13" s="105">
        <f>'СВОД 2020'!E13+$H$1*1-'Февраль 2020'!D12</f>
        <v>43990.229999999996</v>
      </c>
      <c r="G13" s="105">
        <f>'СВОД 2020'!F13+$H$1*1-'Март 2020'!D12</f>
        <v>46190.229999999996</v>
      </c>
      <c r="H13" s="105">
        <f>'СВОД 2020'!G13+$H$1*1-'Апрель 2020'!D12</f>
        <v>48390.229999999996</v>
      </c>
      <c r="I13" s="105">
        <f>'СВОД 2020'!H13+$H$1*1-'Май 2020'!D12</f>
        <v>50590.229999999996</v>
      </c>
      <c r="J13" s="105">
        <f>'СВОД 2020'!I13+$H$1*1-'Июнь 2020'!D12</f>
        <v>52790.229999999996</v>
      </c>
      <c r="K13" s="105">
        <f>'СВОД 2020'!J13+$H$1*1-'Июль 2020'!D12</f>
        <v>54990.229999999996</v>
      </c>
      <c r="L13" s="105">
        <f>'СВОД 2020'!K13+$H$1*1-'Август 2020'!D12</f>
        <v>57190.229999999996</v>
      </c>
      <c r="M13" s="105">
        <f>'СВОД 2020'!L13+$H$1*1-'Сентябрь 2020'!D12</f>
        <v>59390.229999999996</v>
      </c>
      <c r="N13" s="105">
        <f>'СВОД 2020'!M13+$H$1*1-'Октябрь 2020'!D12</f>
        <v>61590.229999999996</v>
      </c>
      <c r="O13" s="105">
        <f>'СВОД 2020'!N13+$H$1*1-'Ноябрь 2020'!D12</f>
        <v>63790.229999999996</v>
      </c>
      <c r="P13" s="105">
        <f>'СВОД 2020'!O13+$H$1*1-'Декабрь 2020'!D12</f>
        <v>65990.23</v>
      </c>
      <c r="Q13" s="106">
        <f t="shared" si="1"/>
        <v>26400</v>
      </c>
      <c r="R13" s="106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06">
        <f t="shared" si="2"/>
        <v>65990.23</v>
      </c>
      <c r="T13" s="116">
        <f t="shared" si="0"/>
        <v>0</v>
      </c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2019'!P14</f>
        <v>-49.559999999997672</v>
      </c>
      <c r="E14" s="105">
        <f>'СВОД 2020'!D14+$H$1*1-'Январь 2020'!D13</f>
        <v>2150.4400000000023</v>
      </c>
      <c r="F14" s="105">
        <f>'СВОД 2020'!E14+$H$1*1-'Февраль 2020'!D13</f>
        <v>4350.4400000000023</v>
      </c>
      <c r="G14" s="105">
        <f>'СВОД 2020'!F14+$H$1*1-'Март 2020'!D13</f>
        <v>6550.4400000000023</v>
      </c>
      <c r="H14" s="105">
        <f>'СВОД 2020'!G14+$H$1*1-'Апрель 2020'!D13</f>
        <v>8750.4400000000023</v>
      </c>
      <c r="I14" s="105">
        <f>'СВОД 2020'!H14+$H$1*1-'Май 2020'!D13</f>
        <v>5950.4400000000023</v>
      </c>
      <c r="J14" s="105">
        <f>'СВОД 2020'!I14+$H$1*1-'Июнь 2020'!D13</f>
        <v>8150.4400000000023</v>
      </c>
      <c r="K14" s="105">
        <f>'СВОД 2020'!J14+$H$1*1-'Июль 2020'!D13</f>
        <v>150.44000000000233</v>
      </c>
      <c r="L14" s="105">
        <f>'СВОД 2020'!K14+$H$1*1-'Август 2020'!D13</f>
        <v>2350.4400000000023</v>
      </c>
      <c r="M14" s="105">
        <f>'СВОД 2020'!L14+$H$1*1-'Сентябрь 2020'!D13</f>
        <v>1550.4400000000023</v>
      </c>
      <c r="N14" s="105">
        <f>'СВОД 2020'!M14+$H$1*1-'Октябрь 2020'!D13</f>
        <v>3750.4400000000023</v>
      </c>
      <c r="O14" s="105">
        <f>'СВОД 2020'!N14+$H$1*1-'Ноябрь 2020'!D13</f>
        <v>5950.4400000000023</v>
      </c>
      <c r="P14" s="105">
        <f>'СВОД 2020'!O14+$H$1*1-'Декабрь 2020'!D13</f>
        <v>-7849.5599999999977</v>
      </c>
      <c r="Q14" s="106">
        <f t="shared" si="1"/>
        <v>26400</v>
      </c>
      <c r="R14" s="106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06">
        <f t="shared" si="2"/>
        <v>-7849.5599999999977</v>
      </c>
      <c r="T14" s="116">
        <f t="shared" si="0"/>
        <v>0</v>
      </c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2019'!P15</f>
        <v>12080.000000000004</v>
      </c>
      <c r="E15" s="105">
        <f>'СВОД 2020'!D15+$H$1*1-'Январь 2020'!D14</f>
        <v>14280.000000000004</v>
      </c>
      <c r="F15" s="105">
        <f>'СВОД 2020'!E15+$H$1*1-'Февраль 2020'!D14</f>
        <v>16480.000000000004</v>
      </c>
      <c r="G15" s="105">
        <f>'СВОД 2020'!F15+$H$1*1-'Март 2020'!D14</f>
        <v>18680.000000000004</v>
      </c>
      <c r="H15" s="105">
        <f>'СВОД 2020'!G15+$H$1*1-'Апрель 2020'!D14</f>
        <v>20880.000000000004</v>
      </c>
      <c r="I15" s="105">
        <f>'СВОД 2020'!H15+$H$1*1-'Май 2020'!D14</f>
        <v>23080.000000000004</v>
      </c>
      <c r="J15" s="105">
        <f>'СВОД 2020'!I15+$H$1*1-'Июнь 2020'!D14</f>
        <v>25280.000000000004</v>
      </c>
      <c r="K15" s="105">
        <f>'СВОД 2020'!J15+$H$1*1-'Июль 2020'!D14</f>
        <v>22480.000000000004</v>
      </c>
      <c r="L15" s="105">
        <f>'СВОД 2020'!K15+$H$1*1-'Август 2020'!D14</f>
        <v>24680.000000000004</v>
      </c>
      <c r="M15" s="105">
        <f>'СВОД 2020'!L15+$H$1*1-'Сентябрь 2020'!D14</f>
        <v>13880.000000000004</v>
      </c>
      <c r="N15" s="105">
        <f>'СВОД 2020'!M15+$H$1*1-'Октябрь 2020'!D14</f>
        <v>16080.000000000004</v>
      </c>
      <c r="O15" s="105">
        <f>'СВОД 2020'!N15+$H$1*1-'Ноябрь 2020'!D14</f>
        <v>18280.000000000004</v>
      </c>
      <c r="P15" s="105">
        <f>'СВОД 2020'!O15+$H$1*1-'Декабрь 2020'!D14</f>
        <v>7480.0000000000036</v>
      </c>
      <c r="Q15" s="106">
        <f t="shared" si="1"/>
        <v>26400</v>
      </c>
      <c r="R15" s="106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06">
        <f t="shared" si="2"/>
        <v>7480</v>
      </c>
      <c r="T15" s="116">
        <f t="shared" si="0"/>
        <v>0</v>
      </c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2019'!P16</f>
        <v>33000</v>
      </c>
      <c r="E16" s="105">
        <f>'СВОД 2020'!D16+$H$1*1-'Январь 2020'!D15</f>
        <v>35200</v>
      </c>
      <c r="F16" s="105">
        <f>'СВОД 2020'!E16+$H$1*1-'Февраль 2020'!D15</f>
        <v>37400</v>
      </c>
      <c r="G16" s="105">
        <f>'СВОД 2020'!F16+$H$1*1-'Март 2020'!D15</f>
        <v>39600</v>
      </c>
      <c r="H16" s="105">
        <f>'СВОД 2020'!G16+$H$1*1-'Апрель 2020'!D15</f>
        <v>41800</v>
      </c>
      <c r="I16" s="105">
        <f>'СВОД 2020'!H16+$H$1*1-'Май 2020'!D15</f>
        <v>34000</v>
      </c>
      <c r="J16" s="105">
        <f>'СВОД 2020'!I16+$H$1*1-'Июнь 2020'!D15</f>
        <v>36200</v>
      </c>
      <c r="K16" s="105">
        <f>'СВОД 2020'!J16+$H$1*1-'Июль 2020'!D15</f>
        <v>33400</v>
      </c>
      <c r="L16" s="105">
        <f>'СВОД 2020'!K16+$H$1*1-'Август 2020'!D15</f>
        <v>35600</v>
      </c>
      <c r="M16" s="105">
        <f>'СВОД 2020'!L16+$H$1*1-'Сентябрь 2020'!D15</f>
        <v>37800</v>
      </c>
      <c r="N16" s="105">
        <f>'СВОД 2020'!M16+$H$1*1-'Октябрь 2020'!D15</f>
        <v>40000</v>
      </c>
      <c r="O16" s="105">
        <f>'СВОД 2020'!N16+$H$1*1-'Ноябрь 2020'!D15</f>
        <v>27200</v>
      </c>
      <c r="P16" s="105">
        <f>'СВОД 2020'!O16+$H$1*1-'Декабрь 2020'!D15</f>
        <v>29400</v>
      </c>
      <c r="Q16" s="106">
        <f t="shared" si="1"/>
        <v>26400</v>
      </c>
      <c r="R16" s="106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06">
        <f t="shared" si="2"/>
        <v>29400</v>
      </c>
      <c r="T16" s="116">
        <f t="shared" si="0"/>
        <v>0</v>
      </c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2019'!P17</f>
        <v>24451</v>
      </c>
      <c r="E17" s="105">
        <f>'СВОД 2020'!D17+$H$1*1-'Январь 2020'!D16</f>
        <v>26651</v>
      </c>
      <c r="F17" s="105">
        <f>'СВОД 2020'!E17+$H$1*1-'Февраль 2020'!D16</f>
        <v>28851</v>
      </c>
      <c r="G17" s="105">
        <f>'СВОД 2020'!F17+$H$1*1-'Март 2020'!D16</f>
        <v>31051</v>
      </c>
      <c r="H17" s="105">
        <f>'СВОД 2020'!G17+$H$1*1-'Апрель 2020'!D16</f>
        <v>28251</v>
      </c>
      <c r="I17" s="105">
        <f>'СВОД 2020'!H17+$H$1*1-'Май 2020'!D16</f>
        <v>30451</v>
      </c>
      <c r="J17" s="105">
        <f>'СВОД 2020'!I17+$H$1*1-'Июнь 2020'!D16</f>
        <v>27651</v>
      </c>
      <c r="K17" s="105">
        <f>'СВОД 2020'!J17+$H$1*1-'Июль 2020'!D16</f>
        <v>24851</v>
      </c>
      <c r="L17" s="105">
        <f>'СВОД 2020'!K17+$H$1*1-'Август 2020'!D16</f>
        <v>27051</v>
      </c>
      <c r="M17" s="105">
        <f>'СВОД 2020'!L17+$H$1*1-'Сентябрь 2020'!D16</f>
        <v>29251</v>
      </c>
      <c r="N17" s="105">
        <f>'СВОД 2020'!M17+$H$1*1-'Октябрь 2020'!D16</f>
        <v>25451</v>
      </c>
      <c r="O17" s="105">
        <f>'СВОД 2020'!N17+$H$1*1-'Ноябрь 2020'!D16</f>
        <v>27651</v>
      </c>
      <c r="P17" s="105">
        <f>'СВОД 2020'!O17+$H$1*1-'Декабрь 2020'!D16</f>
        <v>19851</v>
      </c>
      <c r="Q17" s="106">
        <f t="shared" si="1"/>
        <v>26400</v>
      </c>
      <c r="R17" s="106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06">
        <f t="shared" si="2"/>
        <v>19851</v>
      </c>
      <c r="T17" s="116">
        <f t="shared" si="0"/>
        <v>0</v>
      </c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2019'!P18</f>
        <v>45300</v>
      </c>
      <c r="E18" s="105">
        <f>'СВОД 2020'!D18+$H$1*1-'Январь 2020'!D17</f>
        <v>47500</v>
      </c>
      <c r="F18" s="105">
        <f>'СВОД 2020'!E18+$H$1*1-'Февраль 2020'!D17</f>
        <v>49700</v>
      </c>
      <c r="G18" s="105">
        <f>'СВОД 2020'!F18+$H$1*1-'Март 2020'!D17</f>
        <v>51900</v>
      </c>
      <c r="H18" s="105">
        <f>'СВОД 2020'!G18+$H$1*1-'Апрель 2020'!D17</f>
        <v>54100</v>
      </c>
      <c r="I18" s="105">
        <f>'СВОД 2020'!H18+$H$1*1-'Май 2020'!D17</f>
        <v>56300</v>
      </c>
      <c r="J18" s="105">
        <f>'СВОД 2020'!I18+$H$1*1-'Июнь 2020'!D17</f>
        <v>58500</v>
      </c>
      <c r="K18" s="105">
        <f>'СВОД 2020'!J18+$H$1*1-'Июль 2020'!D17</f>
        <v>60700</v>
      </c>
      <c r="L18" s="105">
        <f>'СВОД 2020'!K18+$H$1*1-'Август 2020'!D17</f>
        <v>62900</v>
      </c>
      <c r="M18" s="105">
        <f>'СВОД 2020'!L18+$H$1*1-'Сентябрь 2020'!D17</f>
        <v>65100</v>
      </c>
      <c r="N18" s="105">
        <f>'СВОД 2020'!M18+$H$1*1-'Октябрь 2020'!D17</f>
        <v>67300</v>
      </c>
      <c r="O18" s="105">
        <f>'СВОД 2020'!N18+$H$1*1-'Ноябрь 2020'!D17</f>
        <v>69500</v>
      </c>
      <c r="P18" s="105">
        <f>'СВОД 2020'!O18+$H$1*1-'Декабрь 2020'!D17</f>
        <v>71700</v>
      </c>
      <c r="Q18" s="106">
        <f t="shared" si="1"/>
        <v>26400</v>
      </c>
      <c r="R18" s="106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06">
        <f t="shared" si="2"/>
        <v>71700</v>
      </c>
      <c r="T18" s="116">
        <f t="shared" si="0"/>
        <v>0</v>
      </c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2019'!P19</f>
        <v>-198.14999999999782</v>
      </c>
      <c r="E19" s="105">
        <f>'СВОД 2020'!D19+$H$1*1-'Январь 2020'!D18</f>
        <v>2001.8500000000022</v>
      </c>
      <c r="F19" s="105">
        <f>'СВОД 2020'!E19+$H$1*1-'Февраль 2020'!D18</f>
        <v>1701.8500000000022</v>
      </c>
      <c r="G19" s="105">
        <f>'СВОД 2020'!F19+$H$1*1-'Март 2020'!D18</f>
        <v>1401.8500000000022</v>
      </c>
      <c r="H19" s="105">
        <f>'СВОД 2020'!G19+$H$1*1-'Апрель 2020'!D18</f>
        <v>1101.8500000000022</v>
      </c>
      <c r="I19" s="105">
        <f>'СВОД 2020'!H19+$H$1*1-'Май 2020'!D18</f>
        <v>801.85000000000218</v>
      </c>
      <c r="J19" s="105">
        <f>'СВОД 2020'!I19+$H$1*1-'Июнь 2020'!D18</f>
        <v>501.85000000000218</v>
      </c>
      <c r="K19" s="105">
        <f>'СВОД 2020'!J19+$H$1*1-'Июль 2020'!D18</f>
        <v>201.85000000000218</v>
      </c>
      <c r="L19" s="105">
        <f>'СВОД 2020'!K19+$H$1*1-'Август 2020'!D18</f>
        <v>201.85000000000218</v>
      </c>
      <c r="M19" s="105">
        <f>'СВОД 2020'!L19+$H$1*1-'Сентябрь 2020'!D18</f>
        <v>101.85000000000218</v>
      </c>
      <c r="N19" s="105">
        <f>'СВОД 2020'!M19+$H$1*1-'Октябрь 2020'!D18</f>
        <v>-198.14999999999782</v>
      </c>
      <c r="O19" s="105">
        <f>'СВОД 2020'!N19+$H$1*1-'Ноябрь 2020'!D18</f>
        <v>-2698.1499999999978</v>
      </c>
      <c r="P19" s="105">
        <f>'СВОД 2020'!O19+$H$1*1-'Декабрь 2020'!D18</f>
        <v>-2498.1499999999978</v>
      </c>
      <c r="Q19" s="106">
        <f t="shared" si="1"/>
        <v>26400</v>
      </c>
      <c r="R19" s="106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06">
        <f t="shared" si="2"/>
        <v>-2498.1499999999978</v>
      </c>
      <c r="T19" s="116">
        <f t="shared" si="0"/>
        <v>0</v>
      </c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2019'!P20</f>
        <v>2111.5299999999988</v>
      </c>
      <c r="E20" s="105">
        <f>'СВОД 2020'!D20+$H$1*1-'Январь 2020'!D19</f>
        <v>2111.5299999999988</v>
      </c>
      <c r="F20" s="105">
        <f>'СВОД 2020'!E20+$H$1*1-'Февраль 2020'!D19</f>
        <v>2111.5299999999988</v>
      </c>
      <c r="G20" s="105">
        <f>'СВОД 2020'!F20+$H$1*1-'Март 2020'!D19</f>
        <v>4311.5299999999988</v>
      </c>
      <c r="H20" s="105">
        <f>'СВОД 2020'!G20+$H$1*1-'Апрель 2020'!D19</f>
        <v>2111.5299999999988</v>
      </c>
      <c r="I20" s="105">
        <f>'СВОД 2020'!H20+$H$1*1-'Май 2020'!D19</f>
        <v>2111.5299999999988</v>
      </c>
      <c r="J20" s="105">
        <f>'СВОД 2020'!I20+$H$1*1-'Июнь 2020'!D19</f>
        <v>-0.47000000000116415</v>
      </c>
      <c r="K20" s="105">
        <f>'СВОД 2020'!J20+$H$1*1-'Июль 2020'!D19</f>
        <v>2199.5299999999988</v>
      </c>
      <c r="L20" s="105">
        <f>'СВОД 2020'!K20+$H$1*1-'Август 2020'!D19</f>
        <v>4399.5299999999988</v>
      </c>
      <c r="M20" s="105">
        <f>'СВОД 2020'!L20+$H$1*1-'Сентябрь 2020'!D19</f>
        <v>2199.5299999999988</v>
      </c>
      <c r="N20" s="105">
        <f>'СВОД 2020'!M20+$H$1*1-'Октябрь 2020'!D19</f>
        <v>-0.47000000000116415</v>
      </c>
      <c r="O20" s="105">
        <f>'СВОД 2020'!N20+$H$1*1-'Ноябрь 2020'!D19</f>
        <v>-2200.4700000000012</v>
      </c>
      <c r="P20" s="105">
        <f>'СВОД 2020'!O20+$H$1*1-'Декабрь 2020'!D19</f>
        <v>-0.47000000000116415</v>
      </c>
      <c r="Q20" s="106">
        <f t="shared" si="1"/>
        <v>26400</v>
      </c>
      <c r="R20" s="106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06">
        <f t="shared" si="2"/>
        <v>-0.47000000000116415</v>
      </c>
      <c r="T20" s="116">
        <f t="shared" si="0"/>
        <v>0</v>
      </c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2019'!P21</f>
        <v>0</v>
      </c>
      <c r="E21" s="105">
        <f>'СВОД 2020'!D21+$H$1*1-'Январь 2020'!D20</f>
        <v>0</v>
      </c>
      <c r="F21" s="105">
        <f>'СВОД 2020'!E21+$H$1*1-'Февраль 2020'!D20</f>
        <v>0</v>
      </c>
      <c r="G21" s="105">
        <f>'СВОД 2020'!F21+$H$1*1-'Март 2020'!D20</f>
        <v>0</v>
      </c>
      <c r="H21" s="105">
        <f>'СВОД 2020'!G21+$H$1*1-'Апрель 2020'!D20</f>
        <v>0</v>
      </c>
      <c r="I21" s="105">
        <f>'СВОД 2020'!H21+$H$1*1-'Май 2020'!D20</f>
        <v>0</v>
      </c>
      <c r="J21" s="105">
        <f>'СВОД 2020'!I21+$H$1*1-'Июнь 2020'!D20</f>
        <v>0</v>
      </c>
      <c r="K21" s="105">
        <f>'СВОД 2020'!J21+$H$1*1-'Июль 2020'!D20</f>
        <v>0</v>
      </c>
      <c r="L21" s="105">
        <f>'СВОД 2020'!K21+$H$1*1-'Август 2020'!D20</f>
        <v>0</v>
      </c>
      <c r="M21" s="105">
        <f>'СВОД 2020'!L21+$H$1*1-'Сентябрь 2020'!D20</f>
        <v>0</v>
      </c>
      <c r="N21" s="105">
        <f>'СВОД 2020'!M21+$H$1*1-'Октябрь 2020'!D20</f>
        <v>0</v>
      </c>
      <c r="O21" s="105">
        <f>'СВОД 2020'!N21+$H$1*1-'Ноябрь 2020'!D20</f>
        <v>0</v>
      </c>
      <c r="P21" s="105">
        <f>'СВОД 2020'!O21+$H$1*1-'Декабрь 2020'!D20</f>
        <v>0</v>
      </c>
      <c r="Q21" s="106">
        <f t="shared" si="1"/>
        <v>26400</v>
      </c>
      <c r="R21" s="106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2019'!P22</f>
        <v>35199.840000000004</v>
      </c>
      <c r="E22" s="105">
        <f>'СВОД 2020'!D22+$H$1*1-'Январь 2020'!D21</f>
        <v>37399.840000000004</v>
      </c>
      <c r="F22" s="105">
        <f>'СВОД 2020'!E22+$H$1*1-'Февраль 2020'!D21</f>
        <v>39599.840000000004</v>
      </c>
      <c r="G22" s="105">
        <f>'СВОД 2020'!F22+$H$1*1-'Март 2020'!D21</f>
        <v>41799.840000000004</v>
      </c>
      <c r="H22" s="105">
        <f>'СВОД 2020'!G22+$H$1*1-'Апрель 2020'!D21</f>
        <v>43999.840000000004</v>
      </c>
      <c r="I22" s="105">
        <f>'СВОД 2020'!H22+$H$1*1-'Май 2020'!D21</f>
        <v>46199.840000000004</v>
      </c>
      <c r="J22" s="105">
        <f>'СВОД 2020'!I22+$H$1*1-'Июнь 2020'!D21</f>
        <v>48399.840000000004</v>
      </c>
      <c r="K22" s="105">
        <f>'СВОД 2020'!J22+$H$1*1-'Июль 2020'!D21</f>
        <v>50599.840000000004</v>
      </c>
      <c r="L22" s="105">
        <f>'СВОД 2020'!K22+$H$1*1-'Август 2020'!D21</f>
        <v>52799.840000000004</v>
      </c>
      <c r="M22" s="105">
        <f>'СВОД 2020'!L22+$H$1*1-'Сентябрь 2020'!D21</f>
        <v>54999.840000000004</v>
      </c>
      <c r="N22" s="105">
        <f>'СВОД 2020'!M22+$H$1*1-'Октябрь 2020'!D21</f>
        <v>57199.840000000004</v>
      </c>
      <c r="O22" s="105">
        <f>'СВОД 2020'!N22+$H$1*1-'Ноябрь 2020'!D21</f>
        <v>59399.840000000004</v>
      </c>
      <c r="P22" s="105">
        <f>'СВОД 2020'!O22+$H$1*1-'Декабрь 2020'!D21</f>
        <v>61599.840000000004</v>
      </c>
      <c r="Q22" s="106">
        <f t="shared" si="1"/>
        <v>26400</v>
      </c>
      <c r="R22" s="106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06">
        <f t="shared" si="2"/>
        <v>61599.840000000004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2019'!P23</f>
        <v>26483</v>
      </c>
      <c r="E23" s="105">
        <f>'СВОД 2020'!D23+$H$1*1-'Январь 2020'!D22</f>
        <v>28683</v>
      </c>
      <c r="F23" s="105">
        <f>'СВОД 2020'!E23+$H$1*1-'Февраль 2020'!D22</f>
        <v>30883</v>
      </c>
      <c r="G23" s="105">
        <f>'СВОД 2020'!F23+$H$1*1-'Март 2020'!D22</f>
        <v>33083</v>
      </c>
      <c r="H23" s="105">
        <f>'СВОД 2020'!G23+$H$1*1-'Апрель 2020'!D22</f>
        <v>35283</v>
      </c>
      <c r="I23" s="105">
        <f>'СВОД 2020'!H23+$H$1*1-'Май 2020'!D22</f>
        <v>37483</v>
      </c>
      <c r="J23" s="105">
        <f>'СВОД 2020'!I23+$H$1*1-'Июнь 2020'!D22</f>
        <v>39683</v>
      </c>
      <c r="K23" s="105">
        <f>'СВОД 2020'!J23+$H$1*1-'Июль 2020'!D22</f>
        <v>41883</v>
      </c>
      <c r="L23" s="105">
        <f>'СВОД 2020'!K23+$H$1*1-'Август 2020'!D22</f>
        <v>44083</v>
      </c>
      <c r="M23" s="105">
        <f>'СВОД 2020'!L23+$H$1*1-'Сентябрь 2020'!D22</f>
        <v>46283</v>
      </c>
      <c r="N23" s="105">
        <f>'СВОД 2020'!M23+$H$1*1-'Октябрь 2020'!D22</f>
        <v>48483</v>
      </c>
      <c r="O23" s="105">
        <f>'СВОД 2020'!N23+$H$1*1-'Ноябрь 2020'!D22</f>
        <v>50683</v>
      </c>
      <c r="P23" s="105">
        <f>'СВОД 2020'!O23+$H$1*1-'Декабрь 2020'!D22</f>
        <v>52883</v>
      </c>
      <c r="Q23" s="106">
        <f t="shared" si="1"/>
        <v>26400</v>
      </c>
      <c r="R23" s="106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06">
        <f t="shared" si="2"/>
        <v>52883</v>
      </c>
      <c r="T23" s="116">
        <f t="shared" si="0"/>
        <v>0</v>
      </c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2019'!P24</f>
        <v>15400</v>
      </c>
      <c r="E24" s="105">
        <f>'СВОД 2020'!D24+$H$1*1-'Январь 2020'!D23</f>
        <v>17600</v>
      </c>
      <c r="F24" s="105">
        <f>'СВОД 2020'!E24+$H$1*1-'Февраль 2020'!D23</f>
        <v>19800</v>
      </c>
      <c r="G24" s="105">
        <f>'СВОД 2020'!F24+$H$1*1-'Март 2020'!D23</f>
        <v>22000</v>
      </c>
      <c r="H24" s="105">
        <f>'СВОД 2020'!G24+$H$1*1-'Апрель 2020'!D23</f>
        <v>24200</v>
      </c>
      <c r="I24" s="105">
        <f>'СВОД 2020'!H24+$H$1*1-'Май 2020'!D23</f>
        <v>26400</v>
      </c>
      <c r="J24" s="105">
        <f>'СВОД 2020'!I24+$H$1*1-'Июнь 2020'!D23</f>
        <v>28600</v>
      </c>
      <c r="K24" s="105">
        <f>'СВОД 2020'!J24+$H$1*1-'Июль 2020'!D23</f>
        <v>30800</v>
      </c>
      <c r="L24" s="105">
        <f>'СВОД 2020'!K24+$H$1*1-'Август 2020'!D23</f>
        <v>33000</v>
      </c>
      <c r="M24" s="105">
        <f>'СВОД 2020'!L24+$H$1*1-'Сентябрь 2020'!D23</f>
        <v>35200</v>
      </c>
      <c r="N24" s="105">
        <f>'СВОД 2020'!M24+$H$1*1-'Октябрь 2020'!D23</f>
        <v>37400</v>
      </c>
      <c r="O24" s="105">
        <f>'СВОД 2020'!N24+$H$1*1-'Ноябрь 2020'!D23</f>
        <v>39600</v>
      </c>
      <c r="P24" s="105">
        <f>'СВОД 2020'!O24+$H$1*1-'Декабрь 2020'!D23</f>
        <v>41800</v>
      </c>
      <c r="Q24" s="106">
        <f t="shared" si="1"/>
        <v>26400</v>
      </c>
      <c r="R24" s="106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06">
        <f t="shared" si="2"/>
        <v>41800</v>
      </c>
      <c r="T24" s="116">
        <f t="shared" si="0"/>
        <v>0</v>
      </c>
    </row>
    <row r="25" spans="1:20" ht="15.95" customHeight="1" x14ac:dyDescent="0.25">
      <c r="A25" s="20" t="s">
        <v>42</v>
      </c>
      <c r="B25" s="2">
        <v>16</v>
      </c>
      <c r="C25" s="20" t="s">
        <v>21</v>
      </c>
      <c r="D25" s="133">
        <f>'СВОД 2019'!P25</f>
        <v>2676.1299999999974</v>
      </c>
      <c r="E25" s="105">
        <f>'СВОД 2020'!D25+$H$1*1-'Январь 2020'!D24</f>
        <v>2676.1299999999974</v>
      </c>
      <c r="F25" s="105">
        <f>'СВОД 2020'!E25+$H$1*1-'Февраль 2020'!D24</f>
        <v>4876.1299999999974</v>
      </c>
      <c r="G25" s="105">
        <f>'СВОД 2020'!F25+$H$1*1-'Март 2020'!D24</f>
        <v>7076.1299999999974</v>
      </c>
      <c r="H25" s="105">
        <f>'СВОД 2020'!G25+$H$1*1-'Апрель 2020'!D24</f>
        <v>9276.1299999999974</v>
      </c>
      <c r="I25" s="105">
        <f>'СВОД 2020'!H25+$H$1*1-'Май 2020'!D24</f>
        <v>9276.1299999999974</v>
      </c>
      <c r="J25" s="105">
        <f>'СВОД 2020'!I25+$H$1*1-'Июнь 2020'!D24</f>
        <v>11476.129999999997</v>
      </c>
      <c r="K25" s="105">
        <f>'СВОД 2020'!J25+$H$1*1-'Июль 2020'!D24</f>
        <v>13676.129999999997</v>
      </c>
      <c r="L25" s="105">
        <f>'СВОД 2020'!K25+$H$1*1-'Август 2020'!D24</f>
        <v>4776.1299999999974</v>
      </c>
      <c r="M25" s="105">
        <f>'СВОД 2020'!L25+$H$1*1-'Сентябрь 2020'!D24</f>
        <v>6976.1299999999974</v>
      </c>
      <c r="N25" s="105">
        <f>'СВОД 2020'!M25+$H$1*1-'Октябрь 2020'!D24</f>
        <v>6956.1299999999974</v>
      </c>
      <c r="O25" s="105">
        <f>'СВОД 2020'!N25+$H$1*1-'Ноябрь 2020'!D24</f>
        <v>9156.1299999999974</v>
      </c>
      <c r="P25" s="105">
        <f>'СВОД 2020'!O25+$H$1*1-'Декабрь 2020'!D24</f>
        <v>11356.129999999997</v>
      </c>
      <c r="Q25" s="106">
        <f t="shared" si="1"/>
        <v>26400</v>
      </c>
      <c r="R25" s="106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06">
        <f t="shared" si="2"/>
        <v>11356.129999999997</v>
      </c>
      <c r="T25" s="116">
        <f t="shared" si="0"/>
        <v>0</v>
      </c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2019'!P26</f>
        <v>29002.300000000003</v>
      </c>
      <c r="E26" s="105">
        <f>'СВОД 2020'!D26+$H$1*1-'Январь 2020'!D25</f>
        <v>31202.300000000003</v>
      </c>
      <c r="F26" s="105">
        <f>'СВОД 2020'!E26+$H$1*1-'Февраль 2020'!D25</f>
        <v>33402.300000000003</v>
      </c>
      <c r="G26" s="105">
        <f>'СВОД 2020'!F26+$H$1*1-'Март 2020'!D25</f>
        <v>35602.300000000003</v>
      </c>
      <c r="H26" s="105">
        <f>'СВОД 2020'!G26+$H$1*1-'Апрель 2020'!D25</f>
        <v>37802.300000000003</v>
      </c>
      <c r="I26" s="105">
        <f>'СВОД 2020'!H26+$H$1*1-'Май 2020'!D25</f>
        <v>40002.300000000003</v>
      </c>
      <c r="J26" s="105">
        <f>'СВОД 2020'!I26+$H$1*1-'Июнь 2020'!D25</f>
        <v>42202.3</v>
      </c>
      <c r="K26" s="105">
        <f>'СВОД 2020'!J26+$H$1*1-'Июль 2020'!D25</f>
        <v>44402.3</v>
      </c>
      <c r="L26" s="105">
        <f>'СВОД 2020'!K26+$H$1*1-'Август 2020'!D25</f>
        <v>36602.300000000003</v>
      </c>
      <c r="M26" s="105">
        <f>'СВОД 2020'!L26+$H$1*1-'Сентябрь 2020'!D25</f>
        <v>35802.300000000003</v>
      </c>
      <c r="N26" s="105">
        <f>'СВОД 2020'!M26+$H$1*1-'Октябрь 2020'!D25</f>
        <v>31002.300000000003</v>
      </c>
      <c r="O26" s="105">
        <f>'СВОД 2020'!N26+$H$1*1-'Ноябрь 2020'!D25</f>
        <v>31002.300000000003</v>
      </c>
      <c r="P26" s="105">
        <f>'СВОД 2020'!O26+$H$1*1-'Декабрь 2020'!D25</f>
        <v>33202.300000000003</v>
      </c>
      <c r="Q26" s="106">
        <f t="shared" si="1"/>
        <v>26400</v>
      </c>
      <c r="R26" s="106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06">
        <f t="shared" si="2"/>
        <v>33202.300000000003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2019'!P27</f>
        <v>-10071.490000000002</v>
      </c>
      <c r="E27" s="105">
        <f>'СВОД 2020'!D27+$H$1*1-'Январь 2020'!D26</f>
        <v>-10071.490000000002</v>
      </c>
      <c r="F27" s="105">
        <f>'СВОД 2020'!E27+$H$1*1-'Февраль 2020'!D26</f>
        <v>-10071.490000000002</v>
      </c>
      <c r="G27" s="105">
        <f>'СВОД 2020'!F27+$H$1*1-'Март 2020'!D26</f>
        <v>-10071.490000000002</v>
      </c>
      <c r="H27" s="105">
        <f>'СВОД 2020'!G27+$H$1*1-'Апрель 2020'!D26</f>
        <v>-7871.4900000000016</v>
      </c>
      <c r="I27" s="105">
        <f>'СВОД 2020'!H27+$H$1*1-'Май 2020'!D26</f>
        <v>-5671.4900000000016</v>
      </c>
      <c r="J27" s="105">
        <f>'СВОД 2020'!I27+$H$1*1-'Июнь 2020'!D26</f>
        <v>-32002.140000000003</v>
      </c>
      <c r="K27" s="105">
        <f>'СВОД 2020'!J27+$H$1*1-'Июль 2020'!D26</f>
        <v>-29802.140000000003</v>
      </c>
      <c r="L27" s="105">
        <f>'СВОД 2020'!K27+$H$1*1-'Август 2020'!D26</f>
        <v>-27602.140000000003</v>
      </c>
      <c r="M27" s="105">
        <f>'СВОД 2020'!L27+$H$1*1-'Сентябрь 2020'!D26</f>
        <v>-25402.140000000003</v>
      </c>
      <c r="N27" s="105">
        <f>'СВОД 2020'!M27+$H$1*1-'Октябрь 2020'!D26</f>
        <v>-23202.140000000003</v>
      </c>
      <c r="O27" s="105">
        <f>'СВОД 2020'!N27+$H$1*1-'Ноябрь 2020'!D26</f>
        <v>-21002.140000000003</v>
      </c>
      <c r="P27" s="105">
        <f>'СВОД 2020'!O27+$H$1*1-'Декабрь 2020'!D26</f>
        <v>-18802.140000000003</v>
      </c>
      <c r="Q27" s="106">
        <f t="shared" si="1"/>
        <v>26400</v>
      </c>
      <c r="R27" s="106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06">
        <f t="shared" si="2"/>
        <v>-18802.140000000003</v>
      </c>
      <c r="T27" s="116">
        <f t="shared" si="0"/>
        <v>0</v>
      </c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2019'!P28</f>
        <v>-100.76999999999862</v>
      </c>
      <c r="E28" s="105">
        <f>'СВОД 2020'!D28+$H$1*1-'Январь 2020'!D27</f>
        <v>-100.76999999999862</v>
      </c>
      <c r="F28" s="105">
        <f>'СВОД 2020'!E28+$H$1*1-'Февраль 2020'!D27</f>
        <v>-100.76999999999862</v>
      </c>
      <c r="G28" s="105">
        <f>'СВОД 2020'!F28+$H$1*1-'Март 2020'!D27</f>
        <v>-100.76999999999862</v>
      </c>
      <c r="H28" s="105">
        <f>'СВОД 2020'!G28+$H$1*1-'Апрель 2020'!D27</f>
        <v>-100.76999999999862</v>
      </c>
      <c r="I28" s="105">
        <f>'СВОД 2020'!H28+$H$1*1-'Май 2020'!D27</f>
        <v>-100.76999999999862</v>
      </c>
      <c r="J28" s="105">
        <f>'СВОД 2020'!I28+$H$1*1-'Июнь 2020'!D27</f>
        <v>-100.76999999999862</v>
      </c>
      <c r="K28" s="105">
        <f>'СВОД 2020'!J28+$H$1*1-'Июль 2020'!D27</f>
        <v>-100.76999999999862</v>
      </c>
      <c r="L28" s="105">
        <f>'СВОД 2020'!K28+$H$1*1-'Август 2020'!D27</f>
        <v>-100.76999999999862</v>
      </c>
      <c r="M28" s="105">
        <f>'СВОД 2020'!L28+$H$1*1-'Сентябрь 2020'!D27</f>
        <v>-100.76999999999862</v>
      </c>
      <c r="N28" s="105">
        <f>'СВОД 2020'!M28+$H$1*1-'Октябрь 2020'!D27</f>
        <v>-100.76999999999862</v>
      </c>
      <c r="O28" s="105">
        <f>'СВОД 2020'!N28+$H$1*1-'Ноябрь 2020'!D27</f>
        <v>-100.76999999999862</v>
      </c>
      <c r="P28" s="105">
        <f>'СВОД 2020'!O28+$H$1*1-'Декабрь 2020'!D27</f>
        <v>-100.76999999999862</v>
      </c>
      <c r="Q28" s="106">
        <f t="shared" si="1"/>
        <v>26400</v>
      </c>
      <c r="R28" s="106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2019'!P29</f>
        <v>7300</v>
      </c>
      <c r="E29" s="105">
        <f>'СВОД 2020'!D29+$H$1*1-'Январь 2020'!D28</f>
        <v>7300</v>
      </c>
      <c r="F29" s="105">
        <f>'СВОД 2020'!E29+$H$1*1-'Февраль 2020'!D28</f>
        <v>7300</v>
      </c>
      <c r="G29" s="105">
        <f>'СВОД 2020'!F29+$H$1*1-'Март 2020'!D28</f>
        <v>7300</v>
      </c>
      <c r="H29" s="105">
        <f>'СВОД 2020'!G29+$H$1*1-'Апрель 2020'!D28</f>
        <v>7300</v>
      </c>
      <c r="I29" s="105">
        <f>'СВОД 2020'!H29+$H$1*1-'Май 2020'!D28</f>
        <v>7300</v>
      </c>
      <c r="J29" s="105">
        <f>'СВОД 2020'!I29+$H$1*1-'Июнь 2020'!D28</f>
        <v>7300</v>
      </c>
      <c r="K29" s="105">
        <f>'СВОД 2020'!J29+$H$1*1-'Июль 2020'!D28</f>
        <v>7300</v>
      </c>
      <c r="L29" s="105">
        <f>'СВОД 2020'!K29+$H$1*1-'Август 2020'!D28</f>
        <v>9500</v>
      </c>
      <c r="M29" s="105">
        <f>'СВОД 2020'!L29+$H$1*1-'Сентябрь 2020'!D28</f>
        <v>9500</v>
      </c>
      <c r="N29" s="105">
        <f>'СВОД 2020'!M29+$H$1*1-'Октябрь 2020'!D28</f>
        <v>9500</v>
      </c>
      <c r="O29" s="105">
        <f>'СВОД 2020'!N29+$H$1*1-'Ноябрь 2020'!D28</f>
        <v>9500</v>
      </c>
      <c r="P29" s="105">
        <f>'СВОД 2020'!O29+$H$1*1-'Декабрь 2020'!D28</f>
        <v>7300</v>
      </c>
      <c r="Q29" s="106">
        <f t="shared" si="1"/>
        <v>26400</v>
      </c>
      <c r="R29" s="106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2019'!P30</f>
        <v>27056.909999999996</v>
      </c>
      <c r="E30" s="105">
        <f>'СВОД 2020'!D30+$H$1*1-'Январь 2020'!D29</f>
        <v>29256.909999999996</v>
      </c>
      <c r="F30" s="105">
        <f>'СВОД 2020'!E30+$H$1*1-'Февраль 2020'!D29</f>
        <v>18256.909999999996</v>
      </c>
      <c r="G30" s="105">
        <f>'СВОД 2020'!F30+$H$1*1-'Март 2020'!D29</f>
        <v>20456.909999999996</v>
      </c>
      <c r="H30" s="105">
        <f>'СВОД 2020'!G30+$H$1*1-'Апрель 2020'!D29</f>
        <v>22656.909999999996</v>
      </c>
      <c r="I30" s="105">
        <f>'СВОД 2020'!H30+$H$1*1-'Май 2020'!D29</f>
        <v>24856.909999999996</v>
      </c>
      <c r="J30" s="105">
        <f>'СВОД 2020'!I30+$H$1*1-'Июнь 2020'!D29</f>
        <v>27056.909999999996</v>
      </c>
      <c r="K30" s="105">
        <f>'СВОД 2020'!J30+$H$1*1-'Июль 2020'!D29</f>
        <v>9999.9999999999964</v>
      </c>
      <c r="L30" s="105">
        <f>'СВОД 2020'!K30+$H$1*1-'Август 2020'!D29</f>
        <v>12199.999999999996</v>
      </c>
      <c r="M30" s="105">
        <f>'СВОД 2020'!L30+$H$1*1-'Сентябрь 2020'!D29</f>
        <v>12199.999999999996</v>
      </c>
      <c r="N30" s="105">
        <f>'СВОД 2020'!M30+$H$1*1-'Октябрь 2020'!D29</f>
        <v>14399.999999999996</v>
      </c>
      <c r="O30" s="105">
        <f>'СВОД 2020'!N30+$H$1*1-'Ноябрь 2020'!D29</f>
        <v>14399.999999999996</v>
      </c>
      <c r="P30" s="105">
        <f>'СВОД 2020'!O30+$H$1*1-'Декабрь 2020'!D29</f>
        <v>12199.999999999996</v>
      </c>
      <c r="Q30" s="106">
        <f t="shared" si="1"/>
        <v>26400</v>
      </c>
      <c r="R30" s="106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06">
        <f t="shared" si="2"/>
        <v>12199.999999999993</v>
      </c>
      <c r="T30" s="116">
        <f t="shared" si="0"/>
        <v>0</v>
      </c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2019'!P31</f>
        <v>24200.53</v>
      </c>
      <c r="E31" s="105">
        <f>'СВОД 2020'!D31+$H$1*1-'Январь 2020'!D30</f>
        <v>26400.53</v>
      </c>
      <c r="F31" s="105">
        <f>'СВОД 2020'!E31+$H$1*1-'Февраль 2020'!D30</f>
        <v>28600.53</v>
      </c>
      <c r="G31" s="105">
        <f>'СВОД 2020'!F31+$H$1*1-'Март 2020'!D30</f>
        <v>30800.53</v>
      </c>
      <c r="H31" s="105">
        <f>'СВОД 2020'!G31+$H$1*1-'Апрель 2020'!D30</f>
        <v>33000.53</v>
      </c>
      <c r="I31" s="105">
        <f>'СВОД 2020'!H31+$H$1*1-'Май 2020'!D30</f>
        <v>35200.53</v>
      </c>
      <c r="J31" s="105">
        <f>'СВОД 2020'!I31+$H$1*1-'Июнь 2020'!D30</f>
        <v>37400.53</v>
      </c>
      <c r="K31" s="105">
        <f>'СВОД 2020'!J31+$H$1*1-'Июль 2020'!D30</f>
        <v>39600.53</v>
      </c>
      <c r="L31" s="105">
        <f>'СВОД 2020'!K31+$H$1*1-'Август 2020'!D30</f>
        <v>41800.53</v>
      </c>
      <c r="M31" s="105">
        <f>'СВОД 2020'!L31+$H$1*1-'Сентябрь 2020'!D30</f>
        <v>44000.53</v>
      </c>
      <c r="N31" s="105">
        <f>'СВОД 2020'!M31+$H$1*1-'Октябрь 2020'!D30</f>
        <v>46200.53</v>
      </c>
      <c r="O31" s="105">
        <f>'СВОД 2020'!N31+$H$1*1-'Ноябрь 2020'!D30</f>
        <v>48400.53</v>
      </c>
      <c r="P31" s="105">
        <f>'СВОД 2020'!O31+$H$1*1-'Декабрь 2020'!D30</f>
        <v>50600.53</v>
      </c>
      <c r="Q31" s="106">
        <f t="shared" si="1"/>
        <v>26400</v>
      </c>
      <c r="R31" s="106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06">
        <f t="shared" si="2"/>
        <v>50600.53</v>
      </c>
      <c r="T31" s="116">
        <f t="shared" si="0"/>
        <v>0</v>
      </c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2019'!P32</f>
        <v>-793.10000000000127</v>
      </c>
      <c r="E32" s="105">
        <f>'СВОД 2020'!D32+$H$1*1-'Январь 2020'!D31</f>
        <v>-593.10000000000127</v>
      </c>
      <c r="F32" s="105">
        <f>'СВОД 2020'!E32+$H$1*1-'Февраль 2020'!D31</f>
        <v>-393.10000000000127</v>
      </c>
      <c r="G32" s="105">
        <f>'СВОД 2020'!F32+$H$1*1-'Март 2020'!D31</f>
        <v>-193.10000000000127</v>
      </c>
      <c r="H32" s="105">
        <f>'СВОД 2020'!G32+$H$1*1-'Апрель 2020'!D31</f>
        <v>-493.10000000000127</v>
      </c>
      <c r="I32" s="105">
        <f>'СВОД 2020'!H32+$H$1*1-'Май 2020'!D31</f>
        <v>-293.10000000000127</v>
      </c>
      <c r="J32" s="105">
        <f>'СВОД 2020'!I32+$H$1*1-'Июнь 2020'!D31</f>
        <v>-93.100000000001273</v>
      </c>
      <c r="K32" s="105">
        <f>'СВОД 2020'!J32+$H$1*1-'Июль 2020'!D31</f>
        <v>-393.10000000000127</v>
      </c>
      <c r="L32" s="105">
        <f>'СВОД 2020'!K32+$H$1*1-'Август 2020'!D31</f>
        <v>-193.10000000000127</v>
      </c>
      <c r="M32" s="105">
        <f>'СВОД 2020'!L32+$H$1*1-'Сентябрь 2020'!D31</f>
        <v>6.8999999999987267</v>
      </c>
      <c r="N32" s="105">
        <f>'СВОД 2020'!M32+$H$1*1-'Октябрь 2020'!D31</f>
        <v>-93.100000000001273</v>
      </c>
      <c r="O32" s="105">
        <f>'СВОД 2020'!N32+$H$1*1-'Ноябрь 2020'!D31</f>
        <v>-93.100000000001273</v>
      </c>
      <c r="P32" s="105">
        <f>'СВОД 2020'!O32+$H$1*1-'Декабрь 2020'!D31</f>
        <v>-93.100000000001273</v>
      </c>
      <c r="Q32" s="106">
        <f t="shared" si="1"/>
        <v>26400</v>
      </c>
      <c r="R32" s="106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06">
        <f t="shared" si="2"/>
        <v>-93.100000000002183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2019'!P33</f>
        <v>2208.2799999999988</v>
      </c>
      <c r="E33" s="105">
        <f>'СВОД 2020'!D33+$H$1*1-'Январь 2020'!D32</f>
        <v>4408.2799999999988</v>
      </c>
      <c r="F33" s="105">
        <f>'СВОД 2020'!E33+$H$1*1-'Февраль 2020'!D32</f>
        <v>8.2799999999988358</v>
      </c>
      <c r="G33" s="105">
        <f>'СВОД 2020'!F33+$H$1*1-'Март 2020'!D32</f>
        <v>2208.2799999999988</v>
      </c>
      <c r="H33" s="105">
        <f>'СВОД 2020'!G33+$H$1*1-'Апрель 2020'!D32</f>
        <v>4408.2799999999988</v>
      </c>
      <c r="I33" s="105">
        <f>'СВОД 2020'!H33+$H$1*1-'Май 2020'!D32</f>
        <v>6608.2799999999988</v>
      </c>
      <c r="J33" s="105">
        <f>'СВОД 2020'!I33+$H$1*1-'Июнь 2020'!D32</f>
        <v>-2191.7200000000012</v>
      </c>
      <c r="K33" s="105">
        <f>'СВОД 2020'!J33+$H$1*1-'Июль 2020'!D32</f>
        <v>8.2799999999988358</v>
      </c>
      <c r="L33" s="105">
        <f>'СВОД 2020'!K33+$H$1*1-'Август 2020'!D32</f>
        <v>2208.2799999999988</v>
      </c>
      <c r="M33" s="105">
        <f>'СВОД 2020'!L33+$H$1*1-'Сентябрь 2020'!D32</f>
        <v>-4391.7200000000012</v>
      </c>
      <c r="N33" s="105">
        <f>'СВОД 2020'!M33+$H$1*1-'Октябрь 2020'!D32</f>
        <v>-2191.7200000000012</v>
      </c>
      <c r="O33" s="105">
        <f>'СВОД 2020'!N33+$H$1*1-'Ноябрь 2020'!D32</f>
        <v>8.2799999999988358</v>
      </c>
      <c r="P33" s="105">
        <f>'СВОД 2020'!O33+$H$1*1-'Декабрь 2020'!D32</f>
        <v>2208.2799999999988</v>
      </c>
      <c r="Q33" s="106">
        <f t="shared" si="1"/>
        <v>26400</v>
      </c>
      <c r="R33" s="106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2019'!P34</f>
        <v>21500.000000000036</v>
      </c>
      <c r="E34" s="105">
        <f>'СВОД 2020'!D34+$H$1*1-'Январь 2020'!D33</f>
        <v>23700.000000000036</v>
      </c>
      <c r="F34" s="105">
        <f>'СВОД 2020'!E34+$H$1*1-'Февраль 2020'!D33</f>
        <v>25900.000000000036</v>
      </c>
      <c r="G34" s="105">
        <f>'СВОД 2020'!F34+$H$1*1-'Март 2020'!D33</f>
        <v>28100.000000000036</v>
      </c>
      <c r="H34" s="105">
        <f>'СВОД 2020'!G34+$H$1*1-'Апрель 2020'!D33</f>
        <v>30300.000000000036</v>
      </c>
      <c r="I34" s="105">
        <f>'СВОД 2020'!H34+$H$1*1-'Май 2020'!D33</f>
        <v>32500.000000000036</v>
      </c>
      <c r="J34" s="105">
        <f>'СВОД 2020'!I34+$H$1*1-'Июнь 2020'!D33</f>
        <v>34700.000000000036</v>
      </c>
      <c r="K34" s="105">
        <f>'СВОД 2020'!J34+$H$1*1-'Июль 2020'!D33</f>
        <v>36900.000000000036</v>
      </c>
      <c r="L34" s="105">
        <f>'СВОД 2020'!K34+$H$1*1-'Август 2020'!D33</f>
        <v>39100.000000000036</v>
      </c>
      <c r="M34" s="105">
        <f>'СВОД 2020'!L34+$H$1*1-'Сентябрь 2020'!D33</f>
        <v>41300.000000000036</v>
      </c>
      <c r="N34" s="105">
        <f>'СВОД 2020'!M34+$H$1*1-'Октябрь 2020'!D33</f>
        <v>43500.000000000036</v>
      </c>
      <c r="O34" s="105">
        <f>'СВОД 2020'!N34+$H$1*1-'Ноябрь 2020'!D33</f>
        <v>45700.000000000036</v>
      </c>
      <c r="P34" s="105">
        <f>'СВОД 2020'!O34+$H$1*1-'Декабрь 2020'!D33</f>
        <v>47900.000000000036</v>
      </c>
      <c r="Q34" s="106">
        <f t="shared" si="1"/>
        <v>26400</v>
      </c>
      <c r="R34" s="106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06">
        <f t="shared" si="2"/>
        <v>47900.000000000036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2019'!P35</f>
        <v>28648.230000000003</v>
      </c>
      <c r="E35" s="105">
        <f>'СВОД 2020'!D35+$H$1*1-'Январь 2020'!D34</f>
        <v>30848.230000000003</v>
      </c>
      <c r="F35" s="105">
        <f>'СВОД 2020'!E35+$H$1*1-'Февраль 2020'!D34</f>
        <v>25700.230000000003</v>
      </c>
      <c r="G35" s="105">
        <f>'СВОД 2020'!F35+$H$1*1-'Март 2020'!D34</f>
        <v>27900.230000000003</v>
      </c>
      <c r="H35" s="105">
        <f>'СВОД 2020'!G35+$H$1*1-'Апрель 2020'!D34</f>
        <v>30100.230000000003</v>
      </c>
      <c r="I35" s="105">
        <f>'СВОД 2020'!H35+$H$1*1-'Май 2020'!D34</f>
        <v>32300.230000000003</v>
      </c>
      <c r="J35" s="105">
        <f>'СВОД 2020'!I35+$H$1*1-'Июнь 2020'!D34</f>
        <v>34500.230000000003</v>
      </c>
      <c r="K35" s="105">
        <f>'СВОД 2020'!J35+$H$1*1-'Июль 2020'!D34</f>
        <v>36700.230000000003</v>
      </c>
      <c r="L35" s="105">
        <f>'СВОД 2020'!K35+$H$1*1-'Август 2020'!D34</f>
        <v>38900.230000000003</v>
      </c>
      <c r="M35" s="105">
        <f>'СВОД 2020'!L35+$H$1*1-'Сентябрь 2020'!D34</f>
        <v>41100.230000000003</v>
      </c>
      <c r="N35" s="105">
        <f>'СВОД 2020'!M35+$H$1*1-'Октябрь 2020'!D34</f>
        <v>43300.23</v>
      </c>
      <c r="O35" s="105">
        <f>'СВОД 2020'!N35+$H$1*1-'Ноябрь 2020'!D34</f>
        <v>45500.23</v>
      </c>
      <c r="P35" s="105">
        <f>'СВОД 2020'!O35+$H$1*1-'Декабрь 2020'!D34</f>
        <v>19590.230000000003</v>
      </c>
      <c r="Q35" s="106">
        <f t="shared" si="1"/>
        <v>26400</v>
      </c>
      <c r="R35" s="106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06">
        <f t="shared" si="2"/>
        <v>19590.230000000003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2019'!P36</f>
        <v>1716.229999999995</v>
      </c>
      <c r="E36" s="105">
        <f>'СВОД 2020'!D36+$H$1*1-'Январь 2020'!D35</f>
        <v>3916.229999999995</v>
      </c>
      <c r="F36" s="105">
        <f>'СВОД 2020'!E36+$H$1*1-'Февраль 2020'!D35</f>
        <v>3816.229999999995</v>
      </c>
      <c r="G36" s="105">
        <f>'СВОД 2020'!F36+$H$1*1-'Март 2020'!D35</f>
        <v>6016.229999999995</v>
      </c>
      <c r="H36" s="105">
        <f>'СВОД 2020'!G36+$H$1*1-'Апрель 2020'!D35</f>
        <v>8216.2299999999959</v>
      </c>
      <c r="I36" s="105">
        <f>'СВОД 2020'!H36+$H$1*1-'Май 2020'!D35</f>
        <v>10416.229999999996</v>
      </c>
      <c r="J36" s="105">
        <f>'СВОД 2020'!I36+$H$1*1-'Июнь 2020'!D35</f>
        <v>7723.6999999999962</v>
      </c>
      <c r="K36" s="105">
        <f>'СВОД 2020'!J36+$H$1*1-'Июль 2020'!D35</f>
        <v>9923.6999999999971</v>
      </c>
      <c r="L36" s="105">
        <f>'СВОД 2020'!K36+$H$1*1-'Август 2020'!D35</f>
        <v>12123.699999999997</v>
      </c>
      <c r="M36" s="105">
        <f>'СВОД 2020'!L36+$H$1*1-'Сентябрь 2020'!D35</f>
        <v>14323.699999999997</v>
      </c>
      <c r="N36" s="105">
        <f>'СВОД 2020'!M36+$H$1*1-'Октябрь 2020'!D35</f>
        <v>11523.699999999997</v>
      </c>
      <c r="O36" s="105">
        <f>'СВОД 2020'!N36+$H$1*1-'Ноябрь 2020'!D35</f>
        <v>8723.6999999999971</v>
      </c>
      <c r="P36" s="105">
        <f>'СВОД 2020'!O36+$H$1*1-'Декабрь 2020'!D35</f>
        <v>5923.6999999999971</v>
      </c>
      <c r="Q36" s="106">
        <f t="shared" si="1"/>
        <v>26400</v>
      </c>
      <c r="R36" s="106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06">
        <f t="shared" si="2"/>
        <v>5923.6999999999971</v>
      </c>
      <c r="T36" s="116">
        <f t="shared" si="0"/>
        <v>0</v>
      </c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2019'!P37</f>
        <v>44500</v>
      </c>
      <c r="E37" s="105">
        <f>'СВОД 2020'!D37+$H$1*1-'Январь 2020'!D36</f>
        <v>46700</v>
      </c>
      <c r="F37" s="105">
        <f>'СВОД 2020'!E37+$H$1*1-'Февраль 2020'!D36</f>
        <v>48900</v>
      </c>
      <c r="G37" s="105">
        <f>'СВОД 2020'!F37+$H$1*1-'Март 2020'!D36</f>
        <v>51100</v>
      </c>
      <c r="H37" s="105">
        <f>'СВОД 2020'!G37+$H$1*1-'Апрель 2020'!D36</f>
        <v>53300</v>
      </c>
      <c r="I37" s="105">
        <f>'СВОД 2020'!H37+$H$1*1-'Май 2020'!D36</f>
        <v>55500</v>
      </c>
      <c r="J37" s="105">
        <f>'СВОД 2020'!I37+$H$1*1-'Июнь 2020'!D36</f>
        <v>57700</v>
      </c>
      <c r="K37" s="105">
        <f>'СВОД 2020'!J37+$H$1*1-'Июль 2020'!D36</f>
        <v>59900</v>
      </c>
      <c r="L37" s="105">
        <f>'СВОД 2020'!K37+$H$1*1-'Август 2020'!D36</f>
        <v>62100</v>
      </c>
      <c r="M37" s="105">
        <f>'СВОД 2020'!L37+$H$1*1-'Сентябрь 2020'!D36</f>
        <v>64300</v>
      </c>
      <c r="N37" s="105">
        <f>'СВОД 2020'!M37+$H$1*1-'Октябрь 2020'!D36</f>
        <v>66500</v>
      </c>
      <c r="O37" s="105">
        <f>'СВОД 2020'!N37+$H$1*1-'Ноябрь 2020'!D36</f>
        <v>68700</v>
      </c>
      <c r="P37" s="105">
        <f>'СВОД 2020'!O37+$H$1*1-'Декабрь 2020'!D36</f>
        <v>70900</v>
      </c>
      <c r="Q37" s="106">
        <f t="shared" si="1"/>
        <v>26400</v>
      </c>
      <c r="R37" s="106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06">
        <f t="shared" si="2"/>
        <v>70900</v>
      </c>
      <c r="T37" s="116">
        <f t="shared" si="0"/>
        <v>0</v>
      </c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2019'!P38</f>
        <v>20090.23</v>
      </c>
      <c r="E38" s="105">
        <f>'СВОД 2020'!D38+$H$1*1-'Январь 2020'!D37</f>
        <v>22290.23</v>
      </c>
      <c r="F38" s="105">
        <f>'СВОД 2020'!E38+$H$1*1-'Февраль 2020'!D37</f>
        <v>19890.23</v>
      </c>
      <c r="G38" s="105">
        <f>'СВОД 2020'!F38+$H$1*1-'Март 2020'!D37</f>
        <v>17490.23</v>
      </c>
      <c r="H38" s="105">
        <f>'СВОД 2020'!G38+$H$1*1-'Апрель 2020'!D37</f>
        <v>15090.23</v>
      </c>
      <c r="I38" s="105">
        <f>'СВОД 2020'!H38+$H$1*1-'Май 2020'!D37</f>
        <v>12690.23</v>
      </c>
      <c r="J38" s="105">
        <f>'СВОД 2020'!I38+$H$1*1-'Июнь 2020'!D37</f>
        <v>10290.23</v>
      </c>
      <c r="K38" s="105">
        <f>'СВОД 2020'!J38+$H$1*1-'Июль 2020'!D37</f>
        <v>12490.23</v>
      </c>
      <c r="L38" s="105">
        <f>'СВОД 2020'!K38+$H$1*1-'Август 2020'!D37</f>
        <v>14690.23</v>
      </c>
      <c r="M38" s="105">
        <f>'СВОД 2020'!L38+$H$1*1-'Сентябрь 2020'!D37</f>
        <v>16890.23</v>
      </c>
      <c r="N38" s="105">
        <f>'СВОД 2020'!M38+$H$1*1-'Октябрь 2020'!D37</f>
        <v>19090.23</v>
      </c>
      <c r="O38" s="105">
        <f>'СВОД 2020'!N38+$H$1*1-'Ноябрь 2020'!D37</f>
        <v>21290.23</v>
      </c>
      <c r="P38" s="105">
        <f>'СВОД 2020'!O38+$H$1*1-'Декабрь 2020'!D37</f>
        <v>23490.23</v>
      </c>
      <c r="Q38" s="106">
        <f t="shared" si="1"/>
        <v>26400</v>
      </c>
      <c r="R38" s="106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06">
        <f t="shared" si="2"/>
        <v>23490.229999999996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2019'!P39</f>
        <v>-2200</v>
      </c>
      <c r="E39" s="105">
        <f>'СВОД 2020'!D39+$H$1*1-'Январь 2020'!D38</f>
        <v>0</v>
      </c>
      <c r="F39" s="105">
        <f>'СВОД 2020'!E39+$H$1*1-'Февраль 2020'!D38</f>
        <v>2200</v>
      </c>
      <c r="G39" s="105">
        <f>'СВОД 2020'!F39+$H$1*1-'Март 2020'!D38</f>
        <v>0</v>
      </c>
      <c r="H39" s="105">
        <f>'СВОД 2020'!G39+$H$1*1-'Апрель 2020'!D38</f>
        <v>2200</v>
      </c>
      <c r="I39" s="105">
        <f>'СВОД 2020'!H39+$H$1*1-'Май 2020'!D38</f>
        <v>4400</v>
      </c>
      <c r="J39" s="105">
        <f>'СВОД 2020'!I39+$H$1*1-'Июнь 2020'!D38</f>
        <v>6600</v>
      </c>
      <c r="K39" s="105">
        <f>'СВОД 2020'!J39+$H$1*1-'Июль 2020'!D38</f>
        <v>0</v>
      </c>
      <c r="L39" s="105">
        <f>'СВОД 2020'!K39+$H$1*1-'Август 2020'!D38</f>
        <v>-2200</v>
      </c>
      <c r="M39" s="105">
        <f>'СВОД 2020'!L39+$H$1*1-'Сентябрь 2020'!D38</f>
        <v>0</v>
      </c>
      <c r="N39" s="105">
        <f>'СВОД 2020'!M39+$H$1*1-'Октябрь 2020'!D38</f>
        <v>0</v>
      </c>
      <c r="O39" s="105">
        <f>'СВОД 2020'!N39+$H$1*1-'Ноябрь 2020'!D38</f>
        <v>-2200</v>
      </c>
      <c r="P39" s="105">
        <f>'СВОД 2020'!O39+$H$1*1-'Декабрь 2020'!D38</f>
        <v>0</v>
      </c>
      <c r="Q39" s="106">
        <f t="shared" si="1"/>
        <v>26400</v>
      </c>
      <c r="R39" s="106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06">
        <f t="shared" si="2"/>
        <v>0</v>
      </c>
      <c r="T39" s="116">
        <f t="shared" si="0"/>
        <v>0</v>
      </c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2019'!P40</f>
        <v>0.67000000000007276</v>
      </c>
      <c r="E40" s="105">
        <f>'СВОД 2020'!D40+$H$1*1-'Январь 2020'!D39</f>
        <v>2200.67</v>
      </c>
      <c r="F40" s="105">
        <f>'СВОД 2020'!E40+$H$1*1-'Февраль 2020'!D39</f>
        <v>0.67000000000007276</v>
      </c>
      <c r="G40" s="105">
        <f>'СВОД 2020'!F40+$H$1*1-'Март 2020'!D39</f>
        <v>-2199.33</v>
      </c>
      <c r="H40" s="105">
        <f>'СВОД 2020'!G40+$H$1*1-'Апрель 2020'!D39</f>
        <v>0.67000000000007276</v>
      </c>
      <c r="I40" s="105">
        <f>'СВОД 2020'!H40+$H$1*1-'Май 2020'!D39</f>
        <v>-2199.33</v>
      </c>
      <c r="J40" s="105">
        <f>'СВОД 2020'!I40+$H$1*1-'Июнь 2020'!D39</f>
        <v>0.67000000000007276</v>
      </c>
      <c r="K40" s="105">
        <f>'СВОД 2020'!J40+$H$1*1-'Июль 2020'!D39</f>
        <v>-2199.33</v>
      </c>
      <c r="L40" s="105">
        <f>'СВОД 2020'!K40+$H$1*1-'Август 2020'!D39</f>
        <v>0.67000000000007276</v>
      </c>
      <c r="M40" s="105">
        <f>'СВОД 2020'!L40+$H$1*1-'Сентябрь 2020'!D39</f>
        <v>-2199.33</v>
      </c>
      <c r="N40" s="105">
        <f>'СВОД 2020'!M40+$H$1*1-'Октябрь 2020'!D39</f>
        <v>0.67000000000007276</v>
      </c>
      <c r="O40" s="105">
        <f>'СВОД 2020'!N40+$H$1*1-'Ноябрь 2020'!D39</f>
        <v>2200.67</v>
      </c>
      <c r="P40" s="105">
        <f>'СВОД 2020'!O40+$H$1*1-'Декабрь 2020'!D39</f>
        <v>-2199.33</v>
      </c>
      <c r="Q40" s="106">
        <f t="shared" si="1"/>
        <v>26400</v>
      </c>
      <c r="R40" s="106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06">
        <f t="shared" si="2"/>
        <v>-2199.3300000000017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2019'!P41</f>
        <v>0</v>
      </c>
      <c r="E41" s="105">
        <f>'СВОД 2020'!D41+$H$1*1-'Январь 2020'!D40</f>
        <v>-2200</v>
      </c>
      <c r="F41" s="105">
        <f>'СВОД 2020'!E41+$H$1*1-'Февраль 2020'!D40</f>
        <v>0</v>
      </c>
      <c r="G41" s="105">
        <f>'СВОД 2020'!F41+$H$1*1-'Март 2020'!D40</f>
        <v>2200</v>
      </c>
      <c r="H41" s="105">
        <f>'СВОД 2020'!G41+$H$1*1-'Апрель 2020'!D40</f>
        <v>0</v>
      </c>
      <c r="I41" s="105">
        <f>'СВОД 2020'!H41+$H$1*1-'Май 2020'!D40</f>
        <v>2200</v>
      </c>
      <c r="J41" s="105">
        <f>'СВОД 2020'!I41+$H$1*1-'Июнь 2020'!D40</f>
        <v>0</v>
      </c>
      <c r="K41" s="105">
        <f>'СВОД 2020'!J41+$H$1*1-'Июль 2020'!D40</f>
        <v>0</v>
      </c>
      <c r="L41" s="105">
        <f>'СВОД 2020'!K41+$H$1*1-'Август 2020'!D40</f>
        <v>2200</v>
      </c>
      <c r="M41" s="105">
        <f>'СВОД 2020'!L41+$H$1*1-'Сентябрь 2020'!D40</f>
        <v>4400</v>
      </c>
      <c r="N41" s="105">
        <f>'СВОД 2020'!M41+$H$1*1-'Октябрь 2020'!D40</f>
        <v>-2200</v>
      </c>
      <c r="O41" s="105">
        <f>'СВОД 2020'!N41+$H$1*1-'Ноябрь 2020'!D40</f>
        <v>0</v>
      </c>
      <c r="P41" s="105">
        <f>'СВОД 2020'!O41+$H$1*1-'Декабрь 2020'!D40</f>
        <v>2200</v>
      </c>
      <c r="Q41" s="106">
        <f t="shared" si="1"/>
        <v>26400</v>
      </c>
      <c r="R41" s="106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06">
        <f t="shared" si="2"/>
        <v>2200</v>
      </c>
      <c r="T41" s="116">
        <f t="shared" si="0"/>
        <v>0</v>
      </c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2019'!P42</f>
        <v>2103.1399999999958</v>
      </c>
      <c r="E42" s="105">
        <f>'СВОД 2020'!D42+$H$1*1-'Январь 2020'!D41</f>
        <v>4303.1399999999958</v>
      </c>
      <c r="F42" s="105">
        <f>'СВОД 2020'!E42+$H$1*1-'Февраль 2020'!D41</f>
        <v>4303.1399999999958</v>
      </c>
      <c r="G42" s="105">
        <f>'СВОД 2020'!F42+$H$1*1-'Март 2020'!D41</f>
        <v>-96.86000000000422</v>
      </c>
      <c r="H42" s="105">
        <f>'СВОД 2020'!G42+$H$1*1-'Апрель 2020'!D41</f>
        <v>2103.1399999999958</v>
      </c>
      <c r="I42" s="105">
        <f>'СВОД 2020'!H42+$H$1*1-'Май 2020'!D41</f>
        <v>2103.1399999999958</v>
      </c>
      <c r="J42" s="105">
        <f>'СВОД 2020'!I42+$H$1*1-'Июнь 2020'!D41</f>
        <v>2024.2099999999959</v>
      </c>
      <c r="K42" s="105">
        <f>'СВОД 2020'!J42+$H$1*1-'Июль 2020'!D41</f>
        <v>924.20999999999549</v>
      </c>
      <c r="L42" s="105">
        <f>'СВОД 2020'!K42+$H$1*1-'Август 2020'!D41</f>
        <v>-175.79000000000451</v>
      </c>
      <c r="M42" s="105">
        <f>'СВОД 2020'!L42+$H$1*1-'Сентябрь 2020'!D41</f>
        <v>-175.79000000000451</v>
      </c>
      <c r="N42" s="105">
        <f>'СВОД 2020'!M42+$H$1*1-'Октябрь 2020'!D41</f>
        <v>-175.79000000000451</v>
      </c>
      <c r="O42" s="105">
        <f>'СВОД 2020'!N42+$H$1*1-'Ноябрь 2020'!D41</f>
        <v>-175.79000000000451</v>
      </c>
      <c r="P42" s="105">
        <f>'СВОД 2020'!O42+$H$1*1-'Декабрь 2020'!D41</f>
        <v>-175.79000000000451</v>
      </c>
      <c r="Q42" s="106">
        <f t="shared" si="1"/>
        <v>26400</v>
      </c>
      <c r="R42" s="106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06">
        <f t="shared" si="2"/>
        <v>-175.79000000000451</v>
      </c>
      <c r="T42" s="116">
        <f t="shared" si="0"/>
        <v>0</v>
      </c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2019'!P43</f>
        <v>96.359999999997854</v>
      </c>
      <c r="E43" s="105">
        <f>'СВОД 2020'!D43+$H$1*1-'Январь 2020'!D42</f>
        <v>96.359999999997854</v>
      </c>
      <c r="F43" s="105">
        <f>'СВОД 2020'!E43+$H$1*1-'Февраль 2020'!D42</f>
        <v>96.359999999997854</v>
      </c>
      <c r="G43" s="105">
        <f>'СВОД 2020'!F43+$H$1*1-'Март 2020'!D42</f>
        <v>96.359999999997854</v>
      </c>
      <c r="H43" s="105">
        <f>'СВОД 2020'!G43+$H$1*1-'Апрель 2020'!D42</f>
        <v>96.359999999997854</v>
      </c>
      <c r="I43" s="105">
        <f>'СВОД 2020'!H43+$H$1*1-'Май 2020'!D42</f>
        <v>96.359999999997854</v>
      </c>
      <c r="J43" s="105">
        <f>'СВОД 2020'!I43+$H$1*1-'Июнь 2020'!D42</f>
        <v>-3.6400000000021464</v>
      </c>
      <c r="K43" s="105">
        <f>'СВОД 2020'!J43+$H$1*1-'Июль 2020'!D42</f>
        <v>2196.3599999999979</v>
      </c>
      <c r="L43" s="105">
        <f>'СВОД 2020'!K43+$H$1*1-'Август 2020'!D42</f>
        <v>-103.64000000000215</v>
      </c>
      <c r="M43" s="105">
        <f>'СВОД 2020'!L43+$H$1*1-'Сентябрь 2020'!D42</f>
        <v>-103.64000000000215</v>
      </c>
      <c r="N43" s="105">
        <f>'СВОД 2020'!M43+$H$1*1-'Октябрь 2020'!D42</f>
        <v>-103.64000000000215</v>
      </c>
      <c r="O43" s="105">
        <f>'СВОД 2020'!N43+$H$1*1-'Ноябрь 2020'!D42</f>
        <v>-103.64000000000215</v>
      </c>
      <c r="P43" s="105">
        <f>'СВОД 2020'!O43+$H$1*1-'Декабрь 2020'!D42</f>
        <v>-103.64000000000215</v>
      </c>
      <c r="Q43" s="106">
        <f t="shared" si="1"/>
        <v>26400</v>
      </c>
      <c r="R43" s="106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06">
        <f t="shared" si="2"/>
        <v>-103.64000000000306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0" t="s">
        <v>21</v>
      </c>
      <c r="D44" s="133">
        <f>'СВОД 2019'!P44</f>
        <v>0</v>
      </c>
      <c r="E44" s="105">
        <f>'СВОД 2020'!D44+$H$1*1-'Январь 2020'!D43</f>
        <v>0</v>
      </c>
      <c r="F44" s="105">
        <f>'СВОД 2020'!E44+$H$1*1-'Февраль 2020'!D43</f>
        <v>0</v>
      </c>
      <c r="G44" s="105">
        <f>'СВОД 2020'!F44+$H$1*1-'Март 2020'!D43</f>
        <v>0</v>
      </c>
      <c r="H44" s="105">
        <f>'СВОД 2020'!G44+$H$1*1-'Апрель 2020'!D43</f>
        <v>0</v>
      </c>
      <c r="I44" s="105">
        <f>'СВОД 2020'!H44+$H$1*1-'Май 2020'!D43</f>
        <v>0</v>
      </c>
      <c r="J44" s="105">
        <f>'СВОД 2020'!I44+$H$1*1-'Июнь 2020'!D43</f>
        <v>-2200</v>
      </c>
      <c r="K44" s="105">
        <f>'СВОД 2020'!J44+$H$1*1-'Июль 2020'!D43</f>
        <v>-2200</v>
      </c>
      <c r="L44" s="105">
        <f>'СВОД 2020'!K44+$H$1*1-'Август 2020'!D43</f>
        <v>-2200</v>
      </c>
      <c r="M44" s="105">
        <f>'СВОД 2020'!L44+$H$1*1-'Сентябрь 2020'!D43</f>
        <v>-2200</v>
      </c>
      <c r="N44" s="105">
        <f>'СВОД 2020'!M44+$H$1*1-'Октябрь 2020'!D43</f>
        <v>-2200</v>
      </c>
      <c r="O44" s="105">
        <f>'СВОД 2020'!N44+$H$1*1-'Ноябрь 2020'!D43</f>
        <v>-2200</v>
      </c>
      <c r="P44" s="105">
        <f>'СВОД 2020'!O44+$H$1*1-'Декабрь 2020'!D43</f>
        <v>-2200</v>
      </c>
      <c r="Q44" s="106">
        <f t="shared" si="1"/>
        <v>26400</v>
      </c>
      <c r="R44" s="106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06">
        <f t="shared" si="2"/>
        <v>-2200</v>
      </c>
      <c r="T44" s="116">
        <f t="shared" si="0"/>
        <v>0</v>
      </c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2019'!P45</f>
        <v>-2200</v>
      </c>
      <c r="E45" s="105">
        <f>'СВОД 2020'!D45+$H$1*1-'Январь 2020'!D44</f>
        <v>0</v>
      </c>
      <c r="F45" s="105">
        <f>'СВОД 2020'!E45+$H$1*1-'Февраль 2020'!D44</f>
        <v>-6600</v>
      </c>
      <c r="G45" s="105">
        <f>'СВОД 2020'!F45+$H$1*1-'Март 2020'!D44</f>
        <v>-4400</v>
      </c>
      <c r="H45" s="105">
        <f>'СВОД 2020'!G45+$H$1*1-'Апрель 2020'!D44</f>
        <v>-2200</v>
      </c>
      <c r="I45" s="105">
        <f>'СВОД 2020'!H45+$H$1*1-'Май 2020'!D44</f>
        <v>-6600</v>
      </c>
      <c r="J45" s="105">
        <f>'СВОД 2020'!I45+$H$1*1-'Июнь 2020'!D44</f>
        <v>-4400</v>
      </c>
      <c r="K45" s="105">
        <f>'СВОД 2020'!J45+$H$1*1-'Июль 2020'!D44</f>
        <v>-2200</v>
      </c>
      <c r="L45" s="105">
        <f>'СВОД 2020'!K45+$H$1*1-'Август 2020'!D44</f>
        <v>0</v>
      </c>
      <c r="M45" s="105">
        <f>'СВОД 2020'!L45+$H$1*1-'Сентябрь 2020'!D44</f>
        <v>2200</v>
      </c>
      <c r="N45" s="105">
        <f>'СВОД 2020'!M45+$H$1*1-'Октябрь 2020'!D44</f>
        <v>-4400</v>
      </c>
      <c r="O45" s="105">
        <f>'СВОД 2020'!N45+$H$1*1-'Ноябрь 2020'!D44</f>
        <v>-2200</v>
      </c>
      <c r="P45" s="105">
        <f>'СВОД 2020'!O45+$H$1*1-'Декабрь 2020'!D44</f>
        <v>0</v>
      </c>
      <c r="Q45" s="106">
        <f t="shared" si="1"/>
        <v>26400</v>
      </c>
      <c r="R45" s="106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2019'!P46</f>
        <v>0</v>
      </c>
      <c r="E46" s="105">
        <f>'СВОД 2020'!D46+$H$1*1-'Январь 2020'!D45</f>
        <v>2200</v>
      </c>
      <c r="F46" s="105">
        <f>'СВОД 2020'!E46+$H$1*1-'Февраль 2020'!D45</f>
        <v>4400</v>
      </c>
      <c r="G46" s="105">
        <f>'СВОД 2020'!F46+$H$1*1-'Март 2020'!D45</f>
        <v>0</v>
      </c>
      <c r="H46" s="105">
        <f>'СВОД 2020'!G46+$H$1*1-'Апрель 2020'!D45</f>
        <v>0</v>
      </c>
      <c r="I46" s="105">
        <f>'СВОД 2020'!H46+$H$1*1-'Май 2020'!D45</f>
        <v>0</v>
      </c>
      <c r="J46" s="105">
        <f>'СВОД 2020'!I46+$H$1*1-'Июнь 2020'!D45</f>
        <v>0</v>
      </c>
      <c r="K46" s="105">
        <f>'СВОД 2020'!J46+$H$1*1-'Июль 2020'!D45</f>
        <v>0</v>
      </c>
      <c r="L46" s="105">
        <f>'СВОД 2020'!K46+$H$1*1-'Август 2020'!D45</f>
        <v>0</v>
      </c>
      <c r="M46" s="105">
        <f>'СВОД 2020'!L46+$H$1*1-'Сентябрь 2020'!D45</f>
        <v>0</v>
      </c>
      <c r="N46" s="105">
        <f>'СВОД 2020'!M46+$H$1*1-'Октябрь 2020'!D45</f>
        <v>0</v>
      </c>
      <c r="O46" s="105">
        <f>'СВОД 2020'!N46+$H$1*1-'Ноябрь 2020'!D45</f>
        <v>0</v>
      </c>
      <c r="P46" s="105">
        <f>'СВОД 2020'!O46+$H$1*1-'Декабрь 2020'!D45</f>
        <v>0</v>
      </c>
      <c r="Q46" s="106">
        <f t="shared" si="1"/>
        <v>26400</v>
      </c>
      <c r="R46" s="106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2019'!P47</f>
        <v>19800</v>
      </c>
      <c r="E47" s="105">
        <f>'СВОД 2020'!D47+$H$1*1-'Январь 2020'!D46</f>
        <v>22000</v>
      </c>
      <c r="F47" s="105">
        <f>'СВОД 2020'!E47+$H$1*1-'Февраль 2020'!D46</f>
        <v>24200</v>
      </c>
      <c r="G47" s="105">
        <f>'СВОД 2020'!F47+$H$1*1-'Март 2020'!D46</f>
        <v>22400</v>
      </c>
      <c r="H47" s="105">
        <f>'СВОД 2020'!G47+$H$1*1-'Апрель 2020'!D46</f>
        <v>24600</v>
      </c>
      <c r="I47" s="105">
        <f>'СВОД 2020'!H47+$H$1*1-'Май 2020'!D46</f>
        <v>26800</v>
      </c>
      <c r="J47" s="105">
        <f>'СВОД 2020'!I47+$H$1*1-'Июнь 2020'!D46</f>
        <v>22000</v>
      </c>
      <c r="K47" s="105">
        <f>'СВОД 2020'!J47+$H$1*1-'Июль 2020'!D46</f>
        <v>24200</v>
      </c>
      <c r="L47" s="105">
        <f>'СВОД 2020'!K47+$H$1*1-'Август 2020'!D46</f>
        <v>26400</v>
      </c>
      <c r="M47" s="105">
        <f>'СВОД 2020'!L47+$H$1*1-'Сентябрь 2020'!D46</f>
        <v>28600</v>
      </c>
      <c r="N47" s="105">
        <f>'СВОД 2020'!M47+$H$1*1-'Октябрь 2020'!D46</f>
        <v>30800</v>
      </c>
      <c r="O47" s="105">
        <f>'СВОД 2020'!N47+$H$1*1-'Ноябрь 2020'!D46</f>
        <v>33000</v>
      </c>
      <c r="P47" s="105">
        <f>'СВОД 2020'!O47+$H$1*1-'Декабрь 2020'!D46</f>
        <v>35200</v>
      </c>
      <c r="Q47" s="106">
        <f t="shared" si="1"/>
        <v>26400</v>
      </c>
      <c r="R47" s="106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06">
        <f t="shared" si="2"/>
        <v>35200</v>
      </c>
      <c r="T47" s="116">
        <f t="shared" si="0"/>
        <v>0</v>
      </c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2019'!P48</f>
        <v>-5441.9500000000044</v>
      </c>
      <c r="E48" s="105">
        <f>'СВОД 2020'!D48+$H$1*1-'Январь 2020'!D47</f>
        <v>-3241.9500000000044</v>
      </c>
      <c r="F48" s="105">
        <f>'СВОД 2020'!E48+$H$1*1-'Февраль 2020'!D47</f>
        <v>-1041.9500000000044</v>
      </c>
      <c r="G48" s="105">
        <f>'СВОД 2020'!F48+$H$1*1-'Март 2020'!D47</f>
        <v>1158.0499999999956</v>
      </c>
      <c r="H48" s="105">
        <f>'СВОД 2020'!G48+$H$1*1-'Апрель 2020'!D47</f>
        <v>3358.0499999999956</v>
      </c>
      <c r="I48" s="105">
        <f>'СВОД 2020'!H48+$H$1*1-'Май 2020'!D47</f>
        <v>5558.0499999999956</v>
      </c>
      <c r="J48" s="105">
        <f>'СВОД 2020'!I48+$H$1*1-'Июнь 2020'!D47</f>
        <v>-2675.6100000000042</v>
      </c>
      <c r="K48" s="105">
        <f>'СВОД 2020'!J48+$H$1*1-'Июль 2020'!D47</f>
        <v>-4875.6100000000042</v>
      </c>
      <c r="L48" s="105">
        <f>'СВОД 2020'!K48+$H$1*1-'Август 2020'!D47</f>
        <v>-2675.6100000000042</v>
      </c>
      <c r="M48" s="105">
        <f>'СВОД 2020'!L48+$H$1*1-'Сентябрь 2020'!D47</f>
        <v>-475.61000000000422</v>
      </c>
      <c r="N48" s="105">
        <f>'СВОД 2020'!M48+$H$1*1-'Октябрь 2020'!D47</f>
        <v>1724.3899999999958</v>
      </c>
      <c r="O48" s="105">
        <f>'СВОД 2020'!N48+$H$1*1-'Ноябрь 2020'!D47</f>
        <v>3924.3899999999958</v>
      </c>
      <c r="P48" s="105">
        <f>'СВОД 2020'!O48+$H$1*1-'Декабрь 2020'!D47</f>
        <v>6124.3899999999958</v>
      </c>
      <c r="Q48" s="106">
        <f t="shared" si="1"/>
        <v>26400</v>
      </c>
      <c r="R48" s="106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06">
        <f t="shared" si="2"/>
        <v>6124.3899999999958</v>
      </c>
      <c r="T48" s="116">
        <f t="shared" si="0"/>
        <v>0</v>
      </c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2019'!P49</f>
        <v>-231.82999999999993</v>
      </c>
      <c r="E49" s="105">
        <f>'СВОД 2020'!D49+$H$1*1-'Январь 2020'!D48</f>
        <v>-231.82999999999993</v>
      </c>
      <c r="F49" s="105">
        <f>'СВОД 2020'!E49+$H$1*1-'Февраль 2020'!D48</f>
        <v>-231.82999999999993</v>
      </c>
      <c r="G49" s="105">
        <f>'СВОД 2020'!F49+$H$1*1-'Март 2020'!D48</f>
        <v>-2431.83</v>
      </c>
      <c r="H49" s="105">
        <f>'СВОД 2020'!G49+$H$1*1-'Апрель 2020'!D48</f>
        <v>-231.82999999999993</v>
      </c>
      <c r="I49" s="105">
        <f>'СВОД 2020'!H49+$H$1*1-'Май 2020'!D48</f>
        <v>1968.17</v>
      </c>
      <c r="J49" s="105">
        <f>'СВОД 2020'!I49+$H$1*1-'Июнь 2020'!D48</f>
        <v>-231.82999999999993</v>
      </c>
      <c r="K49" s="105">
        <f>'СВОД 2020'!J49+$H$1*1-'Июль 2020'!D48</f>
        <v>1968.17</v>
      </c>
      <c r="L49" s="105">
        <f>'СВОД 2020'!K49+$H$1*1-'Август 2020'!D48</f>
        <v>-231.82999999999993</v>
      </c>
      <c r="M49" s="105">
        <f>'СВОД 2020'!L49+$H$1*1-'Сентябрь 2020'!D48</f>
        <v>-2431.83</v>
      </c>
      <c r="N49" s="105">
        <f>'СВОД 2020'!M49+$H$1*1-'Октябрь 2020'!D48</f>
        <v>-231.82999999999993</v>
      </c>
      <c r="O49" s="105">
        <f>'СВОД 2020'!N49+$H$1*1-'Ноябрь 2020'!D48</f>
        <v>-231.82999999999993</v>
      </c>
      <c r="P49" s="105">
        <f>'СВОД 2020'!O49+$H$1*1-'Декабрь 2020'!D48</f>
        <v>-2431.83</v>
      </c>
      <c r="Q49" s="106">
        <f t="shared" si="1"/>
        <v>26400</v>
      </c>
      <c r="R49" s="106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06">
        <f t="shared" si="2"/>
        <v>-2431.8300000000017</v>
      </c>
      <c r="T49" s="116">
        <f t="shared" si="0"/>
        <v>0</v>
      </c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2019'!P50</f>
        <v>-2200</v>
      </c>
      <c r="E50" s="105">
        <f>'СВОД 2020'!D50+$H$1*1-'Январь 2020'!D49</f>
        <v>0</v>
      </c>
      <c r="F50" s="105">
        <f>'СВОД 2020'!E50+$H$1*1-'Февраль 2020'!D49</f>
        <v>-2200</v>
      </c>
      <c r="G50" s="105">
        <f>'СВОД 2020'!F50+$H$1*1-'Март 2020'!D49</f>
        <v>0</v>
      </c>
      <c r="H50" s="105">
        <f>'СВОД 2020'!G50+$H$1*1-'Апрель 2020'!D49</f>
        <v>-2200</v>
      </c>
      <c r="I50" s="105">
        <f>'СВОД 2020'!H50+$H$1*1-'Май 2020'!D49</f>
        <v>0</v>
      </c>
      <c r="J50" s="105">
        <f>'СВОД 2020'!I50+$H$1*1-'Июнь 2020'!D49</f>
        <v>2200</v>
      </c>
      <c r="K50" s="105">
        <f>'СВОД 2020'!J50+$H$1*1-'Июль 2020'!D49</f>
        <v>0</v>
      </c>
      <c r="L50" s="105">
        <f>'СВОД 2020'!K50+$H$1*1-'Август 2020'!D49</f>
        <v>2200</v>
      </c>
      <c r="M50" s="105">
        <f>'СВОД 2020'!L50+$H$1*1-'Сентябрь 2020'!D49</f>
        <v>0</v>
      </c>
      <c r="N50" s="105">
        <f>'СВОД 2020'!M50+$H$1*1-'Октябрь 2020'!D49</f>
        <v>2200</v>
      </c>
      <c r="O50" s="105">
        <f>'СВОД 2020'!N50+$H$1*1-'Ноябрь 2020'!D49</f>
        <v>0</v>
      </c>
      <c r="P50" s="105">
        <f>'СВОД 2020'!O50+$H$1*1-'Декабрь 2020'!D49</f>
        <v>0</v>
      </c>
      <c r="Q50" s="106">
        <f t="shared" si="1"/>
        <v>26400</v>
      </c>
      <c r="R50" s="106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06">
        <f t="shared" si="2"/>
        <v>0</v>
      </c>
      <c r="T50" s="116">
        <f t="shared" si="0"/>
        <v>0</v>
      </c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2019'!P51</f>
        <v>23459</v>
      </c>
      <c r="E51" s="105">
        <f>'СВОД 2020'!D51+$H$1*1-'Январь 2020'!D50</f>
        <v>25659</v>
      </c>
      <c r="F51" s="105">
        <f>'СВОД 2020'!E51+$H$1*1-'Февраль 2020'!D50</f>
        <v>27859</v>
      </c>
      <c r="G51" s="105">
        <f>'СВОД 2020'!F51+$H$1*1-'Март 2020'!D50</f>
        <v>30059</v>
      </c>
      <c r="H51" s="105">
        <f>'СВОД 2020'!G51+$H$1*1-'Апрель 2020'!D50</f>
        <v>32259</v>
      </c>
      <c r="I51" s="105">
        <f>'СВОД 2020'!H51+$H$1*1-'Май 2020'!D50</f>
        <v>34459</v>
      </c>
      <c r="J51" s="105">
        <f>'СВОД 2020'!I51+$H$1*1-'Июнь 2020'!D50</f>
        <v>36659</v>
      </c>
      <c r="K51" s="105">
        <f>'СВОД 2020'!J51+$H$1*1-'Июль 2020'!D50</f>
        <v>38859</v>
      </c>
      <c r="L51" s="105">
        <f>'СВОД 2020'!K51+$H$1*1-'Август 2020'!D50</f>
        <v>0</v>
      </c>
      <c r="M51" s="105">
        <f>'СВОД 2020'!L51+$H$1*1-'Сентябрь 2020'!D50</f>
        <v>2200</v>
      </c>
      <c r="N51" s="105">
        <f>'СВОД 2020'!M51+$H$1*1-'Октябрь 2020'!D50</f>
        <v>4400</v>
      </c>
      <c r="O51" s="105">
        <f>'СВОД 2020'!N51+$H$1*1-'Ноябрь 2020'!D50</f>
        <v>2200</v>
      </c>
      <c r="P51" s="105">
        <f>'СВОД 2020'!O51+$H$1*1-'Декабрь 2020'!D50</f>
        <v>2200</v>
      </c>
      <c r="Q51" s="106">
        <f t="shared" si="1"/>
        <v>26400</v>
      </c>
      <c r="R51" s="106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06">
        <f t="shared" si="2"/>
        <v>2200</v>
      </c>
      <c r="T51" s="116">
        <f t="shared" si="0"/>
        <v>0</v>
      </c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2019'!P52</f>
        <v>-3254.0199999999995</v>
      </c>
      <c r="E52" s="105">
        <f>'СВОД 2020'!D52+$H$1*1-'Январь 2020'!D51</f>
        <v>-3254.0199999999995</v>
      </c>
      <c r="F52" s="105">
        <f>'СВОД 2020'!E52+$H$1*1-'Февраль 2020'!D51</f>
        <v>-3254.0199999999995</v>
      </c>
      <c r="G52" s="105">
        <f>'СВОД 2020'!F52+$H$1*1-'Март 2020'!D51</f>
        <v>-3254.0199999999995</v>
      </c>
      <c r="H52" s="105">
        <f>'СВОД 2020'!G52+$H$1*1-'Апрель 2020'!D51</f>
        <v>-1054.0199999999995</v>
      </c>
      <c r="I52" s="105">
        <f>'СВОД 2020'!H52+$H$1*1-'Май 2020'!D51</f>
        <v>-1054.0199999999995</v>
      </c>
      <c r="J52" s="105">
        <f>'СВОД 2020'!I52+$H$1*1-'Июнь 2020'!D51</f>
        <v>-1054.0199999999995</v>
      </c>
      <c r="K52" s="105">
        <f>'СВОД 2020'!J52+$H$1*1-'Июль 2020'!D51</f>
        <v>-1054.0199999999995</v>
      </c>
      <c r="L52" s="105">
        <f>'СВОД 2020'!K52+$H$1*1-'Август 2020'!D51</f>
        <v>1145.9800000000005</v>
      </c>
      <c r="M52" s="105">
        <f>'СВОД 2020'!L52+$H$1*1-'Сентябрь 2020'!D51</f>
        <v>1145.9800000000005</v>
      </c>
      <c r="N52" s="105">
        <f>'СВОД 2020'!M52+$H$1*1-'Октябрь 2020'!D51</f>
        <v>1145.9800000000005</v>
      </c>
      <c r="O52" s="105">
        <f>'СВОД 2020'!N52+$H$1*1-'Ноябрь 2020'!D51</f>
        <v>1145.9800000000005</v>
      </c>
      <c r="P52" s="105">
        <f>'СВОД 2020'!O52+$H$1*1-'Декабрь 2020'!D51</f>
        <v>3345.9800000000005</v>
      </c>
      <c r="Q52" s="106">
        <f t="shared" si="1"/>
        <v>26400</v>
      </c>
      <c r="R52" s="106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06">
        <f t="shared" si="2"/>
        <v>3345.9799999999996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2019'!P53</f>
        <v>35300</v>
      </c>
      <c r="E53" s="105">
        <f>'СВОД 2020'!D53+$H$1*1-'Январь 2020'!D52</f>
        <v>37500</v>
      </c>
      <c r="F53" s="105">
        <f>'СВОД 2020'!E53+$H$1*1-'Февраль 2020'!D52</f>
        <v>39700</v>
      </c>
      <c r="G53" s="105">
        <f>'СВОД 2020'!F53+$H$1*1-'Март 2020'!D52</f>
        <v>41900</v>
      </c>
      <c r="H53" s="105">
        <f>'СВОД 2020'!G53+$H$1*1-'Апрель 2020'!D52</f>
        <v>44100</v>
      </c>
      <c r="I53" s="105">
        <f>'СВОД 2020'!H53+$H$1*1-'Май 2020'!D52</f>
        <v>46300</v>
      </c>
      <c r="J53" s="105">
        <f>'СВОД 2020'!I53+$H$1*1-'Июнь 2020'!D52</f>
        <v>48500</v>
      </c>
      <c r="K53" s="105">
        <f>'СВОД 2020'!J53+$H$1*1-'Июль 2020'!D52</f>
        <v>50700</v>
      </c>
      <c r="L53" s="105">
        <f>'СВОД 2020'!K53+$H$1*1-'Август 2020'!D52</f>
        <v>52900</v>
      </c>
      <c r="M53" s="105">
        <f>'СВОД 2020'!L53+$H$1*1-'Сентябрь 2020'!D52</f>
        <v>55100</v>
      </c>
      <c r="N53" s="105">
        <f>'СВОД 2020'!M53+$H$1*1-'Октябрь 2020'!D52</f>
        <v>57300</v>
      </c>
      <c r="O53" s="105">
        <f>'СВОД 2020'!N53+$H$1*1-'Ноябрь 2020'!D52</f>
        <v>59500</v>
      </c>
      <c r="P53" s="105">
        <f>'СВОД 2020'!O53+$H$1*1-'Декабрь 2020'!D52</f>
        <v>61700</v>
      </c>
      <c r="Q53" s="106">
        <f t="shared" si="1"/>
        <v>26400</v>
      </c>
      <c r="R53" s="106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06">
        <f t="shared" si="2"/>
        <v>61700</v>
      </c>
      <c r="T53" s="116">
        <f t="shared" si="0"/>
        <v>0</v>
      </c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2019'!P54</f>
        <v>-1855.1199999999953</v>
      </c>
      <c r="E54" s="105">
        <f>'СВОД 2020'!D54+$H$1*1-'Январь 2020'!D53</f>
        <v>-1855.1199999999953</v>
      </c>
      <c r="F54" s="105">
        <f>'СВОД 2020'!E54+$H$1*1-'Февраль 2020'!D53</f>
        <v>-1855.1199999999953</v>
      </c>
      <c r="G54" s="105">
        <f>'СВОД 2020'!F54+$H$1*1-'Март 2020'!D53</f>
        <v>-1855.1199999999953</v>
      </c>
      <c r="H54" s="105">
        <f>'СВОД 2020'!G54+$H$1*1-'Апрель 2020'!D53</f>
        <v>-1855.1199999999953</v>
      </c>
      <c r="I54" s="105">
        <f>'СВОД 2020'!H54+$H$1*1-'Май 2020'!D53</f>
        <v>-1855.1199999999953</v>
      </c>
      <c r="J54" s="105">
        <f>'СВОД 2020'!I54+$H$1*1-'Июнь 2020'!D53</f>
        <v>-1855.1199999999953</v>
      </c>
      <c r="K54" s="105">
        <f>'СВОД 2020'!J54+$H$1*1-'Июль 2020'!D53</f>
        <v>-1855.1199999999953</v>
      </c>
      <c r="L54" s="105">
        <f>'СВОД 2020'!K54+$H$1*1-'Август 2020'!D53</f>
        <v>-1855.1199999999953</v>
      </c>
      <c r="M54" s="105">
        <f>'СВОД 2020'!L54+$H$1*1-'Сентябрь 2020'!D53</f>
        <v>-1855.1199999999953</v>
      </c>
      <c r="N54" s="105">
        <f>'СВОД 2020'!M54+$H$1*1-'Октябрь 2020'!D53</f>
        <v>-1855.1199999999953</v>
      </c>
      <c r="O54" s="105">
        <f>'СВОД 2020'!N54+$H$1*1-'Ноябрь 2020'!D53</f>
        <v>-1855.1199999999953</v>
      </c>
      <c r="P54" s="105">
        <f>'СВОД 2020'!O54+$H$1*1-'Декабрь 2020'!D53</f>
        <v>-1855.1199999999953</v>
      </c>
      <c r="Q54" s="106">
        <f t="shared" si="1"/>
        <v>26400</v>
      </c>
      <c r="R54" s="106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2019'!P55</f>
        <v>98978.59</v>
      </c>
      <c r="E55" s="105">
        <f>'СВОД 2020'!D55+$H$1*1-'Январь 2020'!D54</f>
        <v>101178.59</v>
      </c>
      <c r="F55" s="105">
        <f>'СВОД 2020'!E55+$H$1*1-'Февраль 2020'!D54</f>
        <v>103378.59</v>
      </c>
      <c r="G55" s="105">
        <f>'СВОД 2020'!F55+$H$1*1-'Март 2020'!D54</f>
        <v>105578.59</v>
      </c>
      <c r="H55" s="105">
        <f>'СВОД 2020'!G55+$H$1*1-'Апрель 2020'!D54</f>
        <v>107778.59</v>
      </c>
      <c r="I55" s="105">
        <f>'СВОД 2020'!H55+$H$1*1-'Май 2020'!D54</f>
        <v>109978.59</v>
      </c>
      <c r="J55" s="105">
        <f>'СВОД 2020'!I55+$H$1*1-'Июнь 2020'!D54</f>
        <v>112178.59</v>
      </c>
      <c r="K55" s="105">
        <f>'СВОД 2020'!J55+$H$1*1-'Июль 2020'!D54</f>
        <v>114378.59</v>
      </c>
      <c r="L55" s="105">
        <f>'СВОД 2020'!K55+$H$1*1-'Август 2020'!D54</f>
        <v>116578.59</v>
      </c>
      <c r="M55" s="105">
        <f>'СВОД 2020'!L55+$H$1*1-'Сентябрь 2020'!D54</f>
        <v>118778.59</v>
      </c>
      <c r="N55" s="105">
        <f>'СВОД 2020'!M55+$H$1*1-'Октябрь 2020'!D54</f>
        <v>120978.59</v>
      </c>
      <c r="O55" s="105">
        <f>'СВОД 2020'!N55+$H$1*1-'Ноябрь 2020'!D54</f>
        <v>123178.59</v>
      </c>
      <c r="P55" s="105">
        <f>'СВОД 2020'!O55+$H$1*1-'Декабрь 2020'!D54</f>
        <v>125378.59</v>
      </c>
      <c r="Q55" s="106">
        <f t="shared" si="1"/>
        <v>26400</v>
      </c>
      <c r="R55" s="106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06">
        <f t="shared" si="2"/>
        <v>125378.59</v>
      </c>
      <c r="T55" s="116">
        <f t="shared" si="0"/>
        <v>0</v>
      </c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2019'!P56</f>
        <v>33835.75</v>
      </c>
      <c r="E56" s="105">
        <f>'СВОД 2020'!D56+$H$1*1-'Январь 2020'!D55</f>
        <v>31035.75</v>
      </c>
      <c r="F56" s="105">
        <f>'СВОД 2020'!E56+$H$1*1-'Февраль 2020'!D55</f>
        <v>33235.75</v>
      </c>
      <c r="G56" s="105">
        <f>'СВОД 2020'!F56+$H$1*1-'Март 2020'!D55</f>
        <v>35435.75</v>
      </c>
      <c r="H56" s="105">
        <f>'СВОД 2020'!G56+$H$1*1-'Апрель 2020'!D55</f>
        <v>37635.75</v>
      </c>
      <c r="I56" s="105">
        <f>'СВОД 2020'!H56+$H$1*1-'Май 2020'!D55</f>
        <v>33835.75</v>
      </c>
      <c r="J56" s="105">
        <f>'СВОД 2020'!I56+$H$1*1-'Июнь 2020'!D55</f>
        <v>36035.75</v>
      </c>
      <c r="K56" s="105">
        <f>'СВОД 2020'!J56+$H$1*1-'Июль 2020'!D55</f>
        <v>38235.75</v>
      </c>
      <c r="L56" s="105">
        <f>'СВОД 2020'!K56+$H$1*1-'Август 2020'!D55</f>
        <v>40435.75</v>
      </c>
      <c r="M56" s="105">
        <f>'СВОД 2020'!L56+$H$1*1-'Сентябрь 2020'!D55</f>
        <v>42635.75</v>
      </c>
      <c r="N56" s="105">
        <f>'СВОД 2020'!M56+$H$1*1-'Октябрь 2020'!D55</f>
        <v>44835.75</v>
      </c>
      <c r="O56" s="105">
        <f>'СВОД 2020'!N56+$H$1*1-'Ноябрь 2020'!D55</f>
        <v>47035.75</v>
      </c>
      <c r="P56" s="105">
        <f>'СВОД 2020'!O56+$H$1*1-'Декабрь 2020'!D55</f>
        <v>44235.75</v>
      </c>
      <c r="Q56" s="106">
        <f t="shared" si="1"/>
        <v>26400</v>
      </c>
      <c r="R56" s="106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06">
        <f t="shared" si="2"/>
        <v>44235.75</v>
      </c>
      <c r="T56" s="116">
        <f t="shared" si="0"/>
        <v>0</v>
      </c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2019'!P57</f>
        <v>2.7284841053187847E-12</v>
      </c>
      <c r="E57" s="105">
        <f>'СВОД 2020'!D57+$H$1*1-'Январь 2020'!D56</f>
        <v>-4399.9999999999973</v>
      </c>
      <c r="F57" s="105">
        <f>'СВОД 2020'!E57+$H$1*1-'Февраль 2020'!D56</f>
        <v>-2199.9999999999973</v>
      </c>
      <c r="G57" s="105">
        <f>'СВОД 2020'!F57+$H$1*1-'Март 2020'!D56</f>
        <v>2.7284841053187847E-12</v>
      </c>
      <c r="H57" s="105">
        <f>'СВОД 2020'!G57+$H$1*1-'Апрель 2020'!D56</f>
        <v>2200.0000000000027</v>
      </c>
      <c r="I57" s="105">
        <f>'СВОД 2020'!H57+$H$1*1-'Май 2020'!D56</f>
        <v>4400.0000000000027</v>
      </c>
      <c r="J57" s="105">
        <f>'СВОД 2020'!I57+$H$1*1-'Июнь 2020'!D56</f>
        <v>0</v>
      </c>
      <c r="K57" s="105">
        <f>'СВОД 2020'!J57+$H$1*1-'Июль 2020'!D56</f>
        <v>-4400</v>
      </c>
      <c r="L57" s="105">
        <f>'СВОД 2020'!K57+$H$1*1-'Август 2020'!D56</f>
        <v>-2200</v>
      </c>
      <c r="M57" s="105">
        <f>'СВОД 2020'!L57+$H$1*1-'Сентябрь 2020'!D56</f>
        <v>-6600</v>
      </c>
      <c r="N57" s="105">
        <f>'СВОД 2020'!M57+$H$1*1-'Октябрь 2020'!D56</f>
        <v>-4400</v>
      </c>
      <c r="O57" s="105">
        <f>'СВОД 2020'!N57+$H$1*1-'Ноябрь 2020'!D56</f>
        <v>-2200</v>
      </c>
      <c r="P57" s="105">
        <f>'СВОД 2020'!O57+$H$1*1-'Декабрь 2020'!D56</f>
        <v>0</v>
      </c>
      <c r="Q57" s="106">
        <f t="shared" si="1"/>
        <v>26400</v>
      </c>
      <c r="R57" s="106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06">
        <f t="shared" si="2"/>
        <v>0</v>
      </c>
      <c r="T57" s="116">
        <f t="shared" si="0"/>
        <v>0</v>
      </c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2019'!P58</f>
        <v>61529.31</v>
      </c>
      <c r="E58" s="105">
        <f>'СВОД 2020'!D58+$H$1*1-'Январь 2020'!D57</f>
        <v>63729.31</v>
      </c>
      <c r="F58" s="105">
        <f>'СВОД 2020'!E58+$H$1*1-'Февраль 2020'!D57</f>
        <v>-0.69000000000232831</v>
      </c>
      <c r="G58" s="105">
        <f>'СВОД 2020'!F58+$H$1*1-'Март 2020'!D57</f>
        <v>2199.3099999999977</v>
      </c>
      <c r="H58" s="105">
        <f>'СВОД 2020'!G58+$H$1*1-'Апрель 2020'!D57</f>
        <v>-0.69000000000232831</v>
      </c>
      <c r="I58" s="105">
        <f>'СВОД 2020'!H58+$H$1*1-'Май 2020'!D57</f>
        <v>-0.69000000000232831</v>
      </c>
      <c r="J58" s="105">
        <f>'СВОД 2020'!I58+$H$1*1-'Июнь 2020'!D57</f>
        <v>-0.69000000000232831</v>
      </c>
      <c r="K58" s="105">
        <f>'СВОД 2020'!J58+$H$1*1-'Июль 2020'!D57</f>
        <v>-0.69000000000232831</v>
      </c>
      <c r="L58" s="105">
        <f>'СВОД 2020'!K58+$H$1*1-'Август 2020'!D57</f>
        <v>-0.69000000000232831</v>
      </c>
      <c r="M58" s="105">
        <f>'СВОД 2020'!L58+$H$1*1-'Сентябрь 2020'!D57</f>
        <v>-0.69000000000232831</v>
      </c>
      <c r="N58" s="105">
        <f>'СВОД 2020'!M58+$H$1*1-'Октябрь 2020'!D57</f>
        <v>-0.69000000000232831</v>
      </c>
      <c r="O58" s="105">
        <f>'СВОД 2020'!N58+$H$1*1-'Ноябрь 2020'!D57</f>
        <v>-0.69000000000232831</v>
      </c>
      <c r="P58" s="105">
        <f>'СВОД 2020'!O58+$H$1*1-'Декабрь 2020'!D57</f>
        <v>-0.69000000000232831</v>
      </c>
      <c r="Q58" s="106">
        <f t="shared" si="1"/>
        <v>26400</v>
      </c>
      <c r="R58" s="106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06">
        <f t="shared" si="2"/>
        <v>-0.69000000000232831</v>
      </c>
      <c r="T58" s="116">
        <f t="shared" si="0"/>
        <v>0</v>
      </c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2019'!P59</f>
        <v>9600.2899999999972</v>
      </c>
      <c r="E59" s="105">
        <f>'СВОД 2020'!D59+$H$1*1-'Январь 2020'!D58</f>
        <v>11800.289999999997</v>
      </c>
      <c r="F59" s="105">
        <f>'СВОД 2020'!E59+$H$1*1-'Февраль 2020'!D58</f>
        <v>14000.289999999997</v>
      </c>
      <c r="G59" s="105">
        <f>'СВОД 2020'!F59+$H$1*1-'Март 2020'!D58</f>
        <v>11200.289999999997</v>
      </c>
      <c r="H59" s="105">
        <f>'СВОД 2020'!G59+$H$1*1-'Апрель 2020'!D58</f>
        <v>13400.289999999997</v>
      </c>
      <c r="I59" s="105">
        <f>'СВОД 2020'!H59+$H$1*1-'Май 2020'!D58</f>
        <v>15600.289999999997</v>
      </c>
      <c r="J59" s="105">
        <f>'СВОД 2020'!I59+$H$1*1-'Июнь 2020'!D58</f>
        <v>17800.289999999997</v>
      </c>
      <c r="K59" s="105">
        <f>'СВОД 2020'!J59+$H$1*1-'Июль 2020'!D58</f>
        <v>0.28999999999723514</v>
      </c>
      <c r="L59" s="105">
        <f>'СВОД 2020'!K59+$H$1*1-'Август 2020'!D58</f>
        <v>2200.2899999999972</v>
      </c>
      <c r="M59" s="105">
        <f>'СВОД 2020'!L59+$H$1*1-'Сентябрь 2020'!D58</f>
        <v>4400.2899999999972</v>
      </c>
      <c r="N59" s="105">
        <f>'СВОД 2020'!M59+$H$1*1-'Октябрь 2020'!D58</f>
        <v>2200.2899999999972</v>
      </c>
      <c r="O59" s="105">
        <f>'СВОД 2020'!N59+$H$1*1-'Ноябрь 2020'!D58</f>
        <v>0.28999999999723514</v>
      </c>
      <c r="P59" s="105">
        <f>'СВОД 2020'!O59+$H$1*1-'Декабрь 2020'!D58</f>
        <v>2200.2899999999972</v>
      </c>
      <c r="Q59" s="106">
        <f t="shared" si="1"/>
        <v>26400</v>
      </c>
      <c r="R59" s="106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06">
        <f t="shared" si="2"/>
        <v>2200.2899999999936</v>
      </c>
      <c r="T59" s="116">
        <f t="shared" si="0"/>
        <v>-3.637978807091713E-12</v>
      </c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2019'!P60</f>
        <v>-2871.2699999999986</v>
      </c>
      <c r="E60" s="105">
        <f>'СВОД 2020'!D60+$H$1*1-'Январь 2020'!D59</f>
        <v>-2871.2699999999986</v>
      </c>
      <c r="F60" s="105">
        <f>'СВОД 2020'!E60+$H$1*1-'Февраль 2020'!D59</f>
        <v>-2871.2699999999986</v>
      </c>
      <c r="G60" s="105">
        <f>'СВОД 2020'!F60+$H$1*1-'Март 2020'!D59</f>
        <v>-2871.2699999999986</v>
      </c>
      <c r="H60" s="105">
        <f>'СВОД 2020'!G60+$H$1*1-'Апрель 2020'!D59</f>
        <v>-7271.2699999999986</v>
      </c>
      <c r="I60" s="105">
        <f>'СВОД 2020'!H60+$H$1*1-'Май 2020'!D59</f>
        <v>-7271.2699999999986</v>
      </c>
      <c r="J60" s="105">
        <f>'СВОД 2020'!I60+$H$1*1-'Июнь 2020'!D59</f>
        <v>-7271.2699999999986</v>
      </c>
      <c r="K60" s="105">
        <f>'СВОД 2020'!J60+$H$1*1-'Июль 2020'!D59</f>
        <v>-7271.2699999999986</v>
      </c>
      <c r="L60" s="105">
        <f>'СВОД 2020'!K60+$H$1*1-'Август 2020'!D59</f>
        <v>-7271.2699999999986</v>
      </c>
      <c r="M60" s="105">
        <f>'СВОД 2020'!L60+$H$1*1-'Сентябрь 2020'!D59</f>
        <v>-7271.2699999999986</v>
      </c>
      <c r="N60" s="105">
        <f>'СВОД 2020'!M60+$H$1*1-'Октябрь 2020'!D59</f>
        <v>-7271.2699999999986</v>
      </c>
      <c r="O60" s="105">
        <f>'СВОД 2020'!N60+$H$1*1-'Ноябрь 2020'!D59</f>
        <v>-7271.2699999999986</v>
      </c>
      <c r="P60" s="105">
        <f>'СВОД 2020'!O60+$H$1*1-'Декабрь 2020'!D59</f>
        <v>-7271.2699999999986</v>
      </c>
      <c r="Q60" s="106">
        <f t="shared" si="1"/>
        <v>26400</v>
      </c>
      <c r="R60" s="106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06">
        <f t="shared" si="2"/>
        <v>-7271.2699999999968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2019'!P61</f>
        <v>68677.59</v>
      </c>
      <c r="E61" s="105">
        <f>'СВОД 2020'!D61+$H$1*1-'Январь 2020'!D60</f>
        <v>70877.59</v>
      </c>
      <c r="F61" s="105">
        <f>'СВОД 2020'!E61+$H$1*1-'Февраль 2020'!D60</f>
        <v>73077.59</v>
      </c>
      <c r="G61" s="105">
        <f>'СВОД 2020'!F61+$H$1*1-'Март 2020'!D60</f>
        <v>75277.59</v>
      </c>
      <c r="H61" s="105">
        <f>'СВОД 2020'!G61+$H$1*1-'Апрель 2020'!D60</f>
        <v>77477.59</v>
      </c>
      <c r="I61" s="105">
        <f>'СВОД 2020'!H61+$H$1*1-'Май 2020'!D60</f>
        <v>79677.59</v>
      </c>
      <c r="J61" s="105">
        <f>'СВОД 2020'!I61+$H$1*1-'Июнь 2020'!D60</f>
        <v>81877.59</v>
      </c>
      <c r="K61" s="105">
        <f>'СВОД 2020'!J61+$H$1*1-'Июль 2020'!D60</f>
        <v>84077.59</v>
      </c>
      <c r="L61" s="105">
        <f>'СВОД 2020'!K61+$H$1*1-'Август 2020'!D60</f>
        <v>86277.59</v>
      </c>
      <c r="M61" s="105">
        <f>'СВОД 2020'!L61+$H$1*1-'Сентябрь 2020'!D60</f>
        <v>88477.59</v>
      </c>
      <c r="N61" s="105">
        <f>'СВОД 2020'!M61+$H$1*1-'Октябрь 2020'!D60</f>
        <v>90677.59</v>
      </c>
      <c r="O61" s="105">
        <f>'СВОД 2020'!N61+$H$1*1-'Ноябрь 2020'!D60</f>
        <v>92877.59</v>
      </c>
      <c r="P61" s="105">
        <f>'СВОД 2020'!O61+$H$1*1-'Декабрь 2020'!D60</f>
        <v>95077.59</v>
      </c>
      <c r="Q61" s="106">
        <f t="shared" si="1"/>
        <v>26400</v>
      </c>
      <c r="R61" s="106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06">
        <f t="shared" si="2"/>
        <v>95077.59</v>
      </c>
      <c r="T61" s="116">
        <f t="shared" si="0"/>
        <v>0</v>
      </c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2019'!P62</f>
        <v>16400</v>
      </c>
      <c r="E62" s="105">
        <f>'СВОД 2020'!D62+$H$1*1-'Январь 2020'!D61</f>
        <v>18600</v>
      </c>
      <c r="F62" s="105">
        <f>'СВОД 2020'!E62+$H$1*1-'Февраль 2020'!D61</f>
        <v>14400</v>
      </c>
      <c r="G62" s="105">
        <f>'СВОД 2020'!F62+$H$1*1-'Март 2020'!D61</f>
        <v>16600</v>
      </c>
      <c r="H62" s="105">
        <f>'СВОД 2020'!G62+$H$1*1-'Апрель 2020'!D61</f>
        <v>18800</v>
      </c>
      <c r="I62" s="105">
        <f>'СВОД 2020'!H62+$H$1*1-'Май 2020'!D61</f>
        <v>21000</v>
      </c>
      <c r="J62" s="105">
        <f>'СВОД 2020'!I62+$H$1*1-'Июнь 2020'!D61</f>
        <v>23200</v>
      </c>
      <c r="K62" s="105">
        <f>'СВОД 2020'!J62+$H$1*1-'Июль 2020'!D61</f>
        <v>25400</v>
      </c>
      <c r="L62" s="105">
        <f>'СВОД 2020'!K62+$H$1*1-'Август 2020'!D61</f>
        <v>27600</v>
      </c>
      <c r="M62" s="105">
        <f>'СВОД 2020'!L62+$H$1*1-'Сентябрь 2020'!D61</f>
        <v>19800</v>
      </c>
      <c r="N62" s="105">
        <f>'СВОД 2020'!M62+$H$1*1-'Октябрь 2020'!D61</f>
        <v>22000</v>
      </c>
      <c r="O62" s="105">
        <f>'СВОД 2020'!N62+$H$1*1-'Ноябрь 2020'!D61</f>
        <v>7800</v>
      </c>
      <c r="P62" s="105">
        <f>'СВОД 2020'!O62+$H$1*1-'Декабрь 2020'!D61</f>
        <v>10000</v>
      </c>
      <c r="Q62" s="106">
        <f t="shared" si="1"/>
        <v>26400</v>
      </c>
      <c r="R62" s="106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06">
        <f t="shared" si="2"/>
        <v>10000</v>
      </c>
      <c r="T62" s="116">
        <f t="shared" si="0"/>
        <v>0</v>
      </c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2019'!P63</f>
        <v>38391.129999999997</v>
      </c>
      <c r="E63" s="105">
        <f>'СВОД 2020'!D63+$H$1*1-'Январь 2020'!D62</f>
        <v>40591.129999999997</v>
      </c>
      <c r="F63" s="105">
        <f>'СВОД 2020'!E63+$H$1*1-'Февраль 2020'!D62</f>
        <v>42791.13</v>
      </c>
      <c r="G63" s="105">
        <f>'СВОД 2020'!F63+$H$1*1-'Март 2020'!D62</f>
        <v>44991.13</v>
      </c>
      <c r="H63" s="105">
        <f>'СВОД 2020'!G63+$H$1*1-'Апрель 2020'!D62</f>
        <v>47191.13</v>
      </c>
      <c r="I63" s="105">
        <f>'СВОД 2020'!H63+$H$1*1-'Май 2020'!D62</f>
        <v>49391.13</v>
      </c>
      <c r="J63" s="105">
        <f>'СВОД 2020'!I63+$H$1*1-'Июнь 2020'!D62</f>
        <v>51591.13</v>
      </c>
      <c r="K63" s="105">
        <f>'СВОД 2020'!J63+$H$1*1-'Июль 2020'!D62</f>
        <v>53791.13</v>
      </c>
      <c r="L63" s="105">
        <f>'СВОД 2020'!K63+$H$1*1-'Август 2020'!D62</f>
        <v>55991.13</v>
      </c>
      <c r="M63" s="105">
        <f>'СВОД 2020'!L63+$H$1*1-'Сентябрь 2020'!D62</f>
        <v>58191.13</v>
      </c>
      <c r="N63" s="105">
        <f>'СВОД 2020'!M63+$H$1*1-'Октябрь 2020'!D62</f>
        <v>60391.13</v>
      </c>
      <c r="O63" s="105">
        <f>'СВОД 2020'!N63+$H$1*1-'Ноябрь 2020'!D62</f>
        <v>62591.13</v>
      </c>
      <c r="P63" s="105">
        <f>'СВОД 2020'!O63+$H$1*1-'Декабрь 2020'!D62</f>
        <v>64791.13</v>
      </c>
      <c r="Q63" s="106">
        <f t="shared" si="1"/>
        <v>26400</v>
      </c>
      <c r="R63" s="106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06">
        <f t="shared" si="2"/>
        <v>64791.13</v>
      </c>
      <c r="T63" s="116">
        <f t="shared" si="0"/>
        <v>0</v>
      </c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2019'!P64</f>
        <v>0</v>
      </c>
      <c r="E64" s="105">
        <f>'СВОД 2020'!D64+$H$1*1-'Январь 2020'!D63</f>
        <v>-2200</v>
      </c>
      <c r="F64" s="105">
        <f>'СВОД 2020'!E64+$H$1*1-'Февраль 2020'!D63</f>
        <v>-4400</v>
      </c>
      <c r="G64" s="105">
        <f>'СВОД 2020'!F64+$H$1*1-'Март 2020'!D63</f>
        <v>-2200</v>
      </c>
      <c r="H64" s="105">
        <f>'СВОД 2020'!G64+$H$1*1-'Апрель 2020'!D63</f>
        <v>0</v>
      </c>
      <c r="I64" s="105">
        <f>'СВОД 2020'!H64+$H$1*1-'Май 2020'!D63</f>
        <v>-2200</v>
      </c>
      <c r="J64" s="105">
        <f>'СВОД 2020'!I64+$H$1*1-'Июнь 2020'!D63</f>
        <v>0</v>
      </c>
      <c r="K64" s="105">
        <f>'СВОД 2020'!J64+$H$1*1-'Июль 2020'!D63</f>
        <v>-2200</v>
      </c>
      <c r="L64" s="105">
        <f>'СВОД 2020'!K64+$H$1*1-'Август 2020'!D63</f>
        <v>0</v>
      </c>
      <c r="M64" s="105">
        <f>'СВОД 2020'!L64+$H$1*1-'Сентябрь 2020'!D63</f>
        <v>-6600</v>
      </c>
      <c r="N64" s="105">
        <f>'СВОД 2020'!M64+$H$1*1-'Октябрь 2020'!D63</f>
        <v>-4400</v>
      </c>
      <c r="O64" s="105">
        <f>'СВОД 2020'!N64+$H$1*1-'Ноябрь 2020'!D63</f>
        <v>-2200</v>
      </c>
      <c r="P64" s="105">
        <f>'СВОД 2020'!O64+$H$1*1-'Декабрь 2020'!D63</f>
        <v>-6600</v>
      </c>
      <c r="Q64" s="106">
        <f t="shared" si="1"/>
        <v>26400</v>
      </c>
      <c r="R64" s="106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06">
        <f t="shared" si="2"/>
        <v>-6600</v>
      </c>
      <c r="T64" s="116">
        <f t="shared" si="0"/>
        <v>0</v>
      </c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2019'!P65</f>
        <v>-22893.100000000006</v>
      </c>
      <c r="E65" s="105">
        <f>'СВОД 2020'!D65+$H$1*1-'Январь 2020'!D64</f>
        <v>-20693.100000000006</v>
      </c>
      <c r="F65" s="105">
        <f>'СВОД 2020'!E65+$H$1*1-'Февраль 2020'!D64</f>
        <v>-18493.100000000006</v>
      </c>
      <c r="G65" s="105">
        <f>'СВОД 2020'!F65+$H$1*1-'Март 2020'!D64</f>
        <v>-16293.100000000006</v>
      </c>
      <c r="H65" s="105">
        <f>'СВОД 2020'!G65+$H$1*1-'Апрель 2020'!D64</f>
        <v>-14093.100000000006</v>
      </c>
      <c r="I65" s="105">
        <f>'СВОД 2020'!H65+$H$1*1-'Май 2020'!D64</f>
        <v>-11893.100000000006</v>
      </c>
      <c r="J65" s="105">
        <f>'СВОД 2020'!I65+$H$1*1-'Июнь 2020'!D64</f>
        <v>-9693.1000000000058</v>
      </c>
      <c r="K65" s="105">
        <f>'СВОД 2020'!J65+$H$1*1-'Июль 2020'!D64</f>
        <v>-7493.1000000000058</v>
      </c>
      <c r="L65" s="105">
        <f>'СВОД 2020'!K65+$H$1*1-'Август 2020'!D64</f>
        <v>-5293.1000000000058</v>
      </c>
      <c r="M65" s="105">
        <f>'СВОД 2020'!L65+$H$1*1-'Сентябрь 2020'!D64</f>
        <v>-3093.1000000000058</v>
      </c>
      <c r="N65" s="105">
        <f>'СВОД 2020'!M65+$H$1*1-'Октябрь 2020'!D64</f>
        <v>-893.10000000000582</v>
      </c>
      <c r="O65" s="105">
        <f>'СВОД 2020'!N65+$H$1*1-'Ноябрь 2020'!D64</f>
        <v>-18693.100000000006</v>
      </c>
      <c r="P65" s="105">
        <f>'СВОД 2020'!O65+$H$1*1-'Декабрь 2020'!D64</f>
        <v>-16493.100000000006</v>
      </c>
      <c r="Q65" s="106">
        <f t="shared" si="1"/>
        <v>26400</v>
      </c>
      <c r="R65" s="106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06">
        <f t="shared" si="2"/>
        <v>-16493.100000000006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2019'!P66</f>
        <v>0</v>
      </c>
      <c r="E66" s="105">
        <f>'СВОД 2020'!D66+$H$1*1-'Январь 2020'!D65</f>
        <v>-4400</v>
      </c>
      <c r="F66" s="105">
        <f>'СВОД 2020'!E66+$H$1*1-'Февраль 2020'!D65</f>
        <v>-2200</v>
      </c>
      <c r="G66" s="105">
        <f>'СВОД 2020'!F66+$H$1*1-'Март 2020'!D65</f>
        <v>0</v>
      </c>
      <c r="H66" s="105">
        <f>'СВОД 2020'!G66+$H$1*1-'Апрель 2020'!D65</f>
        <v>2200</v>
      </c>
      <c r="I66" s="105">
        <f>'СВОД 2020'!H66+$H$1*1-'Май 2020'!D65</f>
        <v>4400</v>
      </c>
      <c r="J66" s="105">
        <f>'СВОД 2020'!I66+$H$1*1-'Июнь 2020'!D65</f>
        <v>6600</v>
      </c>
      <c r="K66" s="105">
        <f>'СВОД 2020'!J66+$H$1*1-'Июль 2020'!D65</f>
        <v>8800</v>
      </c>
      <c r="L66" s="105">
        <f>'СВОД 2020'!K66+$H$1*1-'Август 2020'!D65</f>
        <v>11000</v>
      </c>
      <c r="M66" s="105">
        <f>'СВОД 2020'!L66+$H$1*1-'Сентябрь 2020'!D65</f>
        <v>13200</v>
      </c>
      <c r="N66" s="105">
        <f>'СВОД 2020'!M66+$H$1*1-'Октябрь 2020'!D65</f>
        <v>-4400</v>
      </c>
      <c r="O66" s="105">
        <f>'СВОД 2020'!N66+$H$1*1-'Ноябрь 2020'!D65</f>
        <v>-2200</v>
      </c>
      <c r="P66" s="105">
        <f>'СВОД 2020'!O66+$H$1*1-'Декабрь 2020'!D65</f>
        <v>0</v>
      </c>
      <c r="Q66" s="106">
        <f t="shared" si="1"/>
        <v>26400</v>
      </c>
      <c r="R66" s="106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2019'!P67</f>
        <v>-14600</v>
      </c>
      <c r="E67" s="105">
        <f>'СВОД 2020'!D67+$H$1*1-'Январь 2020'!D66</f>
        <v>-12400</v>
      </c>
      <c r="F67" s="105">
        <f>'СВОД 2020'!E67+$H$1*1-'Февраль 2020'!D66</f>
        <v>-10200</v>
      </c>
      <c r="G67" s="105">
        <f>'СВОД 2020'!F67+$H$1*1-'Март 2020'!D66</f>
        <v>-8000</v>
      </c>
      <c r="H67" s="105">
        <f>'СВОД 2020'!G67+$H$1*1-'Апрель 2020'!D66</f>
        <v>-5800</v>
      </c>
      <c r="I67" s="105">
        <f>'СВОД 2020'!H67+$H$1*1-'Май 2020'!D66</f>
        <v>-3600</v>
      </c>
      <c r="J67" s="105">
        <f>'СВОД 2020'!I67+$H$1*1-'Июнь 2020'!D66</f>
        <v>-6400</v>
      </c>
      <c r="K67" s="105">
        <f>'СВОД 2020'!J67+$H$1*1-'Июль 2020'!D66</f>
        <v>-4200</v>
      </c>
      <c r="L67" s="105">
        <f>'СВОД 2020'!K67+$H$1*1-'Август 2020'!D66</f>
        <v>-2000</v>
      </c>
      <c r="M67" s="105">
        <f>'СВОД 2020'!L67+$H$1*1-'Сентябрь 2020'!D66</f>
        <v>200</v>
      </c>
      <c r="N67" s="105">
        <f>'СВОД 2020'!M67+$H$1*1-'Октябрь 2020'!D66</f>
        <v>2400</v>
      </c>
      <c r="O67" s="105">
        <f>'СВОД 2020'!N67+$H$1*1-'Ноябрь 2020'!D66</f>
        <v>4600</v>
      </c>
      <c r="P67" s="105">
        <f>'СВОД 2020'!O67+$H$1*1-'Декабрь 2020'!D66</f>
        <v>6800</v>
      </c>
      <c r="Q67" s="106">
        <f t="shared" si="1"/>
        <v>26400</v>
      </c>
      <c r="R67" s="106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06">
        <f t="shared" si="2"/>
        <v>6800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2019'!P68</f>
        <v>1992.5899999999983</v>
      </c>
      <c r="E68" s="105">
        <f>'СВОД 2020'!D68+$H$1*1-'Январь 2020'!D67</f>
        <v>192.58999999999833</v>
      </c>
      <c r="F68" s="105">
        <f>'СВОД 2020'!E68+$H$1*1-'Февраль 2020'!D67</f>
        <v>-1607.4100000000017</v>
      </c>
      <c r="G68" s="105">
        <f>'СВОД 2020'!F68+$H$1*1-'Март 2020'!D67</f>
        <v>592.58999999999833</v>
      </c>
      <c r="H68" s="105">
        <f>'СВОД 2020'!G68+$H$1*1-'Апрель 2020'!D67</f>
        <v>2792.5899999999983</v>
      </c>
      <c r="I68" s="105">
        <f>'СВОД 2020'!H68+$H$1*1-'Май 2020'!D67</f>
        <v>4992.5899999999983</v>
      </c>
      <c r="J68" s="105">
        <f>'СВОД 2020'!I68+$H$1*1-'Июнь 2020'!D67</f>
        <v>7192.5899999999983</v>
      </c>
      <c r="K68" s="105">
        <f>'СВОД 2020'!J68+$H$1*1-'Июль 2020'!D67</f>
        <v>5392.5899999999983</v>
      </c>
      <c r="L68" s="105">
        <f>'СВОД 2020'!K68+$H$1*1-'Август 2020'!D67</f>
        <v>-2407.4100000000017</v>
      </c>
      <c r="M68" s="105">
        <f>'СВОД 2020'!L68+$H$1*1-'Сентябрь 2020'!D67</f>
        <v>-207.41000000000167</v>
      </c>
      <c r="N68" s="105">
        <f>'СВОД 2020'!M68+$H$1*1-'Октябрь 2020'!D67</f>
        <v>1992.5899999999983</v>
      </c>
      <c r="O68" s="105">
        <f>'СВОД 2020'!N68+$H$1*1-'Ноябрь 2020'!D67</f>
        <v>192.58999999999833</v>
      </c>
      <c r="P68" s="105">
        <f>'СВОД 2020'!O68+$H$1*1-'Декабрь 2020'!D67</f>
        <v>2392.5899999999983</v>
      </c>
      <c r="Q68" s="106">
        <f t="shared" ref="Q68:Q131" si="4">2200*12</f>
        <v>26400</v>
      </c>
      <c r="R68" s="106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06">
        <f t="shared" ref="S68:S131" si="5">Q68+D68-R68</f>
        <v>2392.5899999999965</v>
      </c>
      <c r="T68" s="116">
        <f t="shared" si="3"/>
        <v>0</v>
      </c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2019'!P69</f>
        <v>10787.359999999993</v>
      </c>
      <c r="E69" s="105">
        <f>'СВОД 2020'!D69+$H$1*1-'Январь 2020'!D68</f>
        <v>5987.3599999999933</v>
      </c>
      <c r="F69" s="105">
        <f>'СВОД 2020'!E69+$H$1*1-'Февраль 2020'!D68</f>
        <v>2187.3599999999933</v>
      </c>
      <c r="G69" s="105">
        <f>'СВОД 2020'!F69+$H$1*1-'Март 2020'!D68</f>
        <v>4387.3599999999933</v>
      </c>
      <c r="H69" s="105">
        <f>'СВОД 2020'!G69+$H$1*1-'Апрель 2020'!D68</f>
        <v>6587.3599999999933</v>
      </c>
      <c r="I69" s="105">
        <f>'СВОД 2020'!H69+$H$1*1-'Май 2020'!D68</f>
        <v>8787.3599999999933</v>
      </c>
      <c r="J69" s="105">
        <f>'СВОД 2020'!I69+$H$1*1-'Июнь 2020'!D68</f>
        <v>5987.3599999999933</v>
      </c>
      <c r="K69" s="105">
        <f>'СВОД 2020'!J69+$H$1*1-'Июль 2020'!D68</f>
        <v>8187.3599999999933</v>
      </c>
      <c r="L69" s="105">
        <f>'СВОД 2020'!K69+$H$1*1-'Август 2020'!D68</f>
        <v>10387.359999999993</v>
      </c>
      <c r="M69" s="105">
        <f>'СВОД 2020'!L69+$H$1*1-'Сентябрь 2020'!D68</f>
        <v>12587.359999999993</v>
      </c>
      <c r="N69" s="105">
        <f>'СВОД 2020'!M69+$H$1*1-'Октябрь 2020'!D68</f>
        <v>1987.3599999999933</v>
      </c>
      <c r="O69" s="105">
        <f>'СВОД 2020'!N69+$H$1*1-'Ноябрь 2020'!D68</f>
        <v>4187.3599999999933</v>
      </c>
      <c r="P69" s="105">
        <f>'СВОД 2020'!O69+$H$1*1-'Декабрь 2020'!D68</f>
        <v>3387.3599999999933</v>
      </c>
      <c r="Q69" s="106">
        <f t="shared" si="4"/>
        <v>26400</v>
      </c>
      <c r="R69" s="106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06">
        <f t="shared" si="5"/>
        <v>3387.3599999999933</v>
      </c>
      <c r="T69" s="116">
        <f t="shared" si="3"/>
        <v>0</v>
      </c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2019'!P70</f>
        <v>15200.75</v>
      </c>
      <c r="E70" s="105">
        <f>'СВОД 2020'!D70+$H$1*1-'Январь 2020'!D69</f>
        <v>17400.75</v>
      </c>
      <c r="F70" s="105">
        <f>'СВОД 2020'!E70+$H$1*1-'Февраль 2020'!D69</f>
        <v>19300.75</v>
      </c>
      <c r="G70" s="105">
        <f>'СВОД 2020'!F70+$H$1*1-'Март 2020'!D69</f>
        <v>16500.75</v>
      </c>
      <c r="H70" s="105">
        <f>'СВОД 2020'!G70+$H$1*1-'Апрель 2020'!D69</f>
        <v>18163.75</v>
      </c>
      <c r="I70" s="105">
        <f>'СВОД 2020'!H70+$H$1*1-'Май 2020'!D69</f>
        <v>19526.75</v>
      </c>
      <c r="J70" s="105">
        <f>'СВОД 2020'!I70+$H$1*1-'Июнь 2020'!D69</f>
        <v>17526.75</v>
      </c>
      <c r="K70" s="105">
        <f>'СВОД 2020'!J70+$H$1*1-'Июль 2020'!D69</f>
        <v>13889.75</v>
      </c>
      <c r="L70" s="105">
        <f>'СВОД 2020'!K70+$H$1*1-'Август 2020'!D69</f>
        <v>15252.75</v>
      </c>
      <c r="M70" s="105">
        <f>'СВОД 2020'!L70+$H$1*1-'Сентябрь 2020'!D69</f>
        <v>16678.75</v>
      </c>
      <c r="N70" s="105">
        <f>'СВОД 2020'!M70+$H$1*1-'Октябрь 2020'!D69</f>
        <v>18578.75</v>
      </c>
      <c r="O70" s="105">
        <f>'СВОД 2020'!N70+$H$1*1-'Ноябрь 2020'!D69</f>
        <v>20478.75</v>
      </c>
      <c r="P70" s="105">
        <f>'СВОД 2020'!O70+$H$1*1-'Декабрь 2020'!D69</f>
        <v>22141.75</v>
      </c>
      <c r="Q70" s="106">
        <f t="shared" si="4"/>
        <v>26400</v>
      </c>
      <c r="R70" s="106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06">
        <f t="shared" si="5"/>
        <v>22141.75</v>
      </c>
      <c r="T70" s="116">
        <f t="shared" si="3"/>
        <v>0</v>
      </c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2019'!P71</f>
        <v>671.77000000000044</v>
      </c>
      <c r="E71" s="105">
        <f>'СВОД 2020'!D71+$H$1*1-'Январь 2020'!D70</f>
        <v>2871.7700000000004</v>
      </c>
      <c r="F71" s="105">
        <f>'СВОД 2020'!E71+$H$1*1-'Февраль 2020'!D70</f>
        <v>2871.7700000000004</v>
      </c>
      <c r="G71" s="105">
        <f>'СВОД 2020'!F71+$H$1*1-'Март 2020'!D70</f>
        <v>2871.7700000000004</v>
      </c>
      <c r="H71" s="105">
        <f>'СВОД 2020'!G71+$H$1*1-'Апрель 2020'!D70</f>
        <v>2871.7700000000004</v>
      </c>
      <c r="I71" s="105">
        <f>'СВОД 2020'!H71+$H$1*1-'Май 2020'!D70</f>
        <v>2871.7700000000004</v>
      </c>
      <c r="J71" s="105">
        <f>'СВОД 2020'!I71+$H$1*1-'Июнь 2020'!D70</f>
        <v>2871.7700000000004</v>
      </c>
      <c r="K71" s="105">
        <f>'СВОД 2020'!J71+$H$1*1-'Июль 2020'!D70</f>
        <v>2871.7700000000004</v>
      </c>
      <c r="L71" s="105">
        <f>'СВОД 2020'!K71+$H$1*1-'Август 2020'!D70</f>
        <v>-5528.23</v>
      </c>
      <c r="M71" s="105">
        <f>'СВОД 2020'!L71+$H$1*1-'Сентябрь 2020'!D70</f>
        <v>-7728.23</v>
      </c>
      <c r="N71" s="105">
        <f>'СВОД 2020'!M71+$H$1*1-'Октябрь 2020'!D70</f>
        <v>-5528.23</v>
      </c>
      <c r="O71" s="105">
        <f>'СВОД 2020'!N71+$H$1*1-'Ноябрь 2020'!D70</f>
        <v>-5528.23</v>
      </c>
      <c r="P71" s="105">
        <f>'СВОД 2020'!O71+$H$1*1-'Декабрь 2020'!D70</f>
        <v>-7728.23</v>
      </c>
      <c r="Q71" s="106">
        <f t="shared" si="4"/>
        <v>26400</v>
      </c>
      <c r="R71" s="106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06">
        <f t="shared" si="5"/>
        <v>-7728.23</v>
      </c>
      <c r="T71" s="116">
        <f t="shared" si="3"/>
        <v>0</v>
      </c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2019'!P72</f>
        <v>3913.34</v>
      </c>
      <c r="E72" s="105">
        <f>'СВОД 2020'!D72+$H$1*1-'Январь 2020'!D71</f>
        <v>6113.34</v>
      </c>
      <c r="F72" s="105">
        <f>'СВОД 2020'!E72+$H$1*1-'Февраль 2020'!D71</f>
        <v>8313.34</v>
      </c>
      <c r="G72" s="105">
        <f>'СВОД 2020'!F72+$H$1*1-'Март 2020'!D71</f>
        <v>10513.34</v>
      </c>
      <c r="H72" s="105">
        <f>'СВОД 2020'!G72+$H$1*1-'Апрель 2020'!D71</f>
        <v>12713.34</v>
      </c>
      <c r="I72" s="105">
        <f>'СВОД 2020'!H72+$H$1*1-'Май 2020'!D71</f>
        <v>0</v>
      </c>
      <c r="J72" s="105">
        <f>'СВОД 2020'!I72+$H$1*1-'Июнь 2020'!D71</f>
        <v>2200</v>
      </c>
      <c r="K72" s="105">
        <f>'СВОД 2020'!J72+$H$1*1-'Июль 2020'!D71</f>
        <v>0</v>
      </c>
      <c r="L72" s="105">
        <f>'СВОД 2020'!K72+$H$1*1-'Август 2020'!D71</f>
        <v>2200</v>
      </c>
      <c r="M72" s="105">
        <f>'СВОД 2020'!L72+$H$1*1-'Сентябрь 2020'!D71</f>
        <v>2200</v>
      </c>
      <c r="N72" s="105">
        <f>'СВОД 2020'!M72+$H$1*1-'Октябрь 2020'!D71</f>
        <v>2200</v>
      </c>
      <c r="O72" s="105">
        <f>'СВОД 2020'!N72+$H$1*1-'Ноябрь 2020'!D71</f>
        <v>2200</v>
      </c>
      <c r="P72" s="105">
        <f>'СВОД 2020'!O72+$H$1*1-'Декабрь 2020'!D71</f>
        <v>2200</v>
      </c>
      <c r="Q72" s="106">
        <f t="shared" si="4"/>
        <v>26400</v>
      </c>
      <c r="R72" s="106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06">
        <f t="shared" si="5"/>
        <v>2200</v>
      </c>
      <c r="T72" s="116">
        <f t="shared" si="3"/>
        <v>0</v>
      </c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2019'!P73</f>
        <v>13353.46</v>
      </c>
      <c r="E73" s="105">
        <f>'СВОД 2020'!D73+$H$1*1-'Январь 2020'!D72</f>
        <v>15553.46</v>
      </c>
      <c r="F73" s="105">
        <f>'СВОД 2020'!E73+$H$1*1-'Февраль 2020'!D72</f>
        <v>12753.46</v>
      </c>
      <c r="G73" s="105">
        <f>'СВОД 2020'!F73+$H$1*1-'Март 2020'!D72</f>
        <v>14953.46</v>
      </c>
      <c r="H73" s="105">
        <f>'СВОД 2020'!G73+$H$1*1-'Апрель 2020'!D72</f>
        <v>17153.46</v>
      </c>
      <c r="I73" s="105">
        <f>'СВОД 2020'!H73+$H$1*1-'Май 2020'!D72</f>
        <v>14353.46</v>
      </c>
      <c r="J73" s="105">
        <f>'СВОД 2020'!I73+$H$1*1-'Июнь 2020'!D72</f>
        <v>11553.46</v>
      </c>
      <c r="K73" s="105">
        <f>'СВОД 2020'!J73+$H$1*1-'Июль 2020'!D72</f>
        <v>-0.30000000000109139</v>
      </c>
      <c r="L73" s="105">
        <f>'СВОД 2020'!K73+$H$1*1-'Август 2020'!D72</f>
        <v>-0.30000000000109139</v>
      </c>
      <c r="M73" s="105">
        <f>'СВОД 2020'!L73+$H$1*1-'Сентябрь 2020'!D72</f>
        <v>-0.30000000000109139</v>
      </c>
      <c r="N73" s="105">
        <f>'СВОД 2020'!M73+$H$1*1-'Октябрь 2020'!D72</f>
        <v>0</v>
      </c>
      <c r="O73" s="105">
        <f>'СВОД 2020'!N73+$H$1*1-'Ноябрь 2020'!D72</f>
        <v>0</v>
      </c>
      <c r="P73" s="105">
        <f>'СВОД 2020'!O73+$H$1*1-'Декабрь 2020'!D72</f>
        <v>0</v>
      </c>
      <c r="Q73" s="106">
        <f t="shared" si="4"/>
        <v>26400</v>
      </c>
      <c r="R73" s="106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06">
        <f t="shared" si="5"/>
        <v>0</v>
      </c>
      <c r="T73" s="116">
        <f t="shared" si="3"/>
        <v>0</v>
      </c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2019'!P74</f>
        <v>30363</v>
      </c>
      <c r="E74" s="105">
        <f>'СВОД 2020'!D74+$H$1*1-'Январь 2020'!D73</f>
        <v>32563</v>
      </c>
      <c r="F74" s="105">
        <f>'СВОД 2020'!E74+$H$1*1-'Февраль 2020'!D73</f>
        <v>34763</v>
      </c>
      <c r="G74" s="105">
        <f>'СВОД 2020'!F74+$H$1*1-'Март 2020'!D73</f>
        <v>36963</v>
      </c>
      <c r="H74" s="105">
        <f>'СВОД 2020'!G74+$H$1*1-'Апрель 2020'!D73</f>
        <v>39163</v>
      </c>
      <c r="I74" s="105">
        <f>'СВОД 2020'!H74+$H$1*1-'Май 2020'!D73</f>
        <v>41363</v>
      </c>
      <c r="J74" s="105">
        <f>'СВОД 2020'!I74+$H$1*1-'Июнь 2020'!D73</f>
        <v>43563</v>
      </c>
      <c r="K74" s="105">
        <f>'СВОД 2020'!J74+$H$1*1-'Июль 2020'!D73</f>
        <v>45763</v>
      </c>
      <c r="L74" s="105">
        <f>'СВОД 2020'!K74+$H$1*1-'Август 2020'!D73</f>
        <v>47963</v>
      </c>
      <c r="M74" s="105">
        <f>'СВОД 2020'!L74+$H$1*1-'Сентябрь 2020'!D73</f>
        <v>50163</v>
      </c>
      <c r="N74" s="105">
        <f>'СВОД 2020'!M74+$H$1*1-'Октябрь 2020'!D73</f>
        <v>52363</v>
      </c>
      <c r="O74" s="105">
        <f>'СВОД 2020'!N74+$H$1*1-'Ноябрь 2020'!D73</f>
        <v>54563</v>
      </c>
      <c r="P74" s="105">
        <f>'СВОД 2020'!O74+$H$1*1-'Декабрь 2020'!D73</f>
        <v>56763</v>
      </c>
      <c r="Q74" s="106">
        <f t="shared" si="4"/>
        <v>26400</v>
      </c>
      <c r="R74" s="106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06">
        <f t="shared" si="5"/>
        <v>56763</v>
      </c>
      <c r="T74" s="116">
        <f t="shared" si="3"/>
        <v>0</v>
      </c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2019'!P75</f>
        <v>22012.989999999998</v>
      </c>
      <c r="E75" s="105">
        <f>'СВОД 2020'!D75+$H$1*1-'Январь 2020'!D74</f>
        <v>24212.989999999998</v>
      </c>
      <c r="F75" s="105">
        <f>'СВОД 2020'!E75+$H$1*1-'Февраль 2020'!D74</f>
        <v>26412.989999999998</v>
      </c>
      <c r="G75" s="105">
        <f>'СВОД 2020'!F75+$H$1*1-'Март 2020'!D74</f>
        <v>28612.989999999998</v>
      </c>
      <c r="H75" s="105">
        <f>'СВОД 2020'!G75+$H$1*1-'Апрель 2020'!D74</f>
        <v>30812.989999999998</v>
      </c>
      <c r="I75" s="105">
        <f>'СВОД 2020'!H75+$H$1*1-'Май 2020'!D74</f>
        <v>33012.99</v>
      </c>
      <c r="J75" s="105">
        <f>'СВОД 2020'!I75+$H$1*1-'Июнь 2020'!D74</f>
        <v>35212.99</v>
      </c>
      <c r="K75" s="105">
        <f>'СВОД 2020'!J75+$H$1*1-'Июль 2020'!D74</f>
        <v>37412.99</v>
      </c>
      <c r="L75" s="105">
        <f>'СВОД 2020'!K75+$H$1*1-'Август 2020'!D74</f>
        <v>39612.99</v>
      </c>
      <c r="M75" s="105">
        <f>'СВОД 2020'!L75+$H$1*1-'Сентябрь 2020'!D74</f>
        <v>41812.99</v>
      </c>
      <c r="N75" s="105">
        <f>'СВОД 2020'!M75+$H$1*1-'Октябрь 2020'!D74</f>
        <v>44012.99</v>
      </c>
      <c r="O75" s="105">
        <f>'СВОД 2020'!N75+$H$1*1-'Ноябрь 2020'!D74</f>
        <v>46212.99</v>
      </c>
      <c r="P75" s="105">
        <f>'СВОД 2020'!O75+$H$1*1-'Декабрь 2020'!D74</f>
        <v>48412.99</v>
      </c>
      <c r="Q75" s="106">
        <f t="shared" si="4"/>
        <v>26400</v>
      </c>
      <c r="R75" s="106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06">
        <f t="shared" si="5"/>
        <v>48412.99</v>
      </c>
      <c r="T75" s="116">
        <f t="shared" si="3"/>
        <v>0</v>
      </c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2019'!P76</f>
        <v>8500</v>
      </c>
      <c r="E76" s="105">
        <f>'СВОД 2020'!D76+$H$1*1-'Январь 2020'!D75</f>
        <v>10700</v>
      </c>
      <c r="F76" s="105">
        <f>'СВОД 2020'!E76+$H$1*1-'Февраль 2020'!D75</f>
        <v>12900</v>
      </c>
      <c r="G76" s="105">
        <f>'СВОД 2020'!F76+$H$1*1-'Март 2020'!D75</f>
        <v>12100</v>
      </c>
      <c r="H76" s="105">
        <f>'СВОД 2020'!G76+$H$1*1-'Апрель 2020'!D75</f>
        <v>14300</v>
      </c>
      <c r="I76" s="105">
        <f>'СВОД 2020'!H76+$H$1*1-'Май 2020'!D75</f>
        <v>16500</v>
      </c>
      <c r="J76" s="105">
        <f>'СВОД 2020'!I76+$H$1*1-'Июнь 2020'!D75</f>
        <v>15700</v>
      </c>
      <c r="K76" s="105">
        <f>'СВОД 2020'!J76+$H$1*1-'Июль 2020'!D75</f>
        <v>14900</v>
      </c>
      <c r="L76" s="105">
        <f>'СВОД 2020'!K76+$H$1*1-'Август 2020'!D75</f>
        <v>17100</v>
      </c>
      <c r="M76" s="105">
        <f>'СВОД 2020'!L76+$H$1*1-'Сентябрь 2020'!D75</f>
        <v>19300</v>
      </c>
      <c r="N76" s="105">
        <f>'СВОД 2020'!M76+$H$1*1-'Октябрь 2020'!D75</f>
        <v>21500</v>
      </c>
      <c r="O76" s="105">
        <f>'СВОД 2020'!N76+$H$1*1-'Ноябрь 2020'!D75</f>
        <v>23700</v>
      </c>
      <c r="P76" s="105">
        <f>'СВОД 2020'!O76+$H$1*1-'Декабрь 2020'!D75</f>
        <v>25900</v>
      </c>
      <c r="Q76" s="106">
        <f t="shared" si="4"/>
        <v>26400</v>
      </c>
      <c r="R76" s="106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06">
        <f t="shared" si="5"/>
        <v>25900</v>
      </c>
      <c r="T76" s="116">
        <f t="shared" si="3"/>
        <v>0</v>
      </c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2019'!P77</f>
        <v>17604.589999999997</v>
      </c>
      <c r="E77" s="105">
        <f>'СВОД 2020'!D77+$H$1*1-'Январь 2020'!D76</f>
        <v>19804.589999999997</v>
      </c>
      <c r="F77" s="105">
        <f>'СВОД 2020'!E77+$H$1*1-'Февраль 2020'!D76</f>
        <v>22004.589999999997</v>
      </c>
      <c r="G77" s="105">
        <f>'СВОД 2020'!F77+$H$1*1-'Март 2020'!D76</f>
        <v>24204.589999999997</v>
      </c>
      <c r="H77" s="105">
        <f>'СВОД 2020'!G77+$H$1*1-'Апрель 2020'!D76</f>
        <v>26404.589999999997</v>
      </c>
      <c r="I77" s="105">
        <f>'СВОД 2020'!H77+$H$1*1-'Май 2020'!D76</f>
        <v>28604.589999999997</v>
      </c>
      <c r="J77" s="105">
        <f>'СВОД 2020'!I77+$H$1*1-'Июнь 2020'!D76</f>
        <v>30804.589999999997</v>
      </c>
      <c r="K77" s="105">
        <f>'СВОД 2020'!J77+$H$1*1-'Июль 2020'!D76</f>
        <v>33004.589999999997</v>
      </c>
      <c r="L77" s="105">
        <f>'СВОД 2020'!K77+$H$1*1-'Август 2020'!D76</f>
        <v>35204.589999999997</v>
      </c>
      <c r="M77" s="105">
        <f>'СВОД 2020'!L77+$H$1*1-'Сентябрь 2020'!D76</f>
        <v>37404.589999999997</v>
      </c>
      <c r="N77" s="105">
        <f>'СВОД 2020'!M77+$H$1*1-'Октябрь 2020'!D76</f>
        <v>39604.589999999997</v>
      </c>
      <c r="O77" s="105">
        <f>'СВОД 2020'!N77+$H$1*1-'Ноябрь 2020'!D76</f>
        <v>41804.589999999997</v>
      </c>
      <c r="P77" s="105">
        <f>'СВОД 2020'!O77+$H$1*1-'Декабрь 2020'!D76</f>
        <v>44004.59</v>
      </c>
      <c r="Q77" s="106">
        <f t="shared" si="4"/>
        <v>26400</v>
      </c>
      <c r="R77" s="106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06">
        <f t="shared" si="5"/>
        <v>44004.59</v>
      </c>
      <c r="T77" s="116">
        <f t="shared" si="3"/>
        <v>0</v>
      </c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2019'!P78</f>
        <v>33000</v>
      </c>
      <c r="E78" s="105">
        <f>'СВОД 2020'!D78+$H$1*1-'Январь 2020'!D77</f>
        <v>35200</v>
      </c>
      <c r="F78" s="105">
        <f>'СВОД 2020'!E78+$H$1*1-'Февраль 2020'!D77</f>
        <v>37400</v>
      </c>
      <c r="G78" s="105">
        <f>'СВОД 2020'!F78+$H$1*1-'Март 2020'!D77</f>
        <v>39600</v>
      </c>
      <c r="H78" s="105">
        <f>'СВОД 2020'!G78+$H$1*1-'Апрель 2020'!D77</f>
        <v>41800</v>
      </c>
      <c r="I78" s="105">
        <f>'СВОД 2020'!H78+$H$1*1-'Май 2020'!D77</f>
        <v>44000</v>
      </c>
      <c r="J78" s="105">
        <f>'СВОД 2020'!I78+$H$1*1-'Июнь 2020'!D77</f>
        <v>46200</v>
      </c>
      <c r="K78" s="105">
        <f>'СВОД 2020'!J78+$H$1*1-'Июль 2020'!D77</f>
        <v>48400</v>
      </c>
      <c r="L78" s="105">
        <f>'СВОД 2020'!K78+$H$1*1-'Август 2020'!D77</f>
        <v>50600</v>
      </c>
      <c r="M78" s="105">
        <f>'СВОД 2020'!L78+$H$1*1-'Сентябрь 2020'!D77</f>
        <v>52800</v>
      </c>
      <c r="N78" s="105">
        <f>'СВОД 2020'!M78+$H$1*1-'Октябрь 2020'!D77</f>
        <v>55000</v>
      </c>
      <c r="O78" s="105">
        <f>'СВОД 2020'!N78+$H$1*1-'Ноябрь 2020'!D77</f>
        <v>57200</v>
      </c>
      <c r="P78" s="105">
        <f>'СВОД 2020'!O78+$H$1*1-'Декабрь 2020'!D77</f>
        <v>59400</v>
      </c>
      <c r="Q78" s="106">
        <f t="shared" si="4"/>
        <v>26400</v>
      </c>
      <c r="R78" s="106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06">
        <f t="shared" si="5"/>
        <v>59400</v>
      </c>
      <c r="T78" s="116">
        <f t="shared" si="3"/>
        <v>0</v>
      </c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2019'!P79</f>
        <v>-336.63000000000102</v>
      </c>
      <c r="E79" s="105">
        <f>'СВОД 2020'!D79+$H$1*1-'Январь 2020'!D78</f>
        <v>-2536.630000000001</v>
      </c>
      <c r="F79" s="105">
        <f>'СВОД 2020'!E79+$H$1*1-'Февраль 2020'!D78</f>
        <v>-336.63000000000102</v>
      </c>
      <c r="G79" s="105">
        <f>'СВОД 2020'!F79+$H$1*1-'Март 2020'!D78</f>
        <v>-2536.630000000001</v>
      </c>
      <c r="H79" s="105">
        <f>'СВОД 2020'!G79+$H$1*1-'Апрель 2020'!D78</f>
        <v>-336.63000000000102</v>
      </c>
      <c r="I79" s="105">
        <f>'СВОД 2020'!H79+$H$1*1-'Май 2020'!D78</f>
        <v>-336.63000000000102</v>
      </c>
      <c r="J79" s="105">
        <f>'СВОД 2020'!I79+$H$1*1-'Июнь 2020'!D78</f>
        <v>-2536.630000000001</v>
      </c>
      <c r="K79" s="105">
        <f>'СВОД 2020'!J79+$H$1*1-'Июль 2020'!D78</f>
        <v>-336.63000000000102</v>
      </c>
      <c r="L79" s="105">
        <f>'СВОД 2020'!K79+$H$1*1-'Август 2020'!D78</f>
        <v>-336.63000000000102</v>
      </c>
      <c r="M79" s="105">
        <f>'СВОД 2020'!L79+$H$1*1-'Сентябрь 2020'!D78</f>
        <v>-336.63000000000102</v>
      </c>
      <c r="N79" s="105">
        <f>'СВОД 2020'!M79+$H$1*1-'Октябрь 2020'!D78</f>
        <v>-336.63000000000102</v>
      </c>
      <c r="O79" s="105">
        <f>'СВОД 2020'!N79+$H$1*1-'Ноябрь 2020'!D78</f>
        <v>-336.63000000000102</v>
      </c>
      <c r="P79" s="105">
        <f>'СВОД 2020'!O79+$H$1*1-'Декабрь 2020'!D78</f>
        <v>-336.63000000000102</v>
      </c>
      <c r="Q79" s="106">
        <f t="shared" si="4"/>
        <v>26400</v>
      </c>
      <c r="R79" s="106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2019'!P80</f>
        <v>46400</v>
      </c>
      <c r="E80" s="105">
        <f>'СВОД 2020'!D80+$H$1*1-'Январь 2020'!D79</f>
        <v>48600</v>
      </c>
      <c r="F80" s="105">
        <f>'СВОД 2020'!E80+$H$1*1-'Февраль 2020'!D79</f>
        <v>48000</v>
      </c>
      <c r="G80" s="105">
        <f>'СВОД 2020'!F80+$H$1*1-'Март 2020'!D79</f>
        <v>40200</v>
      </c>
      <c r="H80" s="105">
        <f>'СВОД 2020'!G80+$H$1*1-'Апрель 2020'!D79</f>
        <v>32400</v>
      </c>
      <c r="I80" s="105">
        <f>'СВОД 2020'!H80+$H$1*1-'Май 2020'!D79</f>
        <v>34600</v>
      </c>
      <c r="J80" s="105">
        <f>'СВОД 2020'!I80+$H$1*1-'Июнь 2020'!D79</f>
        <v>36800</v>
      </c>
      <c r="K80" s="105">
        <f>'СВОД 2020'!J80+$H$1*1-'Июль 2020'!D79</f>
        <v>19000</v>
      </c>
      <c r="L80" s="105">
        <f>'СВОД 2020'!K80+$H$1*1-'Август 2020'!D79</f>
        <v>1200</v>
      </c>
      <c r="M80" s="105">
        <f>'СВОД 2020'!L80+$H$1*1-'Сентябрь 2020'!D79</f>
        <v>1200</v>
      </c>
      <c r="N80" s="105">
        <f>'СВОД 2020'!M80+$H$1*1-'Октябрь 2020'!D79</f>
        <v>600</v>
      </c>
      <c r="O80" s="105">
        <f>'СВОД 2020'!N80+$H$1*1-'Ноябрь 2020'!D79</f>
        <v>300</v>
      </c>
      <c r="P80" s="105">
        <f>'СВОД 2020'!O80+$H$1*1-'Декабрь 2020'!D79</f>
        <v>2500</v>
      </c>
      <c r="Q80" s="106">
        <f t="shared" si="4"/>
        <v>26400</v>
      </c>
      <c r="R80" s="106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06">
        <f t="shared" si="5"/>
        <v>2500</v>
      </c>
      <c r="T80" s="116">
        <f t="shared" si="3"/>
        <v>0</v>
      </c>
    </row>
    <row r="81" spans="1:20" ht="15.95" customHeight="1" x14ac:dyDescent="0.25">
      <c r="A81" s="20" t="s">
        <v>98</v>
      </c>
      <c r="B81" s="2">
        <v>63</v>
      </c>
      <c r="C81" s="114"/>
      <c r="D81" s="133">
        <f>'СВОД 2019'!P81</f>
        <v>127704.6</v>
      </c>
      <c r="E81" s="105">
        <f>'СВОД 2020'!D81+$H$1*1-'Январь 2020'!D80</f>
        <v>129904.6</v>
      </c>
      <c r="F81" s="105">
        <f>'СВОД 2020'!E81+$H$1*1-'Февраль 2020'!D80</f>
        <v>132104.6</v>
      </c>
      <c r="G81" s="105">
        <f>'СВОД 2020'!F81+$H$1*1-'Март 2020'!D80</f>
        <v>134304.6</v>
      </c>
      <c r="H81" s="105">
        <f>'СВОД 2020'!G81+$H$1*1-'Апрель 2020'!D80</f>
        <v>136504.6</v>
      </c>
      <c r="I81" s="105">
        <f>'СВОД 2020'!H81+$H$1*1-'Май 2020'!D80</f>
        <v>138704.6</v>
      </c>
      <c r="J81" s="105">
        <f>'СВОД 2020'!I81+$H$1*1-'Июнь 2020'!D80</f>
        <v>140904.6</v>
      </c>
      <c r="K81" s="105">
        <f>'СВОД 2020'!J81+$H$1*1-'Июль 2020'!D80</f>
        <v>143104.6</v>
      </c>
      <c r="L81" s="105">
        <f>'СВОД 2020'!K81+$H$1*1-'Август 2020'!D80</f>
        <v>145304.6</v>
      </c>
      <c r="M81" s="105">
        <f>'СВОД 2020'!L81+$H$1*1-'Сентябрь 2020'!D80</f>
        <v>147504.6</v>
      </c>
      <c r="N81" s="105">
        <f>'СВОД 2020'!M81+$H$1*1-'Октябрь 2020'!D80</f>
        <v>149704.6</v>
      </c>
      <c r="O81" s="105">
        <f>'СВОД 2020'!N81+$H$1*1-'Ноябрь 2020'!D80</f>
        <v>151904.6</v>
      </c>
      <c r="P81" s="105">
        <f>'СВОД 2020'!O81+$H$1*1-'Декабрь 2020'!D80</f>
        <v>154104.6</v>
      </c>
      <c r="Q81" s="106">
        <f t="shared" si="4"/>
        <v>26400</v>
      </c>
      <c r="R81" s="106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06">
        <f t="shared" si="5"/>
        <v>154104.6</v>
      </c>
      <c r="T81" s="116">
        <f t="shared" si="3"/>
        <v>0</v>
      </c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2019'!P82</f>
        <v>2140.7599999999948</v>
      </c>
      <c r="E82" s="105">
        <f>'СВОД 2020'!D82+$H$1*1-'Январь 2020'!D81</f>
        <v>4340.7599999999948</v>
      </c>
      <c r="F82" s="105">
        <f>'СВОД 2020'!E82+$H$1*1-'Февраль 2020'!D81</f>
        <v>6540.7599999999948</v>
      </c>
      <c r="G82" s="105">
        <f>'СВОД 2020'!F82+$H$1*1-'Март 2020'!D81</f>
        <v>8740.7599999999948</v>
      </c>
      <c r="H82" s="105">
        <f>'СВОД 2020'!G82+$H$1*1-'Апрель 2020'!D81</f>
        <v>10940.759999999995</v>
      </c>
      <c r="I82" s="105">
        <f>'СВОД 2020'!H82+$H$1*1-'Май 2020'!D81</f>
        <v>13140.759999999995</v>
      </c>
      <c r="J82" s="105">
        <f>'СВОД 2020'!I82+$H$1*1-'Июнь 2020'!D81</f>
        <v>15340.759999999995</v>
      </c>
      <c r="K82" s="105">
        <f>'СВОД 2020'!J82+$H$1*1-'Июль 2020'!D81</f>
        <v>17540.759999999995</v>
      </c>
      <c r="L82" s="105">
        <f>'СВОД 2020'!K82+$H$1*1-'Август 2020'!D81</f>
        <v>19740.759999999995</v>
      </c>
      <c r="M82" s="105">
        <f>'СВОД 2020'!L82+$H$1*1-'Сентябрь 2020'!D81</f>
        <v>21940.759999999995</v>
      </c>
      <c r="N82" s="105">
        <f>'СВОД 2020'!M82+$H$1*1-'Октябрь 2020'!D81</f>
        <v>24140.759999999995</v>
      </c>
      <c r="O82" s="105">
        <f>'СВОД 2020'!N82+$H$1*1-'Ноябрь 2020'!D81</f>
        <v>26340.759999999995</v>
      </c>
      <c r="P82" s="105">
        <f>'СВОД 2020'!O82+$H$1*1-'Декабрь 2020'!D81</f>
        <v>28540.759999999995</v>
      </c>
      <c r="Q82" s="106">
        <f t="shared" si="4"/>
        <v>26400</v>
      </c>
      <c r="R82" s="106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06">
        <f t="shared" si="5"/>
        <v>28540.759999999995</v>
      </c>
      <c r="T82" s="116">
        <f t="shared" si="3"/>
        <v>0</v>
      </c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2019'!P83</f>
        <v>-0.30999999999949068</v>
      </c>
      <c r="E83" s="105">
        <f>'СВОД 2020'!D83+$H$1*1-'Январь 2020'!D82</f>
        <v>-0.30999999999949068</v>
      </c>
      <c r="F83" s="105">
        <f>'СВОД 2020'!E83+$H$1*1-'Февраль 2020'!D82</f>
        <v>2199.6900000000005</v>
      </c>
      <c r="G83" s="105">
        <f>'СВОД 2020'!F83+$H$1*1-'Март 2020'!D82</f>
        <v>2199.6900000000005</v>
      </c>
      <c r="H83" s="105">
        <f>'СВОД 2020'!G83+$H$1*1-'Апрель 2020'!D82</f>
        <v>2199.6900000000005</v>
      </c>
      <c r="I83" s="105">
        <f>'СВОД 2020'!H83+$H$1*1-'Май 2020'!D82</f>
        <v>2199.6900000000005</v>
      </c>
      <c r="J83" s="105">
        <f>'СВОД 2020'!I83+$H$1*1-'Июнь 2020'!D82</f>
        <v>199.69000000000051</v>
      </c>
      <c r="K83" s="105">
        <f>'СВОД 2020'!J83+$H$1*1-'Июль 2020'!D82</f>
        <v>-0.30999999999949068</v>
      </c>
      <c r="L83" s="105">
        <f>'СВОД 2020'!K83+$H$1*1-'Август 2020'!D82</f>
        <v>-0.30999999999949068</v>
      </c>
      <c r="M83" s="105">
        <f>'СВОД 2020'!L83+$H$1*1-'Сентябрь 2020'!D82</f>
        <v>-0.30999999999949068</v>
      </c>
      <c r="N83" s="105">
        <f>'СВОД 2020'!M83+$H$1*1-'Октябрь 2020'!D82</f>
        <v>-0.30999999999949068</v>
      </c>
      <c r="O83" s="105">
        <f>'СВОД 2020'!N83+$H$1*1-'Ноябрь 2020'!D82</f>
        <v>-0.30999999999949068</v>
      </c>
      <c r="P83" s="105">
        <f>'СВОД 2020'!O83+$H$1*1-'Декабрь 2020'!D82</f>
        <v>-0.30999999999949068</v>
      </c>
      <c r="Q83" s="106">
        <f t="shared" si="4"/>
        <v>26400</v>
      </c>
      <c r="R83" s="106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2019'!P84</f>
        <v>4399.0600000000013</v>
      </c>
      <c r="E84" s="105">
        <f>'СВОД 2020'!D84+$H$1*1-'Январь 2020'!D83</f>
        <v>6599.0600000000013</v>
      </c>
      <c r="F84" s="105">
        <f>'СВОД 2020'!E84+$H$1*1-'Февраль 2020'!D83</f>
        <v>8799.0600000000013</v>
      </c>
      <c r="G84" s="105">
        <f>'СВОД 2020'!F84+$H$1*1-'Март 2020'!D83</f>
        <v>10999.060000000001</v>
      </c>
      <c r="H84" s="105">
        <f>'СВОД 2020'!G84+$H$1*1-'Апрель 2020'!D83</f>
        <v>13199.060000000001</v>
      </c>
      <c r="I84" s="105">
        <f>'СВОД 2020'!H84+$H$1*1-'Май 2020'!D83</f>
        <v>-0.93999999999869033</v>
      </c>
      <c r="J84" s="105">
        <f>'СВОД 2020'!I84+$H$1*1-'Июнь 2020'!D83</f>
        <v>135.84000000000151</v>
      </c>
      <c r="K84" s="105">
        <f>'СВОД 2020'!J84+$H$1*1-'Июль 2020'!D83</f>
        <v>2335.8400000000015</v>
      </c>
      <c r="L84" s="105">
        <f>'СВОД 2020'!K84+$H$1*1-'Август 2020'!D83</f>
        <v>4535.840000000002</v>
      </c>
      <c r="M84" s="105">
        <f>'СВОД 2020'!L84+$H$1*1-'Сентябрь 2020'!D83</f>
        <v>6735.840000000002</v>
      </c>
      <c r="N84" s="105">
        <f>'СВОД 2020'!M84+$H$1*1-'Октябрь 2020'!D83</f>
        <v>8935.840000000002</v>
      </c>
      <c r="O84" s="105">
        <f>'СВОД 2020'!N84+$H$1*1-'Ноябрь 2020'!D83</f>
        <v>11135.840000000002</v>
      </c>
      <c r="P84" s="105">
        <f>'СВОД 2020'!O84+$H$1*1-'Декабрь 2020'!D83</f>
        <v>-64.159999999998035</v>
      </c>
      <c r="Q84" s="106">
        <f t="shared" si="4"/>
        <v>26400</v>
      </c>
      <c r="R84" s="106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06">
        <f t="shared" si="5"/>
        <v>-64.159999999999854</v>
      </c>
      <c r="T84" s="116">
        <f t="shared" si="3"/>
        <v>-1.8189894035458565E-12</v>
      </c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2019'!P85</f>
        <v>13200</v>
      </c>
      <c r="E85" s="105">
        <f>'СВОД 2020'!D85+$H$1*1-'Январь 2020'!D84</f>
        <v>15400</v>
      </c>
      <c r="F85" s="105">
        <f>'СВОД 2020'!E85+$H$1*1-'Февраль 2020'!D84</f>
        <v>17600</v>
      </c>
      <c r="G85" s="105">
        <f>'СВОД 2020'!F85+$H$1*1-'Март 2020'!D84</f>
        <v>2200</v>
      </c>
      <c r="H85" s="105">
        <f>'СВОД 2020'!G85+$H$1*1-'Апрель 2020'!D84</f>
        <v>4400</v>
      </c>
      <c r="I85" s="105">
        <f>'СВОД 2020'!H85+$H$1*1-'Май 2020'!D84</f>
        <v>0</v>
      </c>
      <c r="J85" s="105">
        <f>'СВОД 2020'!I85+$H$1*1-'Июнь 2020'!D84</f>
        <v>2200</v>
      </c>
      <c r="K85" s="105">
        <f>'СВОД 2020'!J85+$H$1*1-'Июль 2020'!D84</f>
        <v>0</v>
      </c>
      <c r="L85" s="105">
        <f>'СВОД 2020'!K85+$H$1*1-'Август 2020'!D84</f>
        <v>2200</v>
      </c>
      <c r="M85" s="105">
        <f>'СВОД 2020'!L85+$H$1*1-'Сентябрь 2020'!D84</f>
        <v>4400</v>
      </c>
      <c r="N85" s="105">
        <f>'СВОД 2020'!M85+$H$1*1-'Октябрь 2020'!D84</f>
        <v>0</v>
      </c>
      <c r="O85" s="105">
        <f>'СВОД 2020'!N85+$H$1*1-'Ноябрь 2020'!D84</f>
        <v>2200</v>
      </c>
      <c r="P85" s="105">
        <f>'СВОД 2020'!O85+$H$1*1-'Декабрь 2020'!D84</f>
        <v>0</v>
      </c>
      <c r="Q85" s="106">
        <f t="shared" si="4"/>
        <v>26400</v>
      </c>
      <c r="R85" s="106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06">
        <f t="shared" si="5"/>
        <v>0</v>
      </c>
      <c r="T85" s="116">
        <f t="shared" si="3"/>
        <v>0</v>
      </c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2019'!P86</f>
        <v>0</v>
      </c>
      <c r="E86" s="105">
        <f>'СВОД 2020'!D86+$H$1*1-'Январь 2020'!D85</f>
        <v>0</v>
      </c>
      <c r="F86" s="105">
        <f>'СВОД 2020'!E86+$H$1*1-'Февраль 2020'!D85</f>
        <v>0</v>
      </c>
      <c r="G86" s="105">
        <f>'СВОД 2020'!F86+$H$1*1-'Март 2020'!D85</f>
        <v>2200</v>
      </c>
      <c r="H86" s="105">
        <f>'СВОД 2020'!G86+$H$1*1-'Апрель 2020'!D85</f>
        <v>4400</v>
      </c>
      <c r="I86" s="105">
        <f>'СВОД 2020'!H86+$H$1*1-'Май 2020'!D85</f>
        <v>2200</v>
      </c>
      <c r="J86" s="105">
        <f>'СВОД 2020'!I86+$H$1*1-'Июнь 2020'!D85</f>
        <v>-2955.88</v>
      </c>
      <c r="K86" s="105">
        <f>'СВОД 2020'!J86+$H$1*1-'Июль 2020'!D85</f>
        <v>-755.88000000000011</v>
      </c>
      <c r="L86" s="105">
        <f>'СВОД 2020'!K86+$H$1*1-'Август 2020'!D85</f>
        <v>1444.12</v>
      </c>
      <c r="M86" s="105">
        <f>'СВОД 2020'!L86+$H$1*1-'Сентябрь 2020'!D85</f>
        <v>3644.12</v>
      </c>
      <c r="N86" s="105">
        <f>'СВОД 2020'!M86+$H$1*1-'Октябрь 2020'!D85</f>
        <v>0</v>
      </c>
      <c r="O86" s="105">
        <f>'СВОД 2020'!N86+$H$1*1-'Ноябрь 2020'!D85</f>
        <v>0</v>
      </c>
      <c r="P86" s="105">
        <f>'СВОД 2020'!O86+$H$1*1-'Декабрь 2020'!D85</f>
        <v>0</v>
      </c>
      <c r="Q86" s="106">
        <f t="shared" si="4"/>
        <v>26400</v>
      </c>
      <c r="R86" s="106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">
        <v>68</v>
      </c>
      <c r="C87" s="20" t="s">
        <v>21</v>
      </c>
      <c r="D87" s="133">
        <f>'СВОД 2019'!P87</f>
        <v>106221.84</v>
      </c>
      <c r="E87" s="105">
        <f>'СВОД 2020'!D87+$H$1*1-'Январь 2020'!D86</f>
        <v>108421.84</v>
      </c>
      <c r="F87" s="105">
        <f>'СВОД 2020'!E87+$H$1*1-'Февраль 2020'!D86</f>
        <v>110621.84</v>
      </c>
      <c r="G87" s="105">
        <f>'СВОД 2020'!F87+$H$1*1-'Март 2020'!D86</f>
        <v>112821.84</v>
      </c>
      <c r="H87" s="105">
        <f>'СВОД 2020'!G87+$H$1*1-'Апрель 2020'!D86</f>
        <v>115021.84</v>
      </c>
      <c r="I87" s="105">
        <f>'СВОД 2020'!H87+$H$1*1-'Май 2020'!D86</f>
        <v>117221.84</v>
      </c>
      <c r="J87" s="105">
        <f>'СВОД 2020'!I87+$H$1*1-'Июнь 2020'!D86</f>
        <v>119421.84</v>
      </c>
      <c r="K87" s="105">
        <f>'СВОД 2020'!J87+$H$1*1-'Июль 2020'!D86</f>
        <v>121621.84</v>
      </c>
      <c r="L87" s="105">
        <f>'СВОД 2020'!K87+$H$1*1-'Август 2020'!D86</f>
        <v>123821.84</v>
      </c>
      <c r="M87" s="105">
        <f>'СВОД 2020'!L87+$H$1*1-'Сентябрь 2020'!D86</f>
        <v>126021.84</v>
      </c>
      <c r="N87" s="105">
        <f>'СВОД 2020'!M87+$H$1*1-'Октябрь 2020'!D86</f>
        <v>128221.84</v>
      </c>
      <c r="O87" s="105">
        <f>'СВОД 2020'!N87+$H$1*1-'Ноябрь 2020'!D86</f>
        <v>130421.84</v>
      </c>
      <c r="P87" s="105">
        <f>'СВОД 2020'!O87+$H$1*1-'Декабрь 2020'!D86</f>
        <v>132621.84</v>
      </c>
      <c r="Q87" s="106">
        <f t="shared" si="4"/>
        <v>26400</v>
      </c>
      <c r="R87" s="106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06">
        <f t="shared" si="5"/>
        <v>132621.84</v>
      </c>
      <c r="T87" s="117">
        <f t="shared" si="3"/>
        <v>0</v>
      </c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2019'!P88</f>
        <v>41800</v>
      </c>
      <c r="E88" s="105">
        <f>'СВОД 2020'!D88+$H$1*1-'Январь 2020'!D87</f>
        <v>44000</v>
      </c>
      <c r="F88" s="105">
        <f>'СВОД 2020'!E88+$H$1*1-'Февраль 2020'!D87</f>
        <v>46200</v>
      </c>
      <c r="G88" s="105">
        <f>'СВОД 2020'!F88+$H$1*1-'Март 2020'!D87</f>
        <v>48400</v>
      </c>
      <c r="H88" s="105">
        <f>'СВОД 2020'!G88+$H$1*1-'Апрель 2020'!D87</f>
        <v>50600</v>
      </c>
      <c r="I88" s="105">
        <f>'СВОД 2020'!H88+$H$1*1-'Май 2020'!D87</f>
        <v>52800</v>
      </c>
      <c r="J88" s="105">
        <f>'СВОД 2020'!I88+$H$1*1-'Июнь 2020'!D87</f>
        <v>55000</v>
      </c>
      <c r="K88" s="105">
        <f>'СВОД 2020'!J88+$H$1*1-'Июль 2020'!D87</f>
        <v>57200</v>
      </c>
      <c r="L88" s="105">
        <f>'СВОД 2020'!K88+$H$1*1-'Август 2020'!D87</f>
        <v>59400</v>
      </c>
      <c r="M88" s="105">
        <f>'СВОД 2020'!L88+$H$1*1-'Сентябрь 2020'!D87</f>
        <v>61600</v>
      </c>
      <c r="N88" s="105">
        <f>'СВОД 2020'!M88+$H$1*1-'Октябрь 2020'!D87</f>
        <v>63800</v>
      </c>
      <c r="O88" s="105">
        <f>'СВОД 2020'!N88+$H$1*1-'Ноябрь 2020'!D87</f>
        <v>66000</v>
      </c>
      <c r="P88" s="105">
        <f>'СВОД 2020'!O88+$H$1*1-'Декабрь 2020'!D87</f>
        <v>68200</v>
      </c>
      <c r="Q88" s="106">
        <f t="shared" si="4"/>
        <v>26400</v>
      </c>
      <c r="R88" s="106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06">
        <f t="shared" si="5"/>
        <v>68200</v>
      </c>
      <c r="T88" s="117">
        <f t="shared" si="3"/>
        <v>0</v>
      </c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2019'!P89</f>
        <v>-4400</v>
      </c>
      <c r="E89" s="105">
        <f>'СВОД 2020'!D89+$H$1*1-'Январь 2020'!D88</f>
        <v>-2200</v>
      </c>
      <c r="F89" s="105">
        <f>'СВОД 2020'!E89+$H$1*1-'Февраль 2020'!D88</f>
        <v>0</v>
      </c>
      <c r="G89" s="105">
        <f>'СВОД 2020'!F89+$H$1*1-'Март 2020'!D88</f>
        <v>2200</v>
      </c>
      <c r="H89" s="105">
        <f>'СВОД 2020'!G89+$H$1*1-'Апрель 2020'!D88</f>
        <v>4400</v>
      </c>
      <c r="I89" s="105">
        <f>'СВОД 2020'!H89+$H$1*1-'Май 2020'!D88</f>
        <v>6600</v>
      </c>
      <c r="J89" s="105">
        <f>'СВОД 2020'!I89+$H$1*1-'Июнь 2020'!D88</f>
        <v>8800</v>
      </c>
      <c r="K89" s="105">
        <f>'СВОД 2020'!J89+$H$1*1-'Июль 2020'!D88</f>
        <v>11000</v>
      </c>
      <c r="L89" s="105">
        <f>'СВОД 2020'!K89+$H$1*1-'Август 2020'!D88</f>
        <v>13200</v>
      </c>
      <c r="M89" s="105">
        <f>'СВОД 2020'!L89+$H$1*1-'Сентябрь 2020'!D88</f>
        <v>-9600</v>
      </c>
      <c r="N89" s="105">
        <f>'СВОД 2020'!M89+$H$1*1-'Октябрь 2020'!D88</f>
        <v>-7400</v>
      </c>
      <c r="O89" s="105">
        <f>'СВОД 2020'!N89+$H$1*1-'Ноябрь 2020'!D88</f>
        <v>-5200</v>
      </c>
      <c r="P89" s="105">
        <f>'СВОД 2020'!O89+$H$1*1-'Декабрь 2020'!D88</f>
        <v>-3000</v>
      </c>
      <c r="Q89" s="106">
        <f t="shared" si="4"/>
        <v>26400</v>
      </c>
      <c r="R89" s="106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06">
        <f t="shared" si="5"/>
        <v>-3000</v>
      </c>
      <c r="T89" s="117">
        <f t="shared" si="3"/>
        <v>0</v>
      </c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2019'!P90</f>
        <v>53300.049999999996</v>
      </c>
      <c r="E90" s="105">
        <f>'СВОД 2020'!D90+$H$1*1-'Январь 2020'!D89</f>
        <v>55500.049999999996</v>
      </c>
      <c r="F90" s="105">
        <f>'СВОД 2020'!E90+$H$1*1-'Февраль 2020'!D89</f>
        <v>57700.049999999996</v>
      </c>
      <c r="G90" s="105">
        <f>'СВОД 2020'!F90+$H$1*1-'Март 2020'!D89</f>
        <v>59900.049999999996</v>
      </c>
      <c r="H90" s="105">
        <f>'СВОД 2020'!G90+$H$1*1-'Апрель 2020'!D89</f>
        <v>62100.049999999996</v>
      </c>
      <c r="I90" s="105">
        <f>'СВОД 2020'!H90+$H$1*1-'Май 2020'!D89</f>
        <v>64300.049999999996</v>
      </c>
      <c r="J90" s="105">
        <f>'СВОД 2020'!I90+$H$1*1-'Июнь 2020'!D89</f>
        <v>66500.049999999988</v>
      </c>
      <c r="K90" s="105">
        <f>'СВОД 2020'!J90+$H$1*1-'Июль 2020'!D89</f>
        <v>4.9999999988358468E-2</v>
      </c>
      <c r="L90" s="105">
        <f>'СВОД 2020'!K90+$H$1*1-'Август 2020'!D89</f>
        <v>2200.0499999999884</v>
      </c>
      <c r="M90" s="105">
        <f>'СВОД 2020'!L90+$H$1*1-'Сентябрь 2020'!D89</f>
        <v>4400.0499999999884</v>
      </c>
      <c r="N90" s="105">
        <f>'СВОД 2020'!M90+$H$1*1-'Октябрь 2020'!D89</f>
        <v>4.9999999988358468E-2</v>
      </c>
      <c r="O90" s="105">
        <f>'СВОД 2020'!N90+$H$1*1-'Ноябрь 2020'!D89</f>
        <v>2200.0499999999884</v>
      </c>
      <c r="P90" s="105">
        <f>'СВОД 2020'!O90+$H$1*1-'Декабрь 2020'!D89</f>
        <v>4.9999999988358468E-2</v>
      </c>
      <c r="Q90" s="106">
        <f t="shared" si="4"/>
        <v>26400</v>
      </c>
      <c r="R90" s="106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06">
        <f t="shared" si="5"/>
        <v>4.9999999988358468E-2</v>
      </c>
      <c r="T90" s="117">
        <f t="shared" si="3"/>
        <v>0</v>
      </c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2019'!P91</f>
        <v>21887.68</v>
      </c>
      <c r="E91" s="105">
        <f>'СВОД 2020'!D91+$H$1*1-'Январь 2020'!D90</f>
        <v>24087.68</v>
      </c>
      <c r="F91" s="105">
        <f>'СВОД 2020'!E91+$H$1*1-'Февраль 2020'!D90</f>
        <v>26287.68</v>
      </c>
      <c r="G91" s="105">
        <f>'СВОД 2020'!F91+$H$1*1-'Март 2020'!D90</f>
        <v>28487.68</v>
      </c>
      <c r="H91" s="105">
        <f>'СВОД 2020'!G91+$H$1*1-'Апрель 2020'!D90</f>
        <v>30687.68</v>
      </c>
      <c r="I91" s="105">
        <f>'СВОД 2020'!H91+$H$1*1-'Май 2020'!D90</f>
        <v>32887.68</v>
      </c>
      <c r="J91" s="105">
        <f>'СВОД 2020'!I91+$H$1*1-'Июнь 2020'!D90</f>
        <v>35087.68</v>
      </c>
      <c r="K91" s="105">
        <f>'СВОД 2020'!J91+$H$1*1-'Июль 2020'!D90</f>
        <v>37287.68</v>
      </c>
      <c r="L91" s="105">
        <f>'СВОД 2020'!K91+$H$1*1-'Август 2020'!D90</f>
        <v>39487.68</v>
      </c>
      <c r="M91" s="105">
        <f>'СВОД 2020'!L91+$H$1*1-'Сентябрь 2020'!D90</f>
        <v>41687.68</v>
      </c>
      <c r="N91" s="105">
        <f>'СВОД 2020'!M91+$H$1*1-'Октябрь 2020'!D90</f>
        <v>43887.68</v>
      </c>
      <c r="O91" s="105">
        <f>'СВОД 2020'!N91+$H$1*1-'Ноябрь 2020'!D90</f>
        <v>46087.68</v>
      </c>
      <c r="P91" s="105">
        <f>'СВОД 2020'!O91+$H$1*1-'Декабрь 2020'!D90</f>
        <v>48287.68</v>
      </c>
      <c r="Q91" s="106">
        <f t="shared" si="4"/>
        <v>26400</v>
      </c>
      <c r="R91" s="106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06">
        <f t="shared" si="5"/>
        <v>48287.68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2019'!P92</f>
        <v>-0.23000000000320142</v>
      </c>
      <c r="E92" s="105">
        <f>'СВОД 2020'!D92+$H$1*1-'Январь 2020'!D91</f>
        <v>-11000.230000000003</v>
      </c>
      <c r="F92" s="105">
        <f>'СВОД 2020'!E92+$H$1*1-'Февраль 2020'!D91</f>
        <v>-8800.2300000000032</v>
      </c>
      <c r="G92" s="105">
        <f>'СВОД 2020'!F92+$H$1*1-'Март 2020'!D91</f>
        <v>-6600.2300000000032</v>
      </c>
      <c r="H92" s="105">
        <f>'СВОД 2020'!G92+$H$1*1-'Апрель 2020'!D91</f>
        <v>-4400.2300000000032</v>
      </c>
      <c r="I92" s="105">
        <f>'СВОД 2020'!H92+$H$1*1-'Май 2020'!D91</f>
        <v>-2200.2300000000032</v>
      </c>
      <c r="J92" s="105">
        <f>'СВОД 2020'!I92+$H$1*1-'Июнь 2020'!D91</f>
        <v>-0.23000000000320142</v>
      </c>
      <c r="K92" s="105">
        <f>'СВОД 2020'!J92+$H$1*1-'Июль 2020'!D91</f>
        <v>2199.7699999999968</v>
      </c>
      <c r="L92" s="105">
        <f>'СВОД 2020'!K92+$H$1*1-'Август 2020'!D91</f>
        <v>4399.7699999999968</v>
      </c>
      <c r="M92" s="105">
        <f>'СВОД 2020'!L92+$H$1*1-'Сентябрь 2020'!D91</f>
        <v>6599.7699999999968</v>
      </c>
      <c r="N92" s="105">
        <f>'СВОД 2020'!M92+$H$1*1-'Октябрь 2020'!D91</f>
        <v>-4400.2300000000032</v>
      </c>
      <c r="O92" s="105">
        <f>'СВОД 2020'!N92+$H$1*1-'Ноябрь 2020'!D91</f>
        <v>-2200.2300000000032</v>
      </c>
      <c r="P92" s="105">
        <f>'СВОД 2020'!O92+$H$1*1-'Декабрь 2020'!D91</f>
        <v>-0.23000000000320142</v>
      </c>
      <c r="Q92" s="106">
        <f t="shared" si="4"/>
        <v>26400</v>
      </c>
      <c r="R92" s="106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2019'!P93</f>
        <v>11300</v>
      </c>
      <c r="E93" s="105">
        <f>'СВОД 2020'!D93+$H$1*1-'Январь 2020'!D92</f>
        <v>11000</v>
      </c>
      <c r="F93" s="105">
        <f>'СВОД 2020'!E93+$H$1*1-'Февраль 2020'!D92</f>
        <v>9900</v>
      </c>
      <c r="G93" s="105">
        <f>'СВОД 2020'!F93+$H$1*1-'Март 2020'!D92</f>
        <v>11000</v>
      </c>
      <c r="H93" s="105">
        <f>'СВОД 2020'!G93+$H$1*1-'Апрель 2020'!D92</f>
        <v>13200</v>
      </c>
      <c r="I93" s="105">
        <f>'СВОД 2020'!H93+$H$1*1-'Май 2020'!D92</f>
        <v>11000</v>
      </c>
      <c r="J93" s="105">
        <f>'СВОД 2020'!I93+$H$1*1-'Июнь 2020'!D92</f>
        <v>11000</v>
      </c>
      <c r="K93" s="105">
        <f>'СВОД 2020'!J93+$H$1*1-'Июль 2020'!D92</f>
        <v>13200</v>
      </c>
      <c r="L93" s="105">
        <f>'СВОД 2020'!K93+$H$1*1-'Август 2020'!D92</f>
        <v>15400</v>
      </c>
      <c r="M93" s="105">
        <f>'СВОД 2020'!L93+$H$1*1-'Сентябрь 2020'!D92</f>
        <v>17600</v>
      </c>
      <c r="N93" s="105">
        <f>'СВОД 2020'!M93+$H$1*1-'Октябрь 2020'!D92</f>
        <v>11000</v>
      </c>
      <c r="O93" s="105">
        <f>'СВОД 2020'!N93+$H$1*1-'Ноябрь 2020'!D92</f>
        <v>11000</v>
      </c>
      <c r="P93" s="105">
        <f>'СВОД 2020'!O93+$H$1*1-'Декабрь 2020'!D92</f>
        <v>11000</v>
      </c>
      <c r="Q93" s="106">
        <f t="shared" si="4"/>
        <v>26400</v>
      </c>
      <c r="R93" s="106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06">
        <f t="shared" si="5"/>
        <v>11000</v>
      </c>
      <c r="T93" s="116">
        <f t="shared" si="3"/>
        <v>0</v>
      </c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2019'!P94</f>
        <v>-8</v>
      </c>
      <c r="E94" s="105">
        <f>'СВОД 2020'!D94+$H$1*1-'Январь 2020'!D93</f>
        <v>2192</v>
      </c>
      <c r="F94" s="105">
        <f>'СВОД 2020'!E94+$H$1*1-'Февраль 2020'!D93</f>
        <v>-8</v>
      </c>
      <c r="G94" s="105">
        <f>'СВОД 2020'!F94+$H$1*1-'Март 2020'!D93</f>
        <v>-8</v>
      </c>
      <c r="H94" s="105">
        <f>'СВОД 2020'!G94+$H$1*1-'Апрель 2020'!D93</f>
        <v>-8</v>
      </c>
      <c r="I94" s="105">
        <f>'СВОД 2020'!H94+$H$1*1-'Май 2020'!D93</f>
        <v>-8</v>
      </c>
      <c r="J94" s="105">
        <f>'СВОД 2020'!I94+$H$1*1-'Июнь 2020'!D93</f>
        <v>-8</v>
      </c>
      <c r="K94" s="105">
        <f>'СВОД 2020'!J94+$H$1*1-'Июль 2020'!D93</f>
        <v>-8</v>
      </c>
      <c r="L94" s="105">
        <f>'СВОД 2020'!K94+$H$1*1-'Август 2020'!D93</f>
        <v>-8</v>
      </c>
      <c r="M94" s="105">
        <f>'СВОД 2020'!L94+$H$1*1-'Сентябрь 2020'!D93</f>
        <v>-8</v>
      </c>
      <c r="N94" s="105">
        <f>'СВОД 2020'!M94+$H$1*1-'Октябрь 2020'!D93</f>
        <v>-8</v>
      </c>
      <c r="O94" s="105">
        <f>'СВОД 2020'!N94+$H$1*1-'Ноябрь 2020'!D93</f>
        <v>-8</v>
      </c>
      <c r="P94" s="105">
        <f>'СВОД 2020'!O94+$H$1*1-'Декабрь 2020'!D93</f>
        <v>-8</v>
      </c>
      <c r="Q94" s="106">
        <f t="shared" si="4"/>
        <v>26400</v>
      </c>
      <c r="R94" s="106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2019'!P95</f>
        <v>2202.0699999999997</v>
      </c>
      <c r="E95" s="105">
        <f>'СВОД 2020'!D95+$H$1*1-'Январь 2020'!D94</f>
        <v>4402.07</v>
      </c>
      <c r="F95" s="105">
        <f>'СВОД 2020'!E95+$H$1*1-'Февраль 2020'!D94</f>
        <v>4402.07</v>
      </c>
      <c r="G95" s="105">
        <f>'СВОД 2020'!F95+$H$1*1-'Март 2020'!D94</f>
        <v>2202.0699999999997</v>
      </c>
      <c r="H95" s="105">
        <f>'СВОД 2020'!G95+$H$1*1-'Апрель 2020'!D94</f>
        <v>4402.07</v>
      </c>
      <c r="I95" s="105">
        <f>'СВОД 2020'!H95+$H$1*1-'Май 2020'!D94</f>
        <v>4402.07</v>
      </c>
      <c r="J95" s="105">
        <f>'СВОД 2020'!I95+$H$1*1-'Июнь 2020'!D94</f>
        <v>4402.07</v>
      </c>
      <c r="K95" s="105">
        <f>'СВОД 2020'!J95+$H$1*1-'Июль 2020'!D94</f>
        <v>4402.07</v>
      </c>
      <c r="L95" s="105">
        <f>'СВОД 2020'!K95+$H$1*1-'Август 2020'!D94</f>
        <v>4402.07</v>
      </c>
      <c r="M95" s="105">
        <f>'СВОД 2020'!L95+$H$1*1-'Сентябрь 2020'!D94</f>
        <v>4402.07</v>
      </c>
      <c r="N95" s="105">
        <f>'СВОД 2020'!M95+$H$1*1-'Октябрь 2020'!D94</f>
        <v>4202.07</v>
      </c>
      <c r="O95" s="105">
        <f>'СВОД 2020'!N95+$H$1*1-'Ноябрь 2020'!D94</f>
        <v>2002.0699999999997</v>
      </c>
      <c r="P95" s="105">
        <f>'СВОД 2020'!O95+$H$1*1-'Декабрь 2020'!D94</f>
        <v>2002.0699999999997</v>
      </c>
      <c r="Q95" s="106">
        <f t="shared" si="4"/>
        <v>26400</v>
      </c>
      <c r="R95" s="106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06">
        <f t="shared" si="5"/>
        <v>2002.0699999999997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2019'!P96</f>
        <v>32688.46</v>
      </c>
      <c r="E96" s="105">
        <f>'СВОД 2020'!D96+$H$1*1-'Январь 2020'!D95</f>
        <v>34888.46</v>
      </c>
      <c r="F96" s="105">
        <f>'СВОД 2020'!E96+$H$1*1-'Февраль 2020'!D95</f>
        <v>37088.46</v>
      </c>
      <c r="G96" s="105">
        <f>'СВОД 2020'!F96+$H$1*1-'Март 2020'!D95</f>
        <v>39288.46</v>
      </c>
      <c r="H96" s="105">
        <f>'СВОД 2020'!G96+$H$1*1-'Апрель 2020'!D95</f>
        <v>36488.46</v>
      </c>
      <c r="I96" s="105">
        <f>'СВОД 2020'!H96+$H$1*1-'Май 2020'!D95</f>
        <v>38688.46</v>
      </c>
      <c r="J96" s="105">
        <f>'СВОД 2020'!I96+$H$1*1-'Июнь 2020'!D95</f>
        <v>30888.46</v>
      </c>
      <c r="K96" s="105">
        <f>'СВОД 2020'!J96+$H$1*1-'Июль 2020'!D95</f>
        <v>23088.46</v>
      </c>
      <c r="L96" s="105">
        <f>'СВОД 2020'!K96+$H$1*1-'Август 2020'!D95</f>
        <v>25288.46</v>
      </c>
      <c r="M96" s="105">
        <f>'СВОД 2020'!L96+$H$1*1-'Сентябрь 2020'!D95</f>
        <v>27488.46</v>
      </c>
      <c r="N96" s="105">
        <f>'СВОД 2020'!M96+$H$1*1-'Октябрь 2020'!D95</f>
        <v>21688.46</v>
      </c>
      <c r="O96" s="105">
        <f>'СВОД 2020'!N96+$H$1*1-'Ноябрь 2020'!D95</f>
        <v>23888.46</v>
      </c>
      <c r="P96" s="105">
        <f>'СВОД 2020'!O96+$H$1*1-'Декабрь 2020'!D95</f>
        <v>26088.46</v>
      </c>
      <c r="Q96" s="106">
        <f t="shared" si="4"/>
        <v>26400</v>
      </c>
      <c r="R96" s="106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06">
        <f t="shared" si="5"/>
        <v>26088.46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2019'!P97</f>
        <v>8200</v>
      </c>
      <c r="E97" s="105">
        <f>'СВОД 2020'!D97+$H$1*1-'Январь 2020'!D96</f>
        <v>3200</v>
      </c>
      <c r="F97" s="105">
        <f>'СВОД 2020'!E97+$H$1*1-'Февраль 2020'!D96</f>
        <v>3200</v>
      </c>
      <c r="G97" s="105">
        <f>'СВОД 2020'!F97+$H$1*1-'Март 2020'!D96</f>
        <v>5400</v>
      </c>
      <c r="H97" s="105">
        <f>'СВОД 2020'!G97+$H$1*1-'Апрель 2020'!D96</f>
        <v>5400</v>
      </c>
      <c r="I97" s="105">
        <f>'СВОД 2020'!H97+$H$1*1-'Май 2020'!D96</f>
        <v>3200</v>
      </c>
      <c r="J97" s="105">
        <f>'СВОД 2020'!I97+$H$1*1-'Июнь 2020'!D96</f>
        <v>3200</v>
      </c>
      <c r="K97" s="105">
        <f>'СВОД 2020'!J97+$H$1*1-'Июль 2020'!D96</f>
        <v>3200</v>
      </c>
      <c r="L97" s="105">
        <f>'СВОД 2020'!K97+$H$1*1-'Август 2020'!D96</f>
        <v>3200</v>
      </c>
      <c r="M97" s="105">
        <f>'СВОД 2020'!L97+$H$1*1-'Сентябрь 2020'!D96</f>
        <v>3200</v>
      </c>
      <c r="N97" s="105">
        <f>'СВОД 2020'!M97+$H$1*1-'Октябрь 2020'!D96</f>
        <v>3200</v>
      </c>
      <c r="O97" s="105">
        <f>'СВОД 2020'!N97+$H$1*1-'Ноябрь 2020'!D96</f>
        <v>3200</v>
      </c>
      <c r="P97" s="105">
        <f>'СВОД 2020'!O97+$H$1*1-'Декабрь 2020'!D96</f>
        <v>3200</v>
      </c>
      <c r="Q97" s="106">
        <f t="shared" si="4"/>
        <v>26400</v>
      </c>
      <c r="R97" s="106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06">
        <f t="shared" si="5"/>
        <v>3200</v>
      </c>
      <c r="T97" s="116">
        <f t="shared" si="3"/>
        <v>0</v>
      </c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2019'!P98</f>
        <v>-3.3300000000017462</v>
      </c>
      <c r="E98" s="105">
        <f>'СВОД 2020'!D98+$H$1*1-'Январь 2020'!D97</f>
        <v>2196.6699999999983</v>
      </c>
      <c r="F98" s="105">
        <f>'СВОД 2020'!E98+$H$1*1-'Февраль 2020'!D97</f>
        <v>4396.6699999999983</v>
      </c>
      <c r="G98" s="105">
        <f>'СВОД 2020'!F98+$H$1*1-'Март 2020'!D97</f>
        <v>6596.6699999999983</v>
      </c>
      <c r="H98" s="105">
        <f>'СВОД 2020'!G98+$H$1*1-'Апрель 2020'!D97</f>
        <v>2196.6699999999983</v>
      </c>
      <c r="I98" s="105">
        <f>'СВОД 2020'!H98+$H$1*1-'Май 2020'!D97</f>
        <v>2196.6699999999983</v>
      </c>
      <c r="J98" s="105">
        <f>'СВОД 2020'!I98+$H$1*1-'Июнь 2020'!D97</f>
        <v>4396.6699999999983</v>
      </c>
      <c r="K98" s="105">
        <f>'СВОД 2020'!J98+$H$1*1-'Июль 2020'!D97</f>
        <v>4396.6699999999983</v>
      </c>
      <c r="L98" s="105">
        <f>'СВОД 2020'!K98+$H$1*1-'Август 2020'!D97</f>
        <v>6596.6699999999983</v>
      </c>
      <c r="M98" s="105">
        <f>'СВОД 2020'!L98+$H$1*1-'Сентябрь 2020'!D97</f>
        <v>2196.6699999999983</v>
      </c>
      <c r="N98" s="105">
        <f>'СВОД 2020'!M98+$H$1*1-'Октябрь 2020'!D97</f>
        <v>4396.6699999999983</v>
      </c>
      <c r="O98" s="105">
        <f>'СВОД 2020'!N98+$H$1*1-'Ноябрь 2020'!D97</f>
        <v>2196.6699999999983</v>
      </c>
      <c r="P98" s="105">
        <f>'СВОД 2020'!O98+$H$1*1-'Декабрь 2020'!D97</f>
        <v>2196.6699999999983</v>
      </c>
      <c r="Q98" s="106">
        <f t="shared" si="4"/>
        <v>26400</v>
      </c>
      <c r="R98" s="106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06">
        <f t="shared" si="5"/>
        <v>2196.6699999999983</v>
      </c>
      <c r="T98" s="116">
        <f t="shared" si="3"/>
        <v>0</v>
      </c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2019'!P99</f>
        <v>0</v>
      </c>
      <c r="E99" s="105">
        <f>'СВОД 2020'!D99+$H$1*1-'Январь 2020'!D98</f>
        <v>0</v>
      </c>
      <c r="F99" s="105">
        <f>'СВОД 2020'!E99+$H$1*1-'Февраль 2020'!D98</f>
        <v>0</v>
      </c>
      <c r="G99" s="105">
        <f>'СВОД 2020'!F99+$H$1*1-'Март 2020'!D98</f>
        <v>0</v>
      </c>
      <c r="H99" s="105">
        <f>'СВОД 2020'!G99+$H$1*1-'Апрель 2020'!D98</f>
        <v>2200</v>
      </c>
      <c r="I99" s="105">
        <f>'СВОД 2020'!H99+$H$1*1-'Май 2020'!D98</f>
        <v>2200</v>
      </c>
      <c r="J99" s="105">
        <f>'СВОД 2020'!I99+$H$1*1-'Июнь 2020'!D98</f>
        <v>0</v>
      </c>
      <c r="K99" s="105">
        <f>'СВОД 2020'!J99+$H$1*1-'Июль 2020'!D98</f>
        <v>0</v>
      </c>
      <c r="L99" s="105">
        <f>'СВОД 2020'!K99+$H$1*1-'Август 2020'!D98</f>
        <v>0</v>
      </c>
      <c r="M99" s="105">
        <f>'СВОД 2020'!L99+$H$1*1-'Сентябрь 2020'!D98</f>
        <v>0</v>
      </c>
      <c r="N99" s="105">
        <f>'СВОД 2020'!M99+$H$1*1-'Октябрь 2020'!D98</f>
        <v>0</v>
      </c>
      <c r="O99" s="105">
        <f>'СВОД 2020'!N99+$H$1*1-'Ноябрь 2020'!D98</f>
        <v>1000</v>
      </c>
      <c r="P99" s="105">
        <f>'СВОД 2020'!O99+$H$1*1-'Декабрь 2020'!D98</f>
        <v>1000</v>
      </c>
      <c r="Q99" s="106">
        <f t="shared" si="4"/>
        <v>26400</v>
      </c>
      <c r="R99" s="106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06">
        <f t="shared" si="5"/>
        <v>1000</v>
      </c>
      <c r="T99" s="116">
        <f t="shared" si="3"/>
        <v>0</v>
      </c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2019'!P100</f>
        <v>-35.170000000001892</v>
      </c>
      <c r="E100" s="105">
        <f>'СВОД 2020'!D100+$H$1*1-'Январь 2020'!D99</f>
        <v>-335.17000000000189</v>
      </c>
      <c r="F100" s="105">
        <f>'СВОД 2020'!E100+$H$1*1-'Февраль 2020'!D99</f>
        <v>1864.8299999999981</v>
      </c>
      <c r="G100" s="105">
        <f>'СВОД 2020'!F100+$H$1*1-'Март 2020'!D99</f>
        <v>-735.17000000000189</v>
      </c>
      <c r="H100" s="105">
        <f>'СВОД 2020'!G100+$H$1*1-'Апрель 2020'!D99</f>
        <v>-935.17000000000189</v>
      </c>
      <c r="I100" s="105">
        <f>'СВОД 2020'!H100+$H$1*1-'Май 2020'!D99</f>
        <v>-1035.1700000000019</v>
      </c>
      <c r="J100" s="105">
        <f>'СВОД 2020'!I100+$H$1*1-'Июнь 2020'!D99</f>
        <v>1164.8299999999981</v>
      </c>
      <c r="K100" s="105">
        <f>'СВОД 2020'!J100+$H$1*1-'Июль 2020'!D99</f>
        <v>-1535.1700000000019</v>
      </c>
      <c r="L100" s="105">
        <f>'СВОД 2020'!K100+$H$1*1-'Август 2020'!D99</f>
        <v>-1635.1700000000019</v>
      </c>
      <c r="M100" s="105">
        <f>'СВОД 2020'!L100+$H$1*1-'Сентябрь 2020'!D99</f>
        <v>-1935.1700000000019</v>
      </c>
      <c r="N100" s="105">
        <f>'СВОД 2020'!M100+$H$1*1-'Октябрь 2020'!D99</f>
        <v>-2135.1700000000019</v>
      </c>
      <c r="O100" s="105">
        <f>'СВОД 2020'!N100+$H$1*1-'Ноябрь 2020'!D99</f>
        <v>-2335.1700000000019</v>
      </c>
      <c r="P100" s="105">
        <f>'СВОД 2020'!O100+$H$1*1-'Декабрь 2020'!D99</f>
        <v>-2535.1700000000019</v>
      </c>
      <c r="Q100" s="106">
        <f t="shared" si="4"/>
        <v>26400</v>
      </c>
      <c r="R100" s="106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06">
        <f t="shared" si="5"/>
        <v>-2535.1700000000019</v>
      </c>
      <c r="T100" s="116">
        <f t="shared" si="3"/>
        <v>0</v>
      </c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2019'!P101</f>
        <v>-9.0000000002874003E-2</v>
      </c>
      <c r="E101" s="105">
        <f>'СВОД 2020'!D101+$H$1*1-'Январь 2020'!D100</f>
        <v>-9.0000000002874003E-2</v>
      </c>
      <c r="F101" s="105">
        <f>'СВОД 2020'!E101+$H$1*1-'Февраль 2020'!D100</f>
        <v>-9.0000000002874003E-2</v>
      </c>
      <c r="G101" s="105">
        <f>'СВОД 2020'!F101+$H$1*1-'Март 2020'!D100</f>
        <v>-9.0000000002874003E-2</v>
      </c>
      <c r="H101" s="105">
        <f>'СВОД 2020'!G101+$H$1*1-'Апрель 2020'!D100</f>
        <v>2199.9099999999971</v>
      </c>
      <c r="I101" s="105">
        <f>'СВОД 2020'!H101+$H$1*1-'Май 2020'!D100</f>
        <v>-9.0000000002874003E-2</v>
      </c>
      <c r="J101" s="105">
        <f>'СВОД 2020'!I101+$H$1*1-'Июнь 2020'!D100</f>
        <v>-9.0000000002874003E-2</v>
      </c>
      <c r="K101" s="105">
        <f>'СВОД 2020'!J101+$H$1*1-'Июль 2020'!D100</f>
        <v>-9.0000000002874003E-2</v>
      </c>
      <c r="L101" s="105">
        <f>'СВОД 2020'!K101+$H$1*1-'Август 2020'!D100</f>
        <v>-9.0000000002874003E-2</v>
      </c>
      <c r="M101" s="105">
        <f>'СВОД 2020'!L101+$H$1*1-'Сентябрь 2020'!D100</f>
        <v>-9.0000000002874003E-2</v>
      </c>
      <c r="N101" s="105">
        <f>'СВОД 2020'!M101+$H$1*1-'Октябрь 2020'!D100</f>
        <v>-9.0000000002874003E-2</v>
      </c>
      <c r="O101" s="105">
        <f>'СВОД 2020'!N101+$H$1*1-'Ноябрь 2020'!D100</f>
        <v>-9.0000000002874003E-2</v>
      </c>
      <c r="P101" s="105">
        <f>'СВОД 2020'!O101+$H$1*1-'Декабрь 2020'!D100</f>
        <v>-9.0000000002874003E-2</v>
      </c>
      <c r="Q101" s="106">
        <f t="shared" si="4"/>
        <v>26400</v>
      </c>
      <c r="R101" s="106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2019'!P102</f>
        <v>11000.000000000004</v>
      </c>
      <c r="E102" s="105">
        <f>'СВОД 2020'!D102+$H$1*1-'Январь 2020'!D101</f>
        <v>13200.000000000004</v>
      </c>
      <c r="F102" s="105">
        <f>'СВОД 2020'!E102+$H$1*1-'Февраль 2020'!D101</f>
        <v>15400.000000000004</v>
      </c>
      <c r="G102" s="105">
        <f>'СВОД 2020'!F102+$H$1*1-'Март 2020'!D101</f>
        <v>17600.000000000004</v>
      </c>
      <c r="H102" s="105">
        <f>'СВОД 2020'!G102+$H$1*1-'Апрель 2020'!D101</f>
        <v>2200.0000000000036</v>
      </c>
      <c r="I102" s="105">
        <f>'СВОД 2020'!H102+$H$1*1-'Май 2020'!D101</f>
        <v>4400.0000000000036</v>
      </c>
      <c r="J102" s="105">
        <f>'СВОД 2020'!I102+$H$1*1-'Июнь 2020'!D101</f>
        <v>6600.0000000000036</v>
      </c>
      <c r="K102" s="105">
        <f>'СВОД 2020'!J102+$H$1*1-'Июль 2020'!D101</f>
        <v>8800.0000000000036</v>
      </c>
      <c r="L102" s="105">
        <f>'СВОД 2020'!K102+$H$1*1-'Август 2020'!D101</f>
        <v>11000.000000000004</v>
      </c>
      <c r="M102" s="105">
        <f>'СВОД 2020'!L102+$H$1*1-'Сентябрь 2020'!D101</f>
        <v>6600.0000000000036</v>
      </c>
      <c r="N102" s="105">
        <f>'СВОД 2020'!M102+$H$1*1-'Октябрь 2020'!D101</f>
        <v>8800.0000000000036</v>
      </c>
      <c r="O102" s="105">
        <f>'СВОД 2020'!N102+$H$1*1-'Ноябрь 2020'!D101</f>
        <v>11000.000000000004</v>
      </c>
      <c r="P102" s="105">
        <f>'СВОД 2020'!O102+$H$1*1-'Декабрь 2020'!D101</f>
        <v>6600.0000000000036</v>
      </c>
      <c r="Q102" s="106">
        <f t="shared" si="4"/>
        <v>26400</v>
      </c>
      <c r="R102" s="106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06">
        <f t="shared" si="5"/>
        <v>6600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2019'!P103</f>
        <v>35199.61</v>
      </c>
      <c r="E103" s="105">
        <f>'СВОД 2020'!D103+$H$1*1-'Январь 2020'!D102</f>
        <v>37399.61</v>
      </c>
      <c r="F103" s="105">
        <f>'СВОД 2020'!E103+$H$1*1-'Февраль 2020'!D102</f>
        <v>39599.61</v>
      </c>
      <c r="G103" s="105">
        <f>'СВОД 2020'!F103+$H$1*1-'Март 2020'!D102</f>
        <v>41799.61</v>
      </c>
      <c r="H103" s="105">
        <f>'СВОД 2020'!G103+$H$1*1-'Апрель 2020'!D102</f>
        <v>43999.61</v>
      </c>
      <c r="I103" s="105">
        <f>'СВОД 2020'!H103+$H$1*1-'Май 2020'!D102</f>
        <v>2208</v>
      </c>
      <c r="J103" s="105">
        <f>'СВОД 2020'!I103+$H$1*1-'Июнь 2020'!D102</f>
        <v>8</v>
      </c>
      <c r="K103" s="105">
        <f>'СВОД 2020'!J103+$H$1*1-'Июль 2020'!D102</f>
        <v>0</v>
      </c>
      <c r="L103" s="105">
        <f>'СВОД 2020'!K103+$H$1*1-'Август 2020'!D102</f>
        <v>2200</v>
      </c>
      <c r="M103" s="105">
        <f>'СВОД 2020'!L103+$H$1*1-'Сентябрь 2020'!D102</f>
        <v>0</v>
      </c>
      <c r="N103" s="105">
        <f>'СВОД 2020'!M103+$H$1*1-'Октябрь 2020'!D102</f>
        <v>2200</v>
      </c>
      <c r="O103" s="105">
        <f>'СВОД 2020'!N103+$H$1*1-'Ноябрь 2020'!D102</f>
        <v>4400</v>
      </c>
      <c r="P103" s="105">
        <f>'СВОД 2020'!O103+$H$1*1-'Декабрь 2020'!D102</f>
        <v>6600</v>
      </c>
      <c r="Q103" s="106">
        <f t="shared" si="4"/>
        <v>26400</v>
      </c>
      <c r="R103" s="106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06">
        <f t="shared" si="5"/>
        <v>6600</v>
      </c>
      <c r="T103" s="116">
        <f t="shared" si="3"/>
        <v>0</v>
      </c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2019'!P104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2019'!P105</f>
        <v>-2200</v>
      </c>
      <c r="E105" s="105">
        <f>'СВОД 2020'!D105+$H$1*1-'Январь 2020'!D104</f>
        <v>0</v>
      </c>
      <c r="F105" s="105">
        <f>'СВОД 2020'!E105+$H$1*1-'Февраль 2020'!D104</f>
        <v>2200</v>
      </c>
      <c r="G105" s="105">
        <f>'СВОД 2020'!F105+$H$1*1-'Март 2020'!D104</f>
        <v>4400</v>
      </c>
      <c r="H105" s="105">
        <f>'СВОД 2020'!G105+$H$1*1-'Апрель 2020'!D104</f>
        <v>6600</v>
      </c>
      <c r="I105" s="105">
        <f>'СВОД 2020'!H105+$H$1*1-'Май 2020'!D104</f>
        <v>0</v>
      </c>
      <c r="J105" s="105">
        <f>'СВОД 2020'!I105+$H$1*1-'Июнь 2020'!D104</f>
        <v>2200</v>
      </c>
      <c r="K105" s="105">
        <f>'СВОД 2020'!J105+$H$1*1-'Июль 2020'!D104</f>
        <v>0</v>
      </c>
      <c r="L105" s="105">
        <f>'СВОД 2020'!K105+$H$1*1-'Август 2020'!D104</f>
        <v>2200</v>
      </c>
      <c r="M105" s="105">
        <f>'СВОД 2020'!L105+$H$1*1-'Сентябрь 2020'!D104</f>
        <v>0</v>
      </c>
      <c r="N105" s="105">
        <f>'СВОД 2020'!M105+$H$1*1-'Октябрь 2020'!D104</f>
        <v>2200</v>
      </c>
      <c r="O105" s="105">
        <f>'СВОД 2020'!N105+$H$1*1-'Ноябрь 2020'!D104</f>
        <v>-2200</v>
      </c>
      <c r="P105" s="105">
        <f>'СВОД 2020'!O105+$H$1*1-'Декабрь 2020'!D104</f>
        <v>0</v>
      </c>
      <c r="Q105" s="106">
        <f t="shared" si="4"/>
        <v>26400</v>
      </c>
      <c r="R105" s="106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06">
        <f t="shared" si="5"/>
        <v>0</v>
      </c>
      <c r="T105" s="116">
        <f t="shared" si="3"/>
        <v>0</v>
      </c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2019'!P106</f>
        <v>0</v>
      </c>
      <c r="E106" s="105">
        <f>'СВОД 2020'!D106+$H$1*1-'Январь 2020'!D105</f>
        <v>-13200</v>
      </c>
      <c r="F106" s="105">
        <f>'СВОД 2020'!E106+$H$1*1-'Февраль 2020'!D105</f>
        <v>-11000</v>
      </c>
      <c r="G106" s="105">
        <f>'СВОД 2020'!F106+$H$1*1-'Март 2020'!D105</f>
        <v>-8800</v>
      </c>
      <c r="H106" s="105">
        <f>'СВОД 2020'!G106+$H$1*1-'Апрель 2020'!D105</f>
        <v>-6600</v>
      </c>
      <c r="I106" s="105">
        <f>'СВОД 2020'!H106+$H$1*1-'Май 2020'!D105</f>
        <v>-4400</v>
      </c>
      <c r="J106" s="105">
        <f>'СВОД 2020'!I106+$H$1*1-'Июнь 2020'!D105</f>
        <v>-2200</v>
      </c>
      <c r="K106" s="105">
        <f>'СВОД 2020'!J106+$H$1*1-'Июль 2020'!D105</f>
        <v>0</v>
      </c>
      <c r="L106" s="105">
        <f>'СВОД 2020'!K106+$H$1*1-'Август 2020'!D105</f>
        <v>2200</v>
      </c>
      <c r="M106" s="105">
        <f>'СВОД 2020'!L106+$H$1*1-'Сентябрь 2020'!D105</f>
        <v>4400</v>
      </c>
      <c r="N106" s="105">
        <f>'СВОД 2020'!M106+$H$1*1-'Октябрь 2020'!D105</f>
        <v>6600</v>
      </c>
      <c r="O106" s="105">
        <f>'СВОД 2020'!N106+$H$1*1-'Ноябрь 2020'!D105</f>
        <v>-2200</v>
      </c>
      <c r="P106" s="105">
        <f>'СВОД 2020'!O106+$H$1*1-'Декабрь 2020'!D105</f>
        <v>0</v>
      </c>
      <c r="Q106" s="106">
        <f t="shared" si="4"/>
        <v>26400</v>
      </c>
      <c r="R106" s="106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2019'!P107</f>
        <v>0</v>
      </c>
      <c r="E107" s="105">
        <f>'СВОД 2020'!D107+$H$1*1-'Январь 2020'!D106</f>
        <v>0</v>
      </c>
      <c r="F107" s="105">
        <f>'СВОД 2020'!E107+$H$1*1-'Февраль 2020'!D106</f>
        <v>0</v>
      </c>
      <c r="G107" s="105">
        <f>'СВОД 2020'!F107+$H$1*1-'Март 2020'!D106</f>
        <v>2200</v>
      </c>
      <c r="H107" s="105">
        <f>'СВОД 2020'!G107+$H$1*1-'Апрель 2020'!D106</f>
        <v>4400</v>
      </c>
      <c r="I107" s="105">
        <f>'СВОД 2020'!H107+$H$1*1-'Май 2020'!D106</f>
        <v>4400</v>
      </c>
      <c r="J107" s="105">
        <f>'СВОД 2020'!I107+$H$1*1-'Июнь 2020'!D106</f>
        <v>-2624.76</v>
      </c>
      <c r="K107" s="105">
        <f>'СВОД 2020'!J107+$H$1*1-'Июль 2020'!D106</f>
        <v>-2624.76</v>
      </c>
      <c r="L107" s="105">
        <f>'СВОД 2020'!K107+$H$1*1-'Август 2020'!D106</f>
        <v>-2624.76</v>
      </c>
      <c r="M107" s="105">
        <f>'СВОД 2020'!L107+$H$1*1-'Сентябрь 2020'!D106</f>
        <v>-2624.76</v>
      </c>
      <c r="N107" s="105">
        <f>'СВОД 2020'!M107+$H$1*1-'Октябрь 2020'!D106</f>
        <v>-424.76000000000022</v>
      </c>
      <c r="O107" s="105">
        <f>'СВОД 2020'!N107+$H$1*1-'Ноябрь 2020'!D106</f>
        <v>1775.2399999999998</v>
      </c>
      <c r="P107" s="105">
        <f>'СВОД 2020'!O107+$H$1*1-'Декабрь 2020'!D106</f>
        <v>0</v>
      </c>
      <c r="Q107" s="106">
        <f t="shared" si="4"/>
        <v>26400</v>
      </c>
      <c r="R107" s="106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2019'!P108</f>
        <v>92670.12000000001</v>
      </c>
      <c r="E108" s="105">
        <f>'СВОД 2020'!D108+$H$1*1-'Январь 2020'!D107</f>
        <v>94870.12000000001</v>
      </c>
      <c r="F108" s="105">
        <f>'СВОД 2020'!E108+$H$1*1-'Февраль 2020'!D107</f>
        <v>97070.12000000001</v>
      </c>
      <c r="G108" s="105">
        <f>'СВОД 2020'!F108+$H$1*1-'Март 2020'!D107</f>
        <v>99270.12000000001</v>
      </c>
      <c r="H108" s="105">
        <f>'СВОД 2020'!G108+$H$1*1-'Апрель 2020'!D107</f>
        <v>101470.12000000001</v>
      </c>
      <c r="I108" s="105">
        <f>'СВОД 2020'!H108+$H$1*1-'Май 2020'!D107</f>
        <v>103670.12000000001</v>
      </c>
      <c r="J108" s="105">
        <f>'СВОД 2020'!I108+$H$1*1-'Июнь 2020'!D107</f>
        <v>105870.12000000001</v>
      </c>
      <c r="K108" s="105">
        <f>'СВОД 2020'!J108+$H$1*1-'Июль 2020'!D107</f>
        <v>108070.12000000001</v>
      </c>
      <c r="L108" s="105">
        <f>'СВОД 2020'!K108+$H$1*1-'Август 2020'!D107</f>
        <v>110270.12000000001</v>
      </c>
      <c r="M108" s="105">
        <f>'СВОД 2020'!L108+$H$1*1-'Сентябрь 2020'!D107</f>
        <v>112470.12000000001</v>
      </c>
      <c r="N108" s="105">
        <f>'СВОД 2020'!M108+$H$1*1-'Октябрь 2020'!D107</f>
        <v>114670.12000000001</v>
      </c>
      <c r="O108" s="105">
        <f>'СВОД 2020'!N108+$H$1*1-'Ноябрь 2020'!D107</f>
        <v>116870.12000000001</v>
      </c>
      <c r="P108" s="105">
        <f>'СВОД 2020'!O108+$H$1*1-'Декабрь 2020'!D107</f>
        <v>119070.12000000001</v>
      </c>
      <c r="Q108" s="106">
        <f t="shared" si="4"/>
        <v>26400</v>
      </c>
      <c r="R108" s="106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06">
        <f t="shared" si="5"/>
        <v>119070.12000000001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2019'!P109</f>
        <v>-300</v>
      </c>
      <c r="E109" s="105">
        <f>'СВОД 2020'!D109+$H$1*1-'Январь 2020'!D108</f>
        <v>1900</v>
      </c>
      <c r="F109" s="105">
        <f>'СВОД 2020'!E109+$H$1*1-'Февраль 2020'!D108</f>
        <v>-20900</v>
      </c>
      <c r="G109" s="105">
        <f>'СВОД 2020'!F109+$H$1*1-'Март 2020'!D108</f>
        <v>-28700</v>
      </c>
      <c r="H109" s="105">
        <f>'СВОД 2020'!G109+$H$1*1-'Апрель 2020'!D108</f>
        <v>-26500</v>
      </c>
      <c r="I109" s="105">
        <f>'СВОД 2020'!H109+$H$1*1-'Май 2020'!D108</f>
        <v>-24300</v>
      </c>
      <c r="J109" s="105">
        <f>'СВОД 2020'!I109+$H$1*1-'Июнь 2020'!D108</f>
        <v>-22100</v>
      </c>
      <c r="K109" s="105">
        <f>'СВОД 2020'!J109+$H$1*1-'Июль 2020'!D108</f>
        <v>-19900</v>
      </c>
      <c r="L109" s="105">
        <f>'СВОД 2020'!K109+$H$1*1-'Август 2020'!D108</f>
        <v>-17700</v>
      </c>
      <c r="M109" s="105">
        <f>'СВОД 2020'!L109+$H$1*1-'Сентябрь 2020'!D108</f>
        <v>-15500</v>
      </c>
      <c r="N109" s="105">
        <f>'СВОД 2020'!M109+$H$1*1-'Октябрь 2020'!D108</f>
        <v>-13300</v>
      </c>
      <c r="O109" s="105">
        <f>'СВОД 2020'!N109+$H$1*1-'Ноябрь 2020'!D108</f>
        <v>-11100</v>
      </c>
      <c r="P109" s="105">
        <f>'СВОД 2020'!O109+$H$1*1-'Декабрь 2020'!D108</f>
        <v>-8900</v>
      </c>
      <c r="Q109" s="106">
        <f t="shared" si="4"/>
        <v>26400</v>
      </c>
      <c r="R109" s="106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06">
        <f t="shared" si="5"/>
        <v>-8900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2019'!P110</f>
        <v>-299.99999999999636</v>
      </c>
      <c r="E110" s="105">
        <f>'СВОД 2020'!D110+$H$1*1-'Январь 2020'!D109</f>
        <v>1900.0000000000036</v>
      </c>
      <c r="F110" s="105">
        <f>'СВОД 2020'!E110+$H$1*1-'Февраль 2020'!D109</f>
        <v>-20899.999999999996</v>
      </c>
      <c r="G110" s="105">
        <f>'СВОД 2020'!F110+$H$1*1-'Март 2020'!D109</f>
        <v>-18699.999999999996</v>
      </c>
      <c r="H110" s="105">
        <f>'СВОД 2020'!G110+$H$1*1-'Апрель 2020'!D109</f>
        <v>-16499.999999999996</v>
      </c>
      <c r="I110" s="105">
        <f>'СВОД 2020'!H110+$H$1*1-'Май 2020'!D109</f>
        <v>-14299.999999999996</v>
      </c>
      <c r="J110" s="105">
        <f>'СВОД 2020'!I110+$H$1*1-'Июнь 2020'!D109</f>
        <v>-15663.209999999995</v>
      </c>
      <c r="K110" s="105">
        <f>'СВОД 2020'!J110+$H$1*1-'Июль 2020'!D109</f>
        <v>-13463.209999999995</v>
      </c>
      <c r="L110" s="105">
        <f>'СВОД 2020'!K110+$H$1*1-'Август 2020'!D109</f>
        <v>-11263.209999999995</v>
      </c>
      <c r="M110" s="105">
        <f>'СВОД 2020'!L110+$H$1*1-'Сентябрь 2020'!D109</f>
        <v>-9063.2099999999955</v>
      </c>
      <c r="N110" s="105">
        <f>'СВОД 2020'!M110+$H$1*1-'Октябрь 2020'!D109</f>
        <v>-6863.2099999999955</v>
      </c>
      <c r="O110" s="105">
        <f>'СВОД 2020'!N110+$H$1*1-'Ноябрь 2020'!D109</f>
        <v>-4663.2099999999955</v>
      </c>
      <c r="P110" s="105">
        <f>'СВОД 2020'!O110+$H$1*1-'Декабрь 2020'!D109</f>
        <v>-2463.2099999999955</v>
      </c>
      <c r="Q110" s="106">
        <f t="shared" si="4"/>
        <v>26400</v>
      </c>
      <c r="R110" s="106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06">
        <f t="shared" si="5"/>
        <v>-2463.2099999999955</v>
      </c>
      <c r="T110" s="116">
        <f t="shared" si="3"/>
        <v>0</v>
      </c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2019'!P111</f>
        <v>5726.4499999999953</v>
      </c>
      <c r="E111" s="105">
        <f>'СВОД 2020'!D111+$H$1*1-'Январь 2020'!D110</f>
        <v>2926.4499999999953</v>
      </c>
      <c r="F111" s="105">
        <f>'СВОД 2020'!E111+$H$1*1-'Февраль 2020'!D110</f>
        <v>626.44999999999527</v>
      </c>
      <c r="G111" s="105">
        <f>'СВОД 2020'!F111+$H$1*1-'Март 2020'!D110</f>
        <v>2826.4499999999953</v>
      </c>
      <c r="H111" s="105">
        <f>'СВОД 2020'!G111+$H$1*1-'Апрель 2020'!D110</f>
        <v>5026.4499999999953</v>
      </c>
      <c r="I111" s="105">
        <f>'СВОД 2020'!H111+$H$1*1-'Май 2020'!D110</f>
        <v>-73.550000000004729</v>
      </c>
      <c r="J111" s="105">
        <f>'СВОД 2020'!I111+$H$1*1-'Июнь 2020'!D110</f>
        <v>2126.4499999999953</v>
      </c>
      <c r="K111" s="105">
        <f>'СВОД 2020'!J111+$H$1*1-'Июль 2020'!D110</f>
        <v>4326.4499999999953</v>
      </c>
      <c r="L111" s="105">
        <f>'СВОД 2020'!K111+$H$1*1-'Август 2020'!D110</f>
        <v>6526.4499999999953</v>
      </c>
      <c r="M111" s="105">
        <f>'СВОД 2020'!L111+$H$1*1-'Сентябрь 2020'!D110</f>
        <v>3726.4499999999953</v>
      </c>
      <c r="N111" s="105">
        <f>'СВОД 2020'!M111+$H$1*1-'Октябрь 2020'!D110</f>
        <v>-73.550000000004729</v>
      </c>
      <c r="O111" s="105">
        <f>'СВОД 2020'!N111+$H$1*1-'Ноябрь 2020'!D110</f>
        <v>-73.550000000004729</v>
      </c>
      <c r="P111" s="105">
        <f>'СВОД 2020'!O111+$H$1*1-'Декабрь 2020'!D110</f>
        <v>-73.550000000004729</v>
      </c>
      <c r="Q111" s="106">
        <f t="shared" si="4"/>
        <v>26400</v>
      </c>
      <c r="R111" s="106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06">
        <f t="shared" si="5"/>
        <v>-73.55000000000291</v>
      </c>
      <c r="T111" s="116">
        <f t="shared" si="3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2019'!P112</f>
        <v>6600</v>
      </c>
      <c r="E112" s="105">
        <f>'СВОД 2020'!D112+$H$1*1-'Январь 2020'!D111</f>
        <v>8800</v>
      </c>
      <c r="F112" s="105">
        <f>'СВОД 2020'!E112+$H$1*1-'Февраль 2020'!D111</f>
        <v>4400</v>
      </c>
      <c r="G112" s="105">
        <f>'СВОД 2020'!F112+$H$1*1-'Март 2020'!D111</f>
        <v>6600</v>
      </c>
      <c r="H112" s="105">
        <f>'СВОД 2020'!G112+$H$1*1-'Апрель 2020'!D111</f>
        <v>8800</v>
      </c>
      <c r="I112" s="105">
        <f>'СВОД 2020'!H112+$H$1*1-'Май 2020'!D111</f>
        <v>2200</v>
      </c>
      <c r="J112" s="105">
        <f>'СВОД 2020'!I112+$H$1*1-'Июнь 2020'!D111</f>
        <v>4400</v>
      </c>
      <c r="K112" s="105">
        <f>'СВОД 2020'!J112+$H$1*1-'Июль 2020'!D111</f>
        <v>6600</v>
      </c>
      <c r="L112" s="105">
        <f>'СВОД 2020'!K112+$H$1*1-'Август 2020'!D111</f>
        <v>8800</v>
      </c>
      <c r="M112" s="105">
        <f>'СВОД 2020'!L112+$H$1*1-'Сентябрь 2020'!D111</f>
        <v>11000</v>
      </c>
      <c r="N112" s="105">
        <f>'СВОД 2020'!M112+$H$1*1-'Октябрь 2020'!D111</f>
        <v>13200</v>
      </c>
      <c r="O112" s="105">
        <f>'СВОД 2020'!N112+$H$1*1-'Ноябрь 2020'!D111</f>
        <v>4400</v>
      </c>
      <c r="P112" s="105">
        <f>'СВОД 2020'!O112+$H$1*1-'Декабрь 2020'!D111</f>
        <v>0</v>
      </c>
      <c r="Q112" s="106">
        <f t="shared" si="4"/>
        <v>26400</v>
      </c>
      <c r="R112" s="106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06">
        <f t="shared" si="5"/>
        <v>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2019'!P113</f>
        <v>-559.10000000000127</v>
      </c>
      <c r="E113" s="105">
        <f>'СВОД 2020'!D113+$H$1*1-'Январь 2020'!D112</f>
        <v>-559.10000000000127</v>
      </c>
      <c r="F113" s="105">
        <f>'СВОД 2020'!E113+$H$1*1-'Февраль 2020'!D112</f>
        <v>-559.10000000000127</v>
      </c>
      <c r="G113" s="105">
        <f>'СВОД 2020'!F113+$H$1*1-'Март 2020'!D112</f>
        <v>-559.10000000000127</v>
      </c>
      <c r="H113" s="105">
        <f>'СВОД 2020'!G113+$H$1*1-'Апрель 2020'!D112</f>
        <v>-559.10000000000127</v>
      </c>
      <c r="I113" s="105">
        <f>'СВОД 2020'!H113+$H$1*1-'Май 2020'!D112</f>
        <v>-559.10000000000127</v>
      </c>
      <c r="J113" s="105">
        <f>'СВОД 2020'!I113+$H$1*1-'Июнь 2020'!D112</f>
        <v>-559.10000000000127</v>
      </c>
      <c r="K113" s="105">
        <f>'СВОД 2020'!J113+$H$1*1-'Июль 2020'!D112</f>
        <v>-559.10000000000127</v>
      </c>
      <c r="L113" s="105">
        <f>'СВОД 2020'!K113+$H$1*1-'Август 2020'!D112</f>
        <v>-559.10000000000127</v>
      </c>
      <c r="M113" s="105">
        <f>'СВОД 2020'!L113+$H$1*1-'Сентябрь 2020'!D112</f>
        <v>-559.10000000000127</v>
      </c>
      <c r="N113" s="105">
        <f>'СВОД 2020'!M113+$H$1*1-'Октябрь 2020'!D112</f>
        <v>-559.10000000000127</v>
      </c>
      <c r="O113" s="105">
        <f>'СВОД 2020'!N113+$H$1*1-'Ноябрь 2020'!D112</f>
        <v>-559.10000000000127</v>
      </c>
      <c r="P113" s="105">
        <f>'СВОД 2020'!O113+$H$1*1-'Декабрь 2020'!D112</f>
        <v>-559.10000000000127</v>
      </c>
      <c r="Q113" s="106">
        <f t="shared" si="4"/>
        <v>26400</v>
      </c>
      <c r="R113" s="106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2019'!P114</f>
        <v>0.13999999999941792</v>
      </c>
      <c r="E114" s="105">
        <f>'СВОД 2020'!D114+$H$1*1-'Январь 2020'!D113</f>
        <v>2200.1399999999994</v>
      </c>
      <c r="F114" s="105">
        <f>'СВОД 2020'!E114+$H$1*1-'Февраль 2020'!D113</f>
        <v>4400.1399999999994</v>
      </c>
      <c r="G114" s="105">
        <f>'СВОД 2020'!F114+$H$1*1-'Март 2020'!D113</f>
        <v>6600.1399999999994</v>
      </c>
      <c r="H114" s="105">
        <f>'СВОД 2020'!G114+$H$1*1-'Апрель 2020'!D113</f>
        <v>8800.14</v>
      </c>
      <c r="I114" s="105">
        <f>'СВОД 2020'!H114+$H$1*1-'Май 2020'!D113</f>
        <v>11000.14</v>
      </c>
      <c r="J114" s="105">
        <f>'СВОД 2020'!I114+$H$1*1-'Июнь 2020'!D113</f>
        <v>0.13999999999941792</v>
      </c>
      <c r="K114" s="105">
        <f>'СВОД 2020'!J114+$H$1*1-'Июль 2020'!D113</f>
        <v>2200.1399999999994</v>
      </c>
      <c r="L114" s="105">
        <f>'СВОД 2020'!K114+$H$1*1-'Август 2020'!D113</f>
        <v>4400.1399999999994</v>
      </c>
      <c r="M114" s="105">
        <f>'СВОД 2020'!L114+$H$1*1-'Сентябрь 2020'!D113</f>
        <v>-6599.8600000000006</v>
      </c>
      <c r="N114" s="105">
        <f>'СВОД 2020'!M114+$H$1*1-'Октябрь 2020'!D113</f>
        <v>-4399.8600000000006</v>
      </c>
      <c r="O114" s="105">
        <f>'СВОД 2020'!N114+$H$1*1-'Ноябрь 2020'!D113</f>
        <v>-2199.8600000000006</v>
      </c>
      <c r="P114" s="105">
        <f>'СВОД 2020'!O114+$H$1*1-'Декабрь 2020'!D113</f>
        <v>0.13999999999941792</v>
      </c>
      <c r="Q114" s="106">
        <f t="shared" si="4"/>
        <v>26400</v>
      </c>
      <c r="R114" s="106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2019'!P115</f>
        <v>-2200</v>
      </c>
      <c r="E115" s="105">
        <f>'СВОД 2020'!D115+$H$1*1-'Январь 2020'!D114</f>
        <v>-2200</v>
      </c>
      <c r="F115" s="105">
        <f>'СВОД 2020'!E115+$H$1*1-'Февраль 2020'!D114</f>
        <v>-2200</v>
      </c>
      <c r="G115" s="105">
        <f>'СВОД 2020'!F115+$H$1*1-'Март 2020'!D114</f>
        <v>-2200</v>
      </c>
      <c r="H115" s="105">
        <f>'СВОД 2020'!G115+$H$1*1-'Апрель 2020'!D114</f>
        <v>0</v>
      </c>
      <c r="I115" s="105">
        <f>'СВОД 2020'!H115+$H$1*1-'Май 2020'!D114</f>
        <v>0</v>
      </c>
      <c r="J115" s="105">
        <f>'СВОД 2020'!I115+$H$1*1-'Июнь 2020'!D114</f>
        <v>-2944.12</v>
      </c>
      <c r="K115" s="105">
        <f>'СВОД 2020'!J115+$H$1*1-'Июль 2020'!D114</f>
        <v>-2944.12</v>
      </c>
      <c r="L115" s="105">
        <f>'СВОД 2020'!K115+$H$1*1-'Август 2020'!D114</f>
        <v>-2944.12</v>
      </c>
      <c r="M115" s="105">
        <f>'СВОД 2020'!L115+$H$1*1-'Сентябрь 2020'!D114</f>
        <v>-2200</v>
      </c>
      <c r="N115" s="105">
        <f>'СВОД 2020'!M115+$H$1*1-'Октябрь 2020'!D114</f>
        <v>0</v>
      </c>
      <c r="O115" s="105">
        <f>'СВОД 2020'!N115+$H$1*1-'Ноябрь 2020'!D114</f>
        <v>0</v>
      </c>
      <c r="P115" s="105">
        <f>'СВОД 2020'!O115+$H$1*1-'Декабрь 2020'!D114</f>
        <v>0</v>
      </c>
      <c r="Q115" s="106">
        <f t="shared" si="4"/>
        <v>26400</v>
      </c>
      <c r="R115" s="106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06">
        <f t="shared" si="5"/>
        <v>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2019'!P116</f>
        <v>6582.7500000000073</v>
      </c>
      <c r="E116" s="105">
        <f>'СВОД 2020'!D116+$H$1*1-'Январь 2020'!D115</f>
        <v>8782.7500000000073</v>
      </c>
      <c r="F116" s="105">
        <f>'СВОД 2020'!E116+$H$1*1-'Февраль 2020'!D115</f>
        <v>10982.750000000007</v>
      </c>
      <c r="G116" s="105">
        <f>'СВОД 2020'!F116+$H$1*1-'Март 2020'!D115</f>
        <v>13182.750000000007</v>
      </c>
      <c r="H116" s="105">
        <f>'СВОД 2020'!G116+$H$1*1-'Апрель 2020'!D115</f>
        <v>15382.750000000007</v>
      </c>
      <c r="I116" s="105">
        <f>'СВОД 2020'!H116+$H$1*1-'Май 2020'!D115</f>
        <v>17582.750000000007</v>
      </c>
      <c r="J116" s="105">
        <f>'СВОД 2020'!I116+$H$1*1-'Июнь 2020'!D115</f>
        <v>-6617.2499999999927</v>
      </c>
      <c r="K116" s="105">
        <f>'СВОД 2020'!J116+$H$1*1-'Июль 2020'!D115</f>
        <v>-4417.2499999999927</v>
      </c>
      <c r="L116" s="105">
        <f>'СВОД 2020'!K116+$H$1*1-'Август 2020'!D115</f>
        <v>-2217.2499999999927</v>
      </c>
      <c r="M116" s="105">
        <f>'СВОД 2020'!L116+$H$1*1-'Сентябрь 2020'!D115</f>
        <v>-17.249999999992724</v>
      </c>
      <c r="N116" s="105">
        <f>'СВОД 2020'!M116+$H$1*1-'Октябрь 2020'!D115</f>
        <v>-4399.9999999999927</v>
      </c>
      <c r="O116" s="105">
        <f>'СВОД 2020'!N116+$H$1*1-'Ноябрь 2020'!D115</f>
        <v>-2199.9999999999927</v>
      </c>
      <c r="P116" s="105">
        <f>'СВОД 2020'!O116+$H$1*1-'Декабрь 2020'!D115</f>
        <v>7.2759576141834259E-12</v>
      </c>
      <c r="Q116" s="106">
        <f t="shared" si="4"/>
        <v>26400</v>
      </c>
      <c r="R116" s="106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06">
        <f t="shared" si="5"/>
        <v>0</v>
      </c>
      <c r="T116" s="116">
        <f t="shared" si="3"/>
        <v>-7.2759576141834259E-12</v>
      </c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2019'!P117</f>
        <v>4200</v>
      </c>
      <c r="E117" s="105">
        <f>'СВОД 2020'!D117+$H$1*1-'Январь 2020'!D116</f>
        <v>-200</v>
      </c>
      <c r="F117" s="105">
        <f>'СВОД 2020'!E117+$H$1*1-'Февраль 2020'!D116</f>
        <v>2000</v>
      </c>
      <c r="G117" s="105">
        <f>'СВОД 2020'!F117+$H$1*1-'Март 2020'!D116</f>
        <v>4200</v>
      </c>
      <c r="H117" s="105">
        <f>'СВОД 2020'!G117+$H$1*1-'Апрель 2020'!D116</f>
        <v>6400</v>
      </c>
      <c r="I117" s="105">
        <f>'СВОД 2020'!H117+$H$1*1-'Май 2020'!D116</f>
        <v>2000</v>
      </c>
      <c r="J117" s="105">
        <f>'СВОД 2020'!I117+$H$1*1-'Июнь 2020'!D116</f>
        <v>59.140000000000327</v>
      </c>
      <c r="K117" s="105">
        <f>'СВОД 2020'!J117+$H$1*1-'Июль 2020'!D116</f>
        <v>2259.1400000000003</v>
      </c>
      <c r="L117" s="105">
        <f>'СВОД 2020'!K117+$H$1*1-'Август 2020'!D116</f>
        <v>4459.1400000000003</v>
      </c>
      <c r="M117" s="105">
        <f>'СВОД 2020'!L117+$H$1*1-'Сентябрь 2020'!D116</f>
        <v>59.140000000000327</v>
      </c>
      <c r="N117" s="105">
        <f>'СВОД 2020'!M117+$H$1*1-'Октябрь 2020'!D116</f>
        <v>2259.1400000000003</v>
      </c>
      <c r="O117" s="105">
        <f>'СВОД 2020'!N117+$H$1*1-'Ноябрь 2020'!D116</f>
        <v>4459.1400000000003</v>
      </c>
      <c r="P117" s="105">
        <f>'СВОД 2020'!O117+$H$1*1-'Декабрь 2020'!D116</f>
        <v>59.140000000000327</v>
      </c>
      <c r="Q117" s="106">
        <f t="shared" si="4"/>
        <v>26400</v>
      </c>
      <c r="R117" s="106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06">
        <f t="shared" si="5"/>
        <v>59.139999999999418</v>
      </c>
      <c r="T117" s="116">
        <f t="shared" si="3"/>
        <v>-9.0949470177292824E-13</v>
      </c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2019'!P118</f>
        <v>-200.40000000000509</v>
      </c>
      <c r="E118" s="105">
        <f>'СВОД 2020'!D118+$H$1*1-'Январь 2020'!D117</f>
        <v>1999.5999999999949</v>
      </c>
      <c r="F118" s="105">
        <f>'СВОД 2020'!E118+$H$1*1-'Февраль 2020'!D117</f>
        <v>4199.5999999999949</v>
      </c>
      <c r="G118" s="105">
        <f>'СВОД 2020'!F118+$H$1*1-'Март 2020'!D117</f>
        <v>6399.5999999999949</v>
      </c>
      <c r="H118" s="105">
        <f>'СВОД 2020'!G118+$H$1*1-'Апрель 2020'!D117</f>
        <v>8599.5999999999949</v>
      </c>
      <c r="I118" s="105">
        <f>'СВОД 2020'!H118+$H$1*1-'Май 2020'!D117</f>
        <v>4199.5999999999949</v>
      </c>
      <c r="J118" s="105">
        <f>'СВОД 2020'!I118+$H$1*1-'Июнь 2020'!D117</f>
        <v>1399.5999999999949</v>
      </c>
      <c r="K118" s="105">
        <f>'СВОД 2020'!J118+$H$1*1-'Июль 2020'!D117</f>
        <v>3599.5999999999949</v>
      </c>
      <c r="L118" s="105">
        <f>'СВОД 2020'!K118+$H$1*1-'Август 2020'!D117</f>
        <v>5799.5999999999949</v>
      </c>
      <c r="M118" s="105">
        <f>'СВОД 2020'!L118+$H$1*1-'Сентябрь 2020'!D117</f>
        <v>7999.5999999999949</v>
      </c>
      <c r="N118" s="105">
        <f>'СВОД 2020'!M118+$H$1*1-'Октябрь 2020'!D117</f>
        <v>-9800.4000000000051</v>
      </c>
      <c r="O118" s="105">
        <f>'СВОД 2020'!N118+$H$1*1-'Ноябрь 2020'!D117</f>
        <v>-7600.4000000000051</v>
      </c>
      <c r="P118" s="105">
        <f>'СВОД 2020'!O118+$H$1*1-'Декабрь 2020'!D117</f>
        <v>-5400.4000000000051</v>
      </c>
      <c r="Q118" s="106">
        <f t="shared" si="4"/>
        <v>26400</v>
      </c>
      <c r="R118" s="106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06">
        <f t="shared" si="5"/>
        <v>-5400.4000000000051</v>
      </c>
      <c r="T118" s="116">
        <f t="shared" si="3"/>
        <v>0</v>
      </c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2019'!P119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22">
        <f t="shared" si="5"/>
        <v>0</v>
      </c>
      <c r="T119" s="116">
        <f t="shared" si="3"/>
        <v>0</v>
      </c>
    </row>
    <row r="120" spans="1:20" ht="15.95" customHeight="1" x14ac:dyDescent="0.25">
      <c r="A120" s="20" t="s">
        <v>135</v>
      </c>
      <c r="B120" s="1">
        <v>96</v>
      </c>
      <c r="C120" s="113"/>
      <c r="D120" s="133">
        <f>'СВОД 2019'!P120</f>
        <v>6600</v>
      </c>
      <c r="E120" s="105">
        <f>'СВОД 2020'!D120+$H$1*1-'Январь 2020'!D119</f>
        <v>8800</v>
      </c>
      <c r="F120" s="105">
        <f>'СВОД 2020'!E120+$H$1*1-'Февраль 2020'!D119</f>
        <v>11000</v>
      </c>
      <c r="G120" s="105">
        <f>'СВОД 2020'!F120+$H$1*1-'Март 2020'!D119</f>
        <v>13200</v>
      </c>
      <c r="H120" s="105">
        <f>'СВОД 2020'!G120+$H$1*1-'Апрель 2020'!D119</f>
        <v>15400</v>
      </c>
      <c r="I120" s="105">
        <f>'СВОД 2020'!H120+$H$1*1-'Май 2020'!D119</f>
        <v>-2200</v>
      </c>
      <c r="J120" s="105">
        <f>'СВОД 2020'!I120+$H$1*1-'Июнь 2020'!D119</f>
        <v>0</v>
      </c>
      <c r="K120" s="105">
        <f>'СВОД 2020'!J120+$H$1*1-'Июль 2020'!D119</f>
        <v>2200</v>
      </c>
      <c r="L120" s="105">
        <f>'СВОД 2020'!K120+$H$1*1-'Август 2020'!D119</f>
        <v>4400</v>
      </c>
      <c r="M120" s="105">
        <f>'СВОД 2020'!L120+$H$1*1-'Сентябрь 2020'!D119</f>
        <v>6600</v>
      </c>
      <c r="N120" s="105">
        <f>'СВОД 2020'!M120+$H$1*1-'Октябрь 2020'!D119</f>
        <v>8800</v>
      </c>
      <c r="O120" s="105">
        <f>'СВОД 2020'!N120+$H$1*1-'Ноябрь 2020'!D119</f>
        <v>11000</v>
      </c>
      <c r="P120" s="105">
        <f>'СВОД 2020'!O120+$H$1*1-'Декабрь 2020'!D119</f>
        <v>13200</v>
      </c>
      <c r="Q120" s="106">
        <f t="shared" si="4"/>
        <v>26400</v>
      </c>
      <c r="R120" s="106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06">
        <f t="shared" si="5"/>
        <v>13200</v>
      </c>
      <c r="T120" s="116">
        <f t="shared" si="3"/>
        <v>0</v>
      </c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2019'!P121</f>
        <v>-2200</v>
      </c>
      <c r="E121" s="105">
        <f>'СВОД 2020'!D121+$H$1*1-'Январь 2020'!D120</f>
        <v>0</v>
      </c>
      <c r="F121" s="105">
        <f>'СВОД 2020'!E121+$H$1*1-'Февраль 2020'!D120</f>
        <v>2200</v>
      </c>
      <c r="G121" s="105">
        <f>'СВОД 2020'!F121+$H$1*1-'Март 2020'!D120</f>
        <v>-2200</v>
      </c>
      <c r="H121" s="105">
        <f>'СВОД 2020'!G121+$H$1*1-'Апрель 2020'!D120</f>
        <v>0</v>
      </c>
      <c r="I121" s="105">
        <f>'СВОД 2020'!H121+$H$1*1-'Май 2020'!D120</f>
        <v>2200</v>
      </c>
      <c r="J121" s="105">
        <f>'СВОД 2020'!I121+$H$1*1-'Июнь 2020'!D120</f>
        <v>0</v>
      </c>
      <c r="K121" s="105">
        <f>'СВОД 2020'!J121+$H$1*1-'Июль 2020'!D120</f>
        <v>2200</v>
      </c>
      <c r="L121" s="105">
        <f>'СВОД 2020'!K121+$H$1*1-'Август 2020'!D120</f>
        <v>4400</v>
      </c>
      <c r="M121" s="105">
        <f>'СВОД 2020'!L121+$H$1*1-'Сентябрь 2020'!D120</f>
        <v>2200</v>
      </c>
      <c r="N121" s="105">
        <f>'СВОД 2020'!M121+$H$1*1-'Октябрь 2020'!D120</f>
        <v>4400</v>
      </c>
      <c r="O121" s="105">
        <f>'СВОД 2020'!N121+$H$1*1-'Ноябрь 2020'!D120</f>
        <v>0</v>
      </c>
      <c r="P121" s="105">
        <f>'СВОД 2020'!O121+$H$1*1-'Декабрь 2020'!D120</f>
        <v>-2200</v>
      </c>
      <c r="Q121" s="106">
        <f t="shared" si="4"/>
        <v>26400</v>
      </c>
      <c r="R121" s="106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2019'!P122</f>
        <v>15399.059999999998</v>
      </c>
      <c r="E122" s="105">
        <f>'СВОД 2020'!D122+$H$1*1-'Январь 2020'!D121</f>
        <v>17599.059999999998</v>
      </c>
      <c r="F122" s="105">
        <f>'СВОД 2020'!E122+$H$1*1-'Февраль 2020'!D121</f>
        <v>19799.059999999998</v>
      </c>
      <c r="G122" s="105">
        <f>'СВОД 2020'!F122+$H$1*1-'Март 2020'!D121</f>
        <v>21999.059999999998</v>
      </c>
      <c r="H122" s="105">
        <f>'СВОД 2020'!G122+$H$1*1-'Апрель 2020'!D121</f>
        <v>24199.059999999998</v>
      </c>
      <c r="I122" s="105">
        <f>'СВОД 2020'!H122+$H$1*1-'Май 2020'!D121</f>
        <v>26399.059999999998</v>
      </c>
      <c r="J122" s="105">
        <f>'СВОД 2020'!I122+$H$1*1-'Июнь 2020'!D121</f>
        <v>28599.059999999998</v>
      </c>
      <c r="K122" s="105">
        <f>'СВОД 2020'!J122+$H$1*1-'Июль 2020'!D121</f>
        <v>30799.059999999998</v>
      </c>
      <c r="L122" s="105">
        <f>'СВОД 2020'!K122+$H$1*1-'Август 2020'!D121</f>
        <v>28599.059999999998</v>
      </c>
      <c r="M122" s="105">
        <f>'СВОД 2020'!L122+$H$1*1-'Сентябрь 2020'!D121</f>
        <v>30799.059999999998</v>
      </c>
      <c r="N122" s="105">
        <f>'СВОД 2020'!M122+$H$1*1-'Октябрь 2020'!D121</f>
        <v>32999.06</v>
      </c>
      <c r="O122" s="105">
        <f>'СВОД 2020'!N122+$H$1*1-'Ноябрь 2020'!D121</f>
        <v>26399.059999999998</v>
      </c>
      <c r="P122" s="105">
        <f>'СВОД 2020'!O122+$H$1*1-'Декабрь 2020'!D121</f>
        <v>24199.059999999998</v>
      </c>
      <c r="Q122" s="106">
        <f t="shared" si="4"/>
        <v>26400</v>
      </c>
      <c r="R122" s="106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06">
        <f t="shared" si="5"/>
        <v>24199.059999999998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2019'!P123</f>
        <v>-3807.4700000000012</v>
      </c>
      <c r="E123" s="105">
        <f>'СВОД 2020'!D123+$H$1*1-'Январь 2020'!D122</f>
        <v>-3807.4700000000012</v>
      </c>
      <c r="F123" s="105">
        <f>'СВОД 2020'!E123+$H$1*1-'Февраль 2020'!D122</f>
        <v>-3807.4700000000012</v>
      </c>
      <c r="G123" s="105">
        <f>'СВОД 2020'!F123+$H$1*1-'Март 2020'!D122</f>
        <v>-1607.4700000000012</v>
      </c>
      <c r="H123" s="105">
        <f>'СВОД 2020'!G123+$H$1*1-'Апрель 2020'!D122</f>
        <v>-1607.4700000000012</v>
      </c>
      <c r="I123" s="105">
        <f>'СВОД 2020'!H123+$H$1*1-'Май 2020'!D122</f>
        <v>-1607.4700000000012</v>
      </c>
      <c r="J123" s="105">
        <f>'СВОД 2020'!I123+$H$1*1-'Июнь 2020'!D122</f>
        <v>-3807.4700000000012</v>
      </c>
      <c r="K123" s="105">
        <f>'СВОД 2020'!J123+$H$1*1-'Июль 2020'!D122</f>
        <v>-1607.4700000000012</v>
      </c>
      <c r="L123" s="105">
        <f>'СВОД 2020'!K123+$H$1*1-'Август 2020'!D122</f>
        <v>-1607.4700000000012</v>
      </c>
      <c r="M123" s="105">
        <f>'СВОД 2020'!L123+$H$1*1-'Сентябрь 2020'!D122</f>
        <v>-3807.4700000000012</v>
      </c>
      <c r="N123" s="105">
        <f>'СВОД 2020'!M123+$H$1*1-'Октябрь 2020'!D122</f>
        <v>-1607.4700000000012</v>
      </c>
      <c r="O123" s="105">
        <f>'СВОД 2020'!N123+$H$1*1-'Ноябрь 2020'!D122</f>
        <v>-3807.4700000000012</v>
      </c>
      <c r="P123" s="105">
        <f>'СВОД 2020'!O123+$H$1*1-'Декабрь 2020'!D122</f>
        <v>-1607.4700000000012</v>
      </c>
      <c r="Q123" s="106">
        <f t="shared" si="4"/>
        <v>26400</v>
      </c>
      <c r="R123" s="106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06">
        <f t="shared" si="5"/>
        <v>-1607.4700000000012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2019'!P124</f>
        <v>30800</v>
      </c>
      <c r="E124" s="105">
        <f>'СВОД 2020'!D124+$H$1*1-'Январь 2020'!D123</f>
        <v>33000</v>
      </c>
      <c r="F124" s="105">
        <f>'СВОД 2020'!E124+$H$1*1-'Февраль 2020'!D123</f>
        <v>35200</v>
      </c>
      <c r="G124" s="105">
        <f>'СВОД 2020'!F124+$H$1*1-'Март 2020'!D123</f>
        <v>37400</v>
      </c>
      <c r="H124" s="105">
        <f>'СВОД 2020'!G124+$H$1*1-'Апрель 2020'!D123</f>
        <v>39600</v>
      </c>
      <c r="I124" s="105">
        <f>'СВОД 2020'!H124+$H$1*1-'Май 2020'!D123</f>
        <v>41800</v>
      </c>
      <c r="J124" s="105">
        <f>'СВОД 2020'!I124+$H$1*1-'Июнь 2020'!D123</f>
        <v>44000</v>
      </c>
      <c r="K124" s="105">
        <f>'СВОД 2020'!J124+$H$1*1-'Июль 2020'!D123</f>
        <v>46200</v>
      </c>
      <c r="L124" s="105">
        <f>'СВОД 2020'!K124+$H$1*1-'Август 2020'!D123</f>
        <v>48400</v>
      </c>
      <c r="M124" s="105">
        <f>'СВОД 2020'!L124+$H$1*1-'Сентябрь 2020'!D123</f>
        <v>50600</v>
      </c>
      <c r="N124" s="105">
        <f>'СВОД 2020'!M124+$H$1*1-'Октябрь 2020'!D123</f>
        <v>52800</v>
      </c>
      <c r="O124" s="105">
        <f>'СВОД 2020'!N124+$H$1*1-'Ноябрь 2020'!D123</f>
        <v>55000</v>
      </c>
      <c r="P124" s="105">
        <f>'СВОД 2020'!O124+$H$1*1-'Декабрь 2020'!D123</f>
        <v>57200</v>
      </c>
      <c r="Q124" s="106">
        <f t="shared" si="4"/>
        <v>26400</v>
      </c>
      <c r="R124" s="106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06">
        <f t="shared" si="5"/>
        <v>57200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2019'!P125</f>
        <v>31700.509999999995</v>
      </c>
      <c r="E125" s="105">
        <f>'СВОД 2020'!D125+$H$1*1-'Январь 2020'!D124</f>
        <v>33900.509999999995</v>
      </c>
      <c r="F125" s="105">
        <f>'СВОД 2020'!E125+$H$1*1-'Февраль 2020'!D124</f>
        <v>36100.509999999995</v>
      </c>
      <c r="G125" s="105">
        <f>'СВОД 2020'!F125+$H$1*1-'Март 2020'!D124</f>
        <v>38300.509999999995</v>
      </c>
      <c r="H125" s="105">
        <f>'СВОД 2020'!G125+$H$1*1-'Апрель 2020'!D124</f>
        <v>40500.509999999995</v>
      </c>
      <c r="I125" s="105">
        <f>'СВОД 2020'!H125+$H$1*1-'Май 2020'!D124</f>
        <v>42700.509999999995</v>
      </c>
      <c r="J125" s="105">
        <f>'СВОД 2020'!I125+$H$1*1-'Июнь 2020'!D124</f>
        <v>44900.509999999995</v>
      </c>
      <c r="K125" s="105">
        <f>'СВОД 2020'!J125+$H$1*1-'Июль 2020'!D124</f>
        <v>47100.509999999995</v>
      </c>
      <c r="L125" s="105">
        <f>'СВОД 2020'!K125+$H$1*1-'Август 2020'!D124</f>
        <v>49300.509999999995</v>
      </c>
      <c r="M125" s="105">
        <f>'СВОД 2020'!L125+$H$1*1-'Сентябрь 2020'!D124</f>
        <v>51500.509999999995</v>
      </c>
      <c r="N125" s="105">
        <f>'СВОД 2020'!M125+$H$1*1-'Октябрь 2020'!D124</f>
        <v>53700.509999999995</v>
      </c>
      <c r="O125" s="105">
        <f>'СВОД 2020'!N125+$H$1*1-'Ноябрь 2020'!D124</f>
        <v>55900.509999999995</v>
      </c>
      <c r="P125" s="105">
        <f>'СВОД 2020'!O125+$H$1*1-'Декабрь 2020'!D124</f>
        <v>58100.509999999995</v>
      </c>
      <c r="Q125" s="106">
        <f t="shared" si="4"/>
        <v>26400</v>
      </c>
      <c r="R125" s="106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06">
        <f t="shared" si="5"/>
        <v>58100.509999999995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">
        <v>100</v>
      </c>
      <c r="C126" s="114"/>
      <c r="D126" s="133">
        <f>'СВОД 2019'!P126</f>
        <v>-10999.31</v>
      </c>
      <c r="E126" s="105">
        <f>'СВОД 2020'!D126+$H$1*1-'Январь 2020'!D125</f>
        <v>-8799.31</v>
      </c>
      <c r="F126" s="105">
        <f>'СВОД 2020'!E126+$H$1*1-'Февраль 2020'!D125</f>
        <v>-6599.3099999999995</v>
      </c>
      <c r="G126" s="105">
        <f>'СВОД 2020'!F126+$H$1*1-'Март 2020'!D125</f>
        <v>-4399.3099999999995</v>
      </c>
      <c r="H126" s="105">
        <f>'СВОД 2020'!G126+$H$1*1-'Апрель 2020'!D125</f>
        <v>-2199.3099999999995</v>
      </c>
      <c r="I126" s="105">
        <f>'СВОД 2020'!H126+$H$1*1-'Май 2020'!D125</f>
        <v>-9999.31</v>
      </c>
      <c r="J126" s="105">
        <f>'СВОД 2020'!I126+$H$1*1-'Июнь 2020'!D125</f>
        <v>-9787.5</v>
      </c>
      <c r="K126" s="105">
        <f>'СВОД 2020'!J126+$H$1*1-'Июль 2020'!D125</f>
        <v>-7587.5</v>
      </c>
      <c r="L126" s="105">
        <f>'СВОД 2020'!K126+$H$1*1-'Август 2020'!D125</f>
        <v>-5387.5</v>
      </c>
      <c r="M126" s="105">
        <f>'СВОД 2020'!L126+$H$1*1-'Сентябрь 2020'!D125</f>
        <v>-3187.5</v>
      </c>
      <c r="N126" s="105">
        <f>'СВОД 2020'!M126+$H$1*1-'Октябрь 2020'!D125</f>
        <v>-987.5</v>
      </c>
      <c r="O126" s="105">
        <f>'СВОД 2020'!N126+$H$1*1-'Ноябрь 2020'!D125</f>
        <v>-2287.5</v>
      </c>
      <c r="P126" s="105">
        <f>'СВОД 2020'!O126+$H$1*1-'Декабрь 2020'!D125</f>
        <v>-26487.5</v>
      </c>
      <c r="Q126" s="106">
        <f t="shared" si="4"/>
        <v>26400</v>
      </c>
      <c r="R126" s="106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06">
        <f t="shared" si="5"/>
        <v>-26487.5</v>
      </c>
      <c r="T126" s="116">
        <f t="shared" si="3"/>
        <v>0</v>
      </c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2019'!P127</f>
        <v>28045.619999999995</v>
      </c>
      <c r="E127" s="105">
        <f>'СВОД 2020'!D127+$H$1*1-'Январь 2020'!D126</f>
        <v>30245.619999999995</v>
      </c>
      <c r="F127" s="105">
        <f>'СВОД 2020'!E127+$H$1*1-'Февраль 2020'!D126</f>
        <v>7045.6199999999953</v>
      </c>
      <c r="G127" s="105">
        <f>'СВОД 2020'!F127+$H$1*1-'Март 2020'!D126</f>
        <v>9245.6199999999953</v>
      </c>
      <c r="H127" s="105">
        <f>'СВОД 2020'!G127+$H$1*1-'Апрель 2020'!D126</f>
        <v>11445.619999999995</v>
      </c>
      <c r="I127" s="105">
        <f>'СВОД 2020'!H127+$H$1*1-'Май 2020'!D126</f>
        <v>13645.619999999995</v>
      </c>
      <c r="J127" s="105">
        <f>'СВОД 2020'!I127+$H$1*1-'Июнь 2020'!D126</f>
        <v>5845.6199999999953</v>
      </c>
      <c r="K127" s="105">
        <f>'СВОД 2020'!J127+$H$1*1-'Июль 2020'!D126</f>
        <v>8045.6199999999953</v>
      </c>
      <c r="L127" s="105">
        <f>'СВОД 2020'!K127+$H$1*1-'Август 2020'!D126</f>
        <v>10245.619999999995</v>
      </c>
      <c r="M127" s="105">
        <f>'СВОД 2020'!L127+$H$1*1-'Сентябрь 2020'!D126</f>
        <v>12445.619999999995</v>
      </c>
      <c r="N127" s="105">
        <f>'СВОД 2020'!M127+$H$1*1-'Октябрь 2020'!D126</f>
        <v>14645.619999999995</v>
      </c>
      <c r="O127" s="105">
        <f>'СВОД 2020'!N127+$H$1*1-'Ноябрь 2020'!D126</f>
        <v>16845.619999999995</v>
      </c>
      <c r="P127" s="105">
        <f>'СВОД 2020'!O127+$H$1*1-'Декабрь 2020'!D126</f>
        <v>-954.38000000000466</v>
      </c>
      <c r="Q127" s="106">
        <f t="shared" si="4"/>
        <v>26400</v>
      </c>
      <c r="R127" s="106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06">
        <f t="shared" si="5"/>
        <v>-954.38000000000466</v>
      </c>
      <c r="T127" s="116">
        <f t="shared" si="3"/>
        <v>0</v>
      </c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2019'!P128</f>
        <v>12523.509999999995</v>
      </c>
      <c r="E128" s="105">
        <f>'СВОД 2020'!D128+$H$1*1-'Январь 2020'!D127</f>
        <v>14723.509999999995</v>
      </c>
      <c r="F128" s="105">
        <f>'СВОД 2020'!E128+$H$1*1-'Февраль 2020'!D127</f>
        <v>4923.5099999999948</v>
      </c>
      <c r="G128" s="105">
        <f>'СВОД 2020'!F128+$H$1*1-'Март 2020'!D127</f>
        <v>7123.5099999999948</v>
      </c>
      <c r="H128" s="105">
        <f>'СВОД 2020'!G128+$H$1*1-'Апрель 2020'!D127</f>
        <v>9323.5099999999948</v>
      </c>
      <c r="I128" s="105">
        <f>'СВОД 2020'!H128+$H$1*1-'Май 2020'!D127</f>
        <v>6523.5099999999948</v>
      </c>
      <c r="J128" s="105">
        <f>'СВОД 2020'!I128+$H$1*1-'Июнь 2020'!D127</f>
        <v>8723.5099999999948</v>
      </c>
      <c r="K128" s="105">
        <f>'СВОД 2020'!J128+$H$1*1-'Июль 2020'!D127</f>
        <v>-5076.4900000000052</v>
      </c>
      <c r="L128" s="105">
        <f>'СВОД 2020'!K128+$H$1*1-'Август 2020'!D127</f>
        <v>-2876.4900000000052</v>
      </c>
      <c r="M128" s="105">
        <f>'СВОД 2020'!L128+$H$1*1-'Сентябрь 2020'!D127</f>
        <v>-6676.4900000000052</v>
      </c>
      <c r="N128" s="105">
        <f>'СВОД 2020'!M128+$H$1*1-'Октябрь 2020'!D127</f>
        <v>-4476.4900000000052</v>
      </c>
      <c r="O128" s="105">
        <f>'СВОД 2020'!N128+$H$1*1-'Ноябрь 2020'!D127</f>
        <v>-2276.4900000000052</v>
      </c>
      <c r="P128" s="105">
        <f>'СВОД 2020'!O128+$H$1*1-'Декабрь 2020'!D127</f>
        <v>-76.490000000005239</v>
      </c>
      <c r="Q128" s="106">
        <f t="shared" si="4"/>
        <v>26400</v>
      </c>
      <c r="R128" s="106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06">
        <f t="shared" si="5"/>
        <v>-76.490000000005239</v>
      </c>
      <c r="T128" s="116">
        <f t="shared" si="3"/>
        <v>0</v>
      </c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2019'!P129</f>
        <v>0</v>
      </c>
      <c r="E129" s="105">
        <f>'СВОД 2020'!D129+$H$1*1-'Январь 2020'!D128</f>
        <v>-2200</v>
      </c>
      <c r="F129" s="105">
        <f>'СВОД 2020'!E129+$H$1*1-'Февраль 2020'!D128</f>
        <v>0</v>
      </c>
      <c r="G129" s="105">
        <f>'СВОД 2020'!F129+$H$1*1-'Март 2020'!D128</f>
        <v>2200</v>
      </c>
      <c r="H129" s="105">
        <f>'СВОД 2020'!G129+$H$1*1-'Апрель 2020'!D128</f>
        <v>4400</v>
      </c>
      <c r="I129" s="105">
        <f>'СВОД 2020'!H129+$H$1*1-'Май 2020'!D128</f>
        <v>-19800</v>
      </c>
      <c r="J129" s="105">
        <f>'СВОД 2020'!I129+$H$1*1-'Июнь 2020'!D128</f>
        <v>-17600</v>
      </c>
      <c r="K129" s="105">
        <f>'СВОД 2020'!J129+$H$1*1-'Июль 2020'!D128</f>
        <v>-15400</v>
      </c>
      <c r="L129" s="105">
        <f>'СВОД 2020'!K129+$H$1*1-'Август 2020'!D128</f>
        <v>-13200</v>
      </c>
      <c r="M129" s="105">
        <f>'СВОД 2020'!L129+$H$1*1-'Сентябрь 2020'!D128</f>
        <v>-11000</v>
      </c>
      <c r="N129" s="105">
        <f>'СВОД 2020'!M129+$H$1*1-'Октябрь 2020'!D128</f>
        <v>-8800</v>
      </c>
      <c r="O129" s="105">
        <f>'СВОД 2020'!N129+$H$1*1-'Ноябрь 2020'!D128</f>
        <v>-6600</v>
      </c>
      <c r="P129" s="105">
        <f>'СВОД 2020'!O129+$H$1*1-'Декабрь 2020'!D128</f>
        <v>-4400</v>
      </c>
      <c r="Q129" s="106">
        <f t="shared" si="4"/>
        <v>26400</v>
      </c>
      <c r="R129" s="106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06">
        <f t="shared" si="5"/>
        <v>-4400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2019'!P130</f>
        <v>-2300</v>
      </c>
      <c r="E130" s="105">
        <f>'СВОД 2020'!D130+$H$1*1-'Январь 2020'!D129</f>
        <v>-100</v>
      </c>
      <c r="F130" s="105">
        <f>'СВОД 2020'!E130+$H$1*1-'Февраль 2020'!D129</f>
        <v>2100</v>
      </c>
      <c r="G130" s="105">
        <f>'СВОД 2020'!F130+$H$1*1-'Март 2020'!D129</f>
        <v>0</v>
      </c>
      <c r="H130" s="105">
        <f>'СВОД 2020'!G130+$H$1*1-'Апрель 2020'!D129</f>
        <v>2200</v>
      </c>
      <c r="I130" s="105">
        <f>'СВОД 2020'!H130+$H$1*1-'Май 2020'!D129</f>
        <v>100</v>
      </c>
      <c r="J130" s="105">
        <f>'СВОД 2020'!I130+$H$1*1-'Июнь 2020'!D129</f>
        <v>-200</v>
      </c>
      <c r="K130" s="105">
        <f>'СВОД 2020'!J130+$H$1*1-'Июль 2020'!D129</f>
        <v>0</v>
      </c>
      <c r="L130" s="105">
        <f>'СВОД 2020'!K130+$H$1*1-'Август 2020'!D129</f>
        <v>0</v>
      </c>
      <c r="M130" s="105">
        <f>'СВОД 2020'!L130+$H$1*1-'Сентябрь 2020'!D129</f>
        <v>0</v>
      </c>
      <c r="N130" s="105">
        <f>'СВОД 2020'!M130+$H$1*1-'Октябрь 2020'!D129</f>
        <v>0</v>
      </c>
      <c r="O130" s="105">
        <f>'СВОД 2020'!N130+$H$1*1-'Ноябрь 2020'!D129</f>
        <v>0</v>
      </c>
      <c r="P130" s="105">
        <f>'СВОД 2020'!O130+$H$1*1-'Декабрь 2020'!D129</f>
        <v>0</v>
      </c>
      <c r="Q130" s="106">
        <f t="shared" si="4"/>
        <v>26400</v>
      </c>
      <c r="R130" s="106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06">
        <f t="shared" si="5"/>
        <v>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2019'!P131</f>
        <v>4000</v>
      </c>
      <c r="E131" s="105">
        <f>'СВОД 2020'!D131+$H$1*1-'Январь 2020'!D130</f>
        <v>3700</v>
      </c>
      <c r="F131" s="105">
        <f>'СВОД 2020'!E131+$H$1*1-'Февраль 2020'!D130</f>
        <v>5900</v>
      </c>
      <c r="G131" s="105">
        <f>'СВОД 2020'!F131+$H$1*1-'Март 2020'!D130</f>
        <v>8100</v>
      </c>
      <c r="H131" s="105">
        <f>'СВОД 2020'!G131+$H$1*1-'Апрель 2020'!D130</f>
        <v>10300</v>
      </c>
      <c r="I131" s="105">
        <f>'СВОД 2020'!H131+$H$1*1-'Май 2020'!D130</f>
        <v>12500</v>
      </c>
      <c r="J131" s="105">
        <f>'СВОД 2020'!I131+$H$1*1-'Июнь 2020'!D130</f>
        <v>2200</v>
      </c>
      <c r="K131" s="105">
        <f>'СВОД 2020'!J131+$H$1*1-'Июль 2020'!D130</f>
        <v>2200</v>
      </c>
      <c r="L131" s="105">
        <f>'СВОД 2020'!K131+$H$1*1-'Август 2020'!D130</f>
        <v>2200</v>
      </c>
      <c r="M131" s="105">
        <f>'СВОД 2020'!L131+$H$1*1-'Сентябрь 2020'!D130</f>
        <v>2200</v>
      </c>
      <c r="N131" s="105">
        <f>'СВОД 2020'!M131+$H$1*1-'Октябрь 2020'!D130</f>
        <v>2200</v>
      </c>
      <c r="O131" s="105">
        <f>'СВОД 2020'!N131+$H$1*1-'Ноябрь 2020'!D130</f>
        <v>2200</v>
      </c>
      <c r="P131" s="105">
        <f>'СВОД 2020'!O131+$H$1*1-'Декабрь 2020'!D130</f>
        <v>2200</v>
      </c>
      <c r="Q131" s="106">
        <f t="shared" si="4"/>
        <v>26400</v>
      </c>
      <c r="R131" s="106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06">
        <f t="shared" si="5"/>
        <v>2200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2019'!P132</f>
        <v>-827.41000000000349</v>
      </c>
      <c r="E132" s="105">
        <f>'СВОД 2020'!D132+$H$1*1-'Январь 2020'!D131</f>
        <v>1372.5899999999965</v>
      </c>
      <c r="F132" s="105">
        <f>'СВОД 2020'!E132+$H$1*1-'Февраль 2020'!D131</f>
        <v>3572.5899999999965</v>
      </c>
      <c r="G132" s="105">
        <f>'СВОД 2020'!F132+$H$1*1-'Март 2020'!D131</f>
        <v>5772.5899999999965</v>
      </c>
      <c r="H132" s="105">
        <f>'СВОД 2020'!G132+$H$1*1-'Апрель 2020'!D131</f>
        <v>-3027.4100000000035</v>
      </c>
      <c r="I132" s="105">
        <f>'СВОД 2020'!H132+$H$1*1-'Май 2020'!D131</f>
        <v>-827.41000000000349</v>
      </c>
      <c r="J132" s="105">
        <f>'СВОД 2020'!I132+$H$1*1-'Июнь 2020'!D131</f>
        <v>1372.5899999999965</v>
      </c>
      <c r="K132" s="105">
        <f>'СВОД 2020'!J132+$H$1*1-'Июль 2020'!D131</f>
        <v>3572.5899999999965</v>
      </c>
      <c r="L132" s="105">
        <f>'СВОД 2020'!K132+$H$1*1-'Август 2020'!D131</f>
        <v>5772.5899999999965</v>
      </c>
      <c r="M132" s="105">
        <f>'СВОД 2020'!L132+$H$1*1-'Сентябрь 2020'!D131</f>
        <v>3572.5899999999965</v>
      </c>
      <c r="N132" s="105">
        <f>'СВОД 2020'!M132+$H$1*1-'Октябрь 2020'!D131</f>
        <v>5772.5899999999965</v>
      </c>
      <c r="O132" s="105">
        <f>'СВОД 2020'!N132+$H$1*1-'Ноябрь 2020'!D131</f>
        <v>7972.5899999999965</v>
      </c>
      <c r="P132" s="105">
        <f>'СВОД 2020'!O132+$H$1*1-'Декабрь 2020'!D131</f>
        <v>10172.589999999997</v>
      </c>
      <c r="Q132" s="106">
        <f t="shared" ref="Q132:Q195" si="6">2200*12</f>
        <v>26400</v>
      </c>
      <c r="R132" s="106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06">
        <f t="shared" ref="S132:S195" si="7">Q132+D132-R132</f>
        <v>10172.589999999997</v>
      </c>
      <c r="T132" s="116">
        <f t="shared" si="3"/>
        <v>0</v>
      </c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2019'!P133</f>
        <v>-2200</v>
      </c>
      <c r="E133" s="105">
        <f>'СВОД 2020'!D133+$H$1*1-'Январь 2020'!D132</f>
        <v>0</v>
      </c>
      <c r="F133" s="105">
        <f>'СВОД 2020'!E133+$H$1*1-'Февраль 2020'!D132</f>
        <v>0</v>
      </c>
      <c r="G133" s="105">
        <f>'СВОД 2020'!F133+$H$1*1-'Март 2020'!D132</f>
        <v>0</v>
      </c>
      <c r="H133" s="105">
        <f>'СВОД 2020'!G133+$H$1*1-'Апрель 2020'!D132</f>
        <v>0</v>
      </c>
      <c r="I133" s="105">
        <f>'СВОД 2020'!H133+$H$1*1-'Май 2020'!D132</f>
        <v>0</v>
      </c>
      <c r="J133" s="105">
        <f>'СВОД 2020'!I133+$H$1*1-'Июнь 2020'!D132</f>
        <v>-2200</v>
      </c>
      <c r="K133" s="105">
        <f>'СВОД 2020'!J133+$H$1*1-'Июль 2020'!D132</f>
        <v>-2200</v>
      </c>
      <c r="L133" s="105">
        <f>'СВОД 2020'!K133+$H$1*1-'Август 2020'!D132</f>
        <v>0</v>
      </c>
      <c r="M133" s="105">
        <f>'СВОД 2020'!L133+$H$1*1-'Сентябрь 2020'!D132</f>
        <v>0</v>
      </c>
      <c r="N133" s="105">
        <f>'СВОД 2020'!M133+$H$1*1-'Октябрь 2020'!D132</f>
        <v>0</v>
      </c>
      <c r="O133" s="105">
        <f>'СВОД 2020'!N133+$H$1*1-'Ноябрь 2020'!D132</f>
        <v>-2200</v>
      </c>
      <c r="P133" s="105">
        <f>'СВОД 2020'!O133+$H$1*1-'Декабрь 2020'!D132</f>
        <v>0</v>
      </c>
      <c r="Q133" s="106">
        <f t="shared" si="6"/>
        <v>26400</v>
      </c>
      <c r="R133" s="106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06">
        <f t="shared" si="7"/>
        <v>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2019'!P134</f>
        <v>-6600</v>
      </c>
      <c r="E134" s="105">
        <f>'СВОД 2020'!D134+$H$1*1-'Январь 2020'!D133</f>
        <v>-4400</v>
      </c>
      <c r="F134" s="105">
        <f>'СВОД 2020'!E134+$H$1*1-'Февраль 2020'!D133</f>
        <v>-2200</v>
      </c>
      <c r="G134" s="105">
        <f>'СВОД 2020'!F134+$H$1*1-'Март 2020'!D133</f>
        <v>0</v>
      </c>
      <c r="H134" s="105">
        <f>'СВОД 2020'!G134+$H$1*1-'Апрель 2020'!D133</f>
        <v>0</v>
      </c>
      <c r="I134" s="105">
        <f>'СВОД 2020'!H134+$H$1*1-'Май 2020'!D133</f>
        <v>0</v>
      </c>
      <c r="J134" s="105">
        <f>'СВОД 2020'!I134+$H$1*1-'Июнь 2020'!D133</f>
        <v>0</v>
      </c>
      <c r="K134" s="105">
        <f>'СВОД 2020'!J134+$H$1*1-'Июль 2020'!D133</f>
        <v>0</v>
      </c>
      <c r="L134" s="105">
        <f>'СВОД 2020'!K134+$H$1*1-'Август 2020'!D133</f>
        <v>0</v>
      </c>
      <c r="M134" s="105">
        <f>'СВОД 2020'!L134+$H$1*1-'Сентябрь 2020'!D133</f>
        <v>0</v>
      </c>
      <c r="N134" s="105">
        <f>'СВОД 2020'!M134+$H$1*1-'Октябрь 2020'!D133</f>
        <v>0</v>
      </c>
      <c r="O134" s="105">
        <f>'СВОД 2020'!N134+$H$1*1-'Ноябрь 2020'!D133</f>
        <v>-2200</v>
      </c>
      <c r="P134" s="105">
        <f>'СВОД 2020'!O134+$H$1*1-'Декабрь 2020'!D133</f>
        <v>-2200</v>
      </c>
      <c r="Q134" s="106">
        <f t="shared" si="6"/>
        <v>26400</v>
      </c>
      <c r="R134" s="106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06">
        <f t="shared" si="7"/>
        <v>-2200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2019'!P135</f>
        <v>1200.0000000000009</v>
      </c>
      <c r="E135" s="105">
        <f>'СВОД 2020'!D135+$H$1*1-'Январь 2020'!D134</f>
        <v>3400.0000000000009</v>
      </c>
      <c r="F135" s="105">
        <f>'СВОД 2020'!E135+$H$1*1-'Февраль 2020'!D134</f>
        <v>-999.99999999999909</v>
      </c>
      <c r="G135" s="105">
        <f>'СВОД 2020'!F135+$H$1*1-'Март 2020'!D134</f>
        <v>1200.0000000000009</v>
      </c>
      <c r="H135" s="105">
        <f>'СВОД 2020'!G135+$H$1*1-'Апрель 2020'!D134</f>
        <v>-3199.9999999999991</v>
      </c>
      <c r="I135" s="105">
        <f>'СВОД 2020'!H135+$H$1*1-'Май 2020'!D134</f>
        <v>-999.99999999999909</v>
      </c>
      <c r="J135" s="105">
        <f>'СВОД 2020'!I135+$H$1*1-'Июнь 2020'!D134</f>
        <v>-1301.9999999999991</v>
      </c>
      <c r="K135" s="105">
        <f>'СВОД 2020'!J135+$H$1*1-'Июль 2020'!D134</f>
        <v>-5701.9999999999991</v>
      </c>
      <c r="L135" s="105">
        <f>'СВОД 2020'!K135+$H$1*1-'Август 2020'!D134</f>
        <v>-3501.9999999999991</v>
      </c>
      <c r="M135" s="105">
        <f>'СВОД 2020'!L135+$H$1*1-'Сентябрь 2020'!D134</f>
        <v>-1301.9999999999991</v>
      </c>
      <c r="N135" s="105">
        <f>'СВОД 2020'!M135+$H$1*1-'Октябрь 2020'!D134</f>
        <v>898.00000000000091</v>
      </c>
      <c r="O135" s="105">
        <f>'СВОД 2020'!N135+$H$1*1-'Ноябрь 2020'!D134</f>
        <v>898.00000000000091</v>
      </c>
      <c r="P135" s="105">
        <f>'СВОД 2020'!O135+$H$1*1-'Декабрь 2020'!D134</f>
        <v>898.00000000000091</v>
      </c>
      <c r="Q135" s="106">
        <f t="shared" si="6"/>
        <v>26400</v>
      </c>
      <c r="R135" s="106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06">
        <f t="shared" si="7"/>
        <v>898</v>
      </c>
      <c r="T135" s="116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2019'!P136</f>
        <v>-14280</v>
      </c>
      <c r="E136" s="105">
        <f>'СВОД 2020'!D136+$H$1*1-'Январь 2020'!D135</f>
        <v>-12080</v>
      </c>
      <c r="F136" s="105">
        <f>'СВОД 2020'!E136+$H$1*1-'Февраль 2020'!D135</f>
        <v>-12080</v>
      </c>
      <c r="G136" s="105">
        <f>'СВОД 2020'!F136+$H$1*1-'Март 2020'!D135</f>
        <v>-12080</v>
      </c>
      <c r="H136" s="105">
        <f>'СВОД 2020'!G136+$H$1*1-'Апрель 2020'!D135</f>
        <v>-12080</v>
      </c>
      <c r="I136" s="105">
        <f>'СВОД 2020'!H136+$H$1*1-'Май 2020'!D135</f>
        <v>-12080</v>
      </c>
      <c r="J136" s="105">
        <f>'СВОД 2020'!I136+$H$1*1-'Июнь 2020'!D135</f>
        <v>-29889.64</v>
      </c>
      <c r="K136" s="105">
        <f>'СВОД 2020'!J136+$H$1*1-'Июль 2020'!D135</f>
        <v>-29889.64</v>
      </c>
      <c r="L136" s="105">
        <f>'СВОД 2020'!K136+$H$1*1-'Август 2020'!D135</f>
        <v>-29889.64</v>
      </c>
      <c r="M136" s="105">
        <f>'СВОД 2020'!L136+$H$1*1-'Сентябрь 2020'!D135</f>
        <v>-29889.64</v>
      </c>
      <c r="N136" s="105">
        <f>'СВОД 2020'!M136+$H$1*1-'Октябрь 2020'!D135</f>
        <v>-27689.64</v>
      </c>
      <c r="O136" s="105">
        <f>'СВОД 2020'!N136+$H$1*1-'Ноябрь 2020'!D135</f>
        <v>-29889.64</v>
      </c>
      <c r="P136" s="105">
        <f>'СВОД 2020'!O136+$H$1*1-'Декабрь 2020'!D135</f>
        <v>-32089.64</v>
      </c>
      <c r="Q136" s="106">
        <f t="shared" si="6"/>
        <v>26400</v>
      </c>
      <c r="R136" s="106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06">
        <f t="shared" si="7"/>
        <v>-32089.64</v>
      </c>
      <c r="T136" s="116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2019'!P137</f>
        <v>-9100</v>
      </c>
      <c r="E137" s="105">
        <f>'СВОД 2020'!D137+$H$1*1-'Январь 2020'!D136</f>
        <v>-6900</v>
      </c>
      <c r="F137" s="105">
        <f>'СВОД 2020'!E137+$H$1*1-'Февраль 2020'!D136</f>
        <v>-4700</v>
      </c>
      <c r="G137" s="105">
        <f>'СВОД 2020'!F137+$H$1*1-'Март 2020'!D136</f>
        <v>-2500</v>
      </c>
      <c r="H137" s="105">
        <f>'СВОД 2020'!G137+$H$1*1-'Апрель 2020'!D136</f>
        <v>-300</v>
      </c>
      <c r="I137" s="105">
        <f>'СВОД 2020'!H137+$H$1*1-'Май 2020'!D136</f>
        <v>1900</v>
      </c>
      <c r="J137" s="105">
        <f>'СВОД 2020'!I137+$H$1*1-'Июнь 2020'!D136</f>
        <v>-1900</v>
      </c>
      <c r="K137" s="105">
        <f>'СВОД 2020'!J137+$H$1*1-'Июль 2020'!D136</f>
        <v>300</v>
      </c>
      <c r="L137" s="105">
        <f>'СВОД 2020'!K137+$H$1*1-'Август 2020'!D136</f>
        <v>-1900</v>
      </c>
      <c r="M137" s="105">
        <f>'СВОД 2020'!L137+$H$1*1-'Сентябрь 2020'!D136</f>
        <v>-4100</v>
      </c>
      <c r="N137" s="105">
        <f>'СВОД 2020'!M137+$H$1*1-'Октябрь 2020'!D136</f>
        <v>-1900</v>
      </c>
      <c r="O137" s="105">
        <f>'СВОД 2020'!N137+$H$1*1-'Ноябрь 2020'!D136</f>
        <v>300</v>
      </c>
      <c r="P137" s="105">
        <f>'СВОД 2020'!O137+$H$1*1-'Декабрь 2020'!D136</f>
        <v>-2200</v>
      </c>
      <c r="Q137" s="106">
        <f t="shared" si="6"/>
        <v>26400</v>
      </c>
      <c r="R137" s="106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06">
        <f t="shared" si="7"/>
        <v>-2200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2019'!P138</f>
        <v>31941.379999999994</v>
      </c>
      <c r="E138" s="105">
        <f>'СВОД 2020'!D138+$H$1*1-'Январь 2020'!D137</f>
        <v>34141.37999999999</v>
      </c>
      <c r="F138" s="105">
        <f>'СВОД 2020'!E138+$H$1*1-'Февраль 2020'!D137</f>
        <v>36341.37999999999</v>
      </c>
      <c r="G138" s="105">
        <f>'СВОД 2020'!F138+$H$1*1-'Март 2020'!D137</f>
        <v>38541.37999999999</v>
      </c>
      <c r="H138" s="105">
        <f>'СВОД 2020'!G138+$H$1*1-'Апрель 2020'!D137</f>
        <v>40741.37999999999</v>
      </c>
      <c r="I138" s="105">
        <f>'СВОД 2020'!H138+$H$1*1-'Май 2020'!D137</f>
        <v>42941.37999999999</v>
      </c>
      <c r="J138" s="105">
        <f>'СВОД 2020'!I138+$H$1*1-'Июнь 2020'!D137</f>
        <v>45141.37999999999</v>
      </c>
      <c r="K138" s="105">
        <f>'СВОД 2020'!J138+$H$1*1-'Июль 2020'!D137</f>
        <v>47341.37999999999</v>
      </c>
      <c r="L138" s="105">
        <f>'СВОД 2020'!K138+$H$1*1-'Август 2020'!D137</f>
        <v>49541.37999999999</v>
      </c>
      <c r="M138" s="105">
        <f>'СВОД 2020'!L138+$H$1*1-'Сентябрь 2020'!D137</f>
        <v>51741.37999999999</v>
      </c>
      <c r="N138" s="105">
        <f>'СВОД 2020'!M138+$H$1*1-'Октябрь 2020'!D137</f>
        <v>53941.37999999999</v>
      </c>
      <c r="O138" s="105">
        <f>'СВОД 2020'!N138+$H$1*1-'Ноябрь 2020'!D137</f>
        <v>56141.37999999999</v>
      </c>
      <c r="P138" s="105">
        <f>'СВОД 2020'!O138+$H$1*1-'Декабрь 2020'!D137</f>
        <v>58341.37999999999</v>
      </c>
      <c r="Q138" s="106">
        <f t="shared" si="6"/>
        <v>26400</v>
      </c>
      <c r="R138" s="106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06">
        <f t="shared" si="7"/>
        <v>58341.37999999999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2019'!P139</f>
        <v>9999.0900000000038</v>
      </c>
      <c r="E139" s="105">
        <f>'СВОД 2020'!D139+$H$1*1-'Январь 2020'!D138</f>
        <v>12199.090000000004</v>
      </c>
      <c r="F139" s="105">
        <f>'СВОД 2020'!E139+$H$1*1-'Февраль 2020'!D138</f>
        <v>5599.0900000000038</v>
      </c>
      <c r="G139" s="105">
        <f>'СВОД 2020'!F139+$H$1*1-'Март 2020'!D138</f>
        <v>7799.0900000000038</v>
      </c>
      <c r="H139" s="105">
        <f>'СВОД 2020'!G139+$H$1*1-'Апрель 2020'!D138</f>
        <v>9999.0900000000038</v>
      </c>
      <c r="I139" s="105">
        <f>'СВОД 2020'!H139+$H$1*1-'Май 2020'!D138</f>
        <v>-0.9099999999962165</v>
      </c>
      <c r="J139" s="105">
        <f>'СВОД 2020'!I139+$H$1*1-'Июнь 2020'!D138</f>
        <v>-0.9099999999962165</v>
      </c>
      <c r="K139" s="105">
        <f>'СВОД 2020'!J139+$H$1*1-'Июль 2020'!D138</f>
        <v>-0.9099999999962165</v>
      </c>
      <c r="L139" s="105">
        <f>'СВОД 2020'!K139+$H$1*1-'Август 2020'!D138</f>
        <v>-0.9099999999962165</v>
      </c>
      <c r="M139" s="105">
        <f>'СВОД 2020'!L139+$H$1*1-'Сентябрь 2020'!D138</f>
        <v>-0.9099999999962165</v>
      </c>
      <c r="N139" s="105">
        <f>'СВОД 2020'!M139+$H$1*1-'Октябрь 2020'!D138</f>
        <v>-0.9099999999962165</v>
      </c>
      <c r="O139" s="105">
        <f>'СВОД 2020'!N139+$H$1*1-'Ноябрь 2020'!D138</f>
        <v>-0.9099999999962165</v>
      </c>
      <c r="P139" s="105">
        <f>'СВОД 2020'!O139+$H$1*1-'Декабрь 2020'!D138</f>
        <v>-0.9099999999962165</v>
      </c>
      <c r="Q139" s="106">
        <f t="shared" si="6"/>
        <v>26400</v>
      </c>
      <c r="R139" s="106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06">
        <f t="shared" si="7"/>
        <v>-0.9099999999962165</v>
      </c>
      <c r="T139" s="116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2019'!P140</f>
        <v>12475.000000000002</v>
      </c>
      <c r="E140" s="105">
        <f>'СВОД 2020'!D140+$H$1*1-'Январь 2020'!D139</f>
        <v>8075.0000000000018</v>
      </c>
      <c r="F140" s="105">
        <f>'СВОД 2020'!E140+$H$1*1-'Февраль 2020'!D139</f>
        <v>10275.000000000002</v>
      </c>
      <c r="G140" s="105">
        <f>'СВОД 2020'!F140+$H$1*1-'Март 2020'!D139</f>
        <v>12475.000000000002</v>
      </c>
      <c r="H140" s="105">
        <f>'СВОД 2020'!G140+$H$1*1-'Апрель 2020'!D139</f>
        <v>14675.000000000002</v>
      </c>
      <c r="I140" s="105">
        <f>'СВОД 2020'!H140+$H$1*1-'Май 2020'!D139</f>
        <v>16875</v>
      </c>
      <c r="J140" s="105">
        <f>'СВОД 2020'!I140+$H$1*1-'Июнь 2020'!D139</f>
        <v>19075</v>
      </c>
      <c r="K140" s="105">
        <f>'СВОД 2020'!J140+$H$1*1-'Июль 2020'!D139</f>
        <v>21275</v>
      </c>
      <c r="L140" s="105">
        <f>'СВОД 2020'!K140+$H$1*1-'Август 2020'!D139</f>
        <v>23475</v>
      </c>
      <c r="M140" s="105">
        <f>'СВОД 2020'!L140+$H$1*1-'Сентябрь 2020'!D139</f>
        <v>25675</v>
      </c>
      <c r="N140" s="105">
        <f>'СВОД 2020'!M140+$H$1*1-'Октябрь 2020'!D139</f>
        <v>27875</v>
      </c>
      <c r="O140" s="105">
        <f>'СВОД 2020'!N140+$H$1*1-'Ноябрь 2020'!D139</f>
        <v>30075</v>
      </c>
      <c r="P140" s="105">
        <f>'СВОД 2020'!O140+$H$1*1-'Декабрь 2020'!D139</f>
        <v>32275</v>
      </c>
      <c r="Q140" s="106">
        <f t="shared" si="6"/>
        <v>26400</v>
      </c>
      <c r="R140" s="106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06">
        <f t="shared" si="7"/>
        <v>32275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2019'!P141</f>
        <v>37351.68</v>
      </c>
      <c r="E141" s="105">
        <f>'СВОД 2020'!D141+$H$1*1-'Январь 2020'!D140</f>
        <v>39551.68</v>
      </c>
      <c r="F141" s="105">
        <f>'СВОД 2020'!E141+$H$1*1-'Февраль 2020'!D140</f>
        <v>41751.68</v>
      </c>
      <c r="G141" s="105">
        <f>'СВОД 2020'!F141+$H$1*1-'Март 2020'!D140</f>
        <v>43951.68</v>
      </c>
      <c r="H141" s="105">
        <f>'СВОД 2020'!G141+$H$1*1-'Апрель 2020'!D140</f>
        <v>46151.68</v>
      </c>
      <c r="I141" s="105">
        <f>'СВОД 2020'!H141+$H$1*1-'Май 2020'!D140</f>
        <v>48351.68</v>
      </c>
      <c r="J141" s="105">
        <f>'СВОД 2020'!I141+$H$1*1-'Июнь 2020'!D140</f>
        <v>50551.68</v>
      </c>
      <c r="K141" s="105">
        <f>'СВОД 2020'!J141+$H$1*1-'Июль 2020'!D140</f>
        <v>52751.68</v>
      </c>
      <c r="L141" s="105">
        <f>'СВОД 2020'!K141+$H$1*1-'Август 2020'!D140</f>
        <v>54951.68</v>
      </c>
      <c r="M141" s="105">
        <f>'СВОД 2020'!L141+$H$1*1-'Сентябрь 2020'!D140</f>
        <v>57151.68</v>
      </c>
      <c r="N141" s="105">
        <f>'СВОД 2020'!M141+$H$1*1-'Октябрь 2020'!D140</f>
        <v>59351.68</v>
      </c>
      <c r="O141" s="105">
        <f>'СВОД 2020'!N141+$H$1*1-'Ноябрь 2020'!D140</f>
        <v>61551.68</v>
      </c>
      <c r="P141" s="105">
        <f>'СВОД 2020'!O141+$H$1*1-'Декабрь 2020'!D140</f>
        <v>63751.68</v>
      </c>
      <c r="Q141" s="106">
        <f t="shared" si="6"/>
        <v>26400</v>
      </c>
      <c r="R141" s="106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06">
        <f t="shared" si="7"/>
        <v>63751.68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2019'!P142</f>
        <v>0</v>
      </c>
      <c r="E142" s="105">
        <f>'СВОД 2020'!D142+$H$1*1-'Январь 2020'!D141</f>
        <v>2200</v>
      </c>
      <c r="F142" s="105">
        <f>'СВОД 2020'!E142+$H$1*1-'Февраль 2020'!D141</f>
        <v>4400</v>
      </c>
      <c r="G142" s="105">
        <f>'СВОД 2020'!F142+$H$1*1-'Март 2020'!D141</f>
        <v>-2200</v>
      </c>
      <c r="H142" s="105">
        <f>'СВОД 2020'!G142+$H$1*1-'Апрель 2020'!D141</f>
        <v>0</v>
      </c>
      <c r="I142" s="105">
        <f>'СВОД 2020'!H142+$H$1*1-'Май 2020'!D141</f>
        <v>2200</v>
      </c>
      <c r="J142" s="105">
        <f>'СВОД 2020'!I142+$H$1*1-'Июнь 2020'!D141</f>
        <v>-4400</v>
      </c>
      <c r="K142" s="105">
        <f>'СВОД 2020'!J142+$H$1*1-'Июль 2020'!D141</f>
        <v>-2200</v>
      </c>
      <c r="L142" s="105">
        <f>'СВОД 2020'!K142+$H$1*1-'Август 2020'!D141</f>
        <v>0</v>
      </c>
      <c r="M142" s="105">
        <f>'СВОД 2020'!L142+$H$1*1-'Сентябрь 2020'!D141</f>
        <v>2200</v>
      </c>
      <c r="N142" s="105">
        <f>'СВОД 2020'!M142+$H$1*1-'Октябрь 2020'!D141</f>
        <v>4400</v>
      </c>
      <c r="O142" s="105">
        <f>'СВОД 2020'!N142+$H$1*1-'Ноябрь 2020'!D141</f>
        <v>6600</v>
      </c>
      <c r="P142" s="105">
        <f>'СВОД 2020'!O142+$H$1*1-'Декабрь 2020'!D141</f>
        <v>0</v>
      </c>
      <c r="Q142" s="106">
        <f t="shared" si="6"/>
        <v>26400</v>
      </c>
      <c r="R142" s="106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2019'!P143</f>
        <v>15400</v>
      </c>
      <c r="E143" s="105">
        <f>'СВОД 2020'!D143+$H$1*1-'Январь 2020'!D142</f>
        <v>2200</v>
      </c>
      <c r="F143" s="105">
        <f>'СВОД 2020'!E143+$H$1*1-'Февраль 2020'!D142</f>
        <v>4400</v>
      </c>
      <c r="G143" s="105">
        <f>'СВОД 2020'!F143+$H$1*1-'Март 2020'!D142</f>
        <v>6600</v>
      </c>
      <c r="H143" s="105">
        <f>'СВОД 2020'!G143+$H$1*1-'Апрель 2020'!D142</f>
        <v>0</v>
      </c>
      <c r="I143" s="105">
        <f>'СВОД 2020'!H143+$H$1*1-'Май 2020'!D142</f>
        <v>2200</v>
      </c>
      <c r="J143" s="105">
        <f>'СВОД 2020'!I143+$H$1*1-'Июнь 2020'!D142</f>
        <v>4400</v>
      </c>
      <c r="K143" s="105">
        <f>'СВОД 2020'!J143+$H$1*1-'Июль 2020'!D142</f>
        <v>6600</v>
      </c>
      <c r="L143" s="105">
        <f>'СВОД 2020'!K143+$H$1*1-'Август 2020'!D142</f>
        <v>8800</v>
      </c>
      <c r="M143" s="105">
        <f>'СВОД 2020'!L143+$H$1*1-'Сентябрь 2020'!D142</f>
        <v>11000</v>
      </c>
      <c r="N143" s="105">
        <f>'СВОД 2020'!M143+$H$1*1-'Октябрь 2020'!D142</f>
        <v>13200</v>
      </c>
      <c r="O143" s="105">
        <f>'СВОД 2020'!N143+$H$1*1-'Ноябрь 2020'!D142</f>
        <v>14400</v>
      </c>
      <c r="P143" s="105">
        <f>'СВОД 2020'!O143+$H$1*1-'Декабрь 2020'!D142</f>
        <v>15600</v>
      </c>
      <c r="Q143" s="106">
        <f t="shared" si="6"/>
        <v>26400</v>
      </c>
      <c r="R143" s="106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06">
        <f t="shared" si="7"/>
        <v>15600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2019'!P144</f>
        <v>7400.23</v>
      </c>
      <c r="E144" s="105">
        <f>'СВОД 2020'!D144+$H$1*1-'Январь 2020'!D143</f>
        <v>6600.23</v>
      </c>
      <c r="F144" s="105">
        <f>'СВОД 2020'!E144+$H$1*1-'Февраль 2020'!D143</f>
        <v>4800.2299999999996</v>
      </c>
      <c r="G144" s="105">
        <f>'СВОД 2020'!F144+$H$1*1-'Март 2020'!D143</f>
        <v>7000.23</v>
      </c>
      <c r="H144" s="105">
        <f>'СВОД 2020'!G144+$H$1*1-'Апрель 2020'!D143</f>
        <v>9200.23</v>
      </c>
      <c r="I144" s="105">
        <f>'СВОД 2020'!H144+$H$1*1-'Май 2020'!D143</f>
        <v>11400.23</v>
      </c>
      <c r="J144" s="105">
        <f>'СВОД 2020'!I144+$H$1*1-'Июнь 2020'!D143</f>
        <v>13600.23</v>
      </c>
      <c r="K144" s="105">
        <f>'СВОД 2020'!J144+$H$1*1-'Июль 2020'!D143</f>
        <v>15800.23</v>
      </c>
      <c r="L144" s="105">
        <f>'СВОД 2020'!K144+$H$1*1-'Август 2020'!D143</f>
        <v>18000.23</v>
      </c>
      <c r="M144" s="105">
        <f>'СВОД 2020'!L144+$H$1*1-'Сентябрь 2020'!D143</f>
        <v>17200.23</v>
      </c>
      <c r="N144" s="105">
        <f>'СВОД 2020'!M144+$H$1*1-'Октябрь 2020'!D143</f>
        <v>19400.23</v>
      </c>
      <c r="O144" s="105">
        <f>'СВОД 2020'!N144+$H$1*1-'Ноябрь 2020'!D143</f>
        <v>18600.23</v>
      </c>
      <c r="P144" s="105">
        <f>'СВОД 2020'!O144+$H$1*1-'Декабрь 2020'!D143</f>
        <v>10800.23</v>
      </c>
      <c r="Q144" s="106">
        <f t="shared" si="6"/>
        <v>26400</v>
      </c>
      <c r="R144" s="106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06">
        <f t="shared" si="7"/>
        <v>10800.229999999996</v>
      </c>
      <c r="T144" s="116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2019'!P145</f>
        <v>11000</v>
      </c>
      <c r="E145" s="105">
        <f>'СВОД 2020'!D145+$H$1*1-'Январь 2020'!D144</f>
        <v>8800</v>
      </c>
      <c r="F145" s="105">
        <f>'СВОД 2020'!E145+$H$1*1-'Февраль 2020'!D144</f>
        <v>11000</v>
      </c>
      <c r="G145" s="105">
        <f>'СВОД 2020'!F145+$H$1*1-'Март 2020'!D144</f>
        <v>11000</v>
      </c>
      <c r="H145" s="105">
        <f>'СВОД 2020'!G145+$H$1*1-'Апрель 2020'!D144</f>
        <v>13200</v>
      </c>
      <c r="I145" s="105">
        <f>'СВОД 2020'!H145+$H$1*1-'Май 2020'!D144</f>
        <v>15400</v>
      </c>
      <c r="J145" s="105">
        <f>'СВОД 2020'!I145+$H$1*1-'Июнь 2020'!D144</f>
        <v>17600</v>
      </c>
      <c r="K145" s="105">
        <f>'СВОД 2020'!J145+$H$1*1-'Июль 2020'!D144</f>
        <v>19800</v>
      </c>
      <c r="L145" s="105">
        <f>'СВОД 2020'!K145+$H$1*1-'Август 2020'!D144</f>
        <v>22000</v>
      </c>
      <c r="M145" s="105">
        <f>'СВОД 2020'!L145+$H$1*1-'Сентябрь 2020'!D144</f>
        <v>24200</v>
      </c>
      <c r="N145" s="105">
        <f>'СВОД 2020'!M145+$H$1*1-'Октябрь 2020'!D144</f>
        <v>26400</v>
      </c>
      <c r="O145" s="105">
        <f>'СВОД 2020'!N145+$H$1*1-'Ноябрь 2020'!D144</f>
        <v>28600</v>
      </c>
      <c r="P145" s="105">
        <f>'СВОД 2020'!O145+$H$1*1-'Декабрь 2020'!D144</f>
        <v>30800</v>
      </c>
      <c r="Q145" s="106">
        <f t="shared" si="6"/>
        <v>26400</v>
      </c>
      <c r="R145" s="106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06">
        <f t="shared" si="7"/>
        <v>30800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2019'!P146</f>
        <v>28562.52</v>
      </c>
      <c r="E146" s="105">
        <f>'СВОД 2020'!D146+$H$1*1-'Январь 2020'!D145</f>
        <v>30762.52</v>
      </c>
      <c r="F146" s="105">
        <f>'СВОД 2020'!E146+$H$1*1-'Февраль 2020'!D145</f>
        <v>32962.520000000004</v>
      </c>
      <c r="G146" s="105">
        <f>'СВОД 2020'!F146+$H$1*1-'Март 2020'!D145</f>
        <v>35162.520000000004</v>
      </c>
      <c r="H146" s="105">
        <f>'СВОД 2020'!G146+$H$1*1-'Апрель 2020'!D145</f>
        <v>37362.520000000004</v>
      </c>
      <c r="I146" s="105">
        <f>'СВОД 2020'!H146+$H$1*1-'Май 2020'!D145</f>
        <v>39562.520000000004</v>
      </c>
      <c r="J146" s="105">
        <f>'СВОД 2020'!I146+$H$1*1-'Июнь 2020'!D145</f>
        <v>41762.520000000004</v>
      </c>
      <c r="K146" s="105">
        <f>'СВОД 2020'!J146+$H$1*1-'Июль 2020'!D145</f>
        <v>43962.520000000004</v>
      </c>
      <c r="L146" s="105">
        <f>'СВОД 2020'!K146+$H$1*1-'Август 2020'!D145</f>
        <v>46162.520000000004</v>
      </c>
      <c r="M146" s="105">
        <f>'СВОД 2020'!L146+$H$1*1-'Сентябрь 2020'!D145</f>
        <v>48362.520000000004</v>
      </c>
      <c r="N146" s="105">
        <f>'СВОД 2020'!M146+$H$1*1-'Октябрь 2020'!D145</f>
        <v>50562.520000000004</v>
      </c>
      <c r="O146" s="105">
        <f>'СВОД 2020'!N146+$H$1*1-'Ноябрь 2020'!D145</f>
        <v>52762.520000000004</v>
      </c>
      <c r="P146" s="105">
        <f>'СВОД 2020'!O146+$H$1*1-'Декабрь 2020'!D145</f>
        <v>54962.520000000004</v>
      </c>
      <c r="Q146" s="106">
        <f t="shared" si="6"/>
        <v>26400</v>
      </c>
      <c r="R146" s="106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06">
        <f t="shared" si="7"/>
        <v>54962.520000000004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2019'!P147</f>
        <v>15900.929999999998</v>
      </c>
      <c r="E147" s="105">
        <f>'СВОД 2020'!D147+$H$1*1-'Январь 2020'!D146</f>
        <v>18100.93</v>
      </c>
      <c r="F147" s="105">
        <f>'СВОД 2020'!E147+$H$1*1-'Февраль 2020'!D146</f>
        <v>20300.93</v>
      </c>
      <c r="G147" s="105">
        <f>'СВОД 2020'!F147+$H$1*1-'Март 2020'!D146</f>
        <v>22500.93</v>
      </c>
      <c r="H147" s="105">
        <f>'СВОД 2020'!G147+$H$1*1-'Апрель 2020'!D146</f>
        <v>24700.93</v>
      </c>
      <c r="I147" s="105">
        <f>'СВОД 2020'!H147+$H$1*1-'Май 2020'!D146</f>
        <v>26900.93</v>
      </c>
      <c r="J147" s="105">
        <f>'СВОД 2020'!I147+$H$1*1-'Июнь 2020'!D146</f>
        <v>29100.93</v>
      </c>
      <c r="K147" s="105">
        <f>'СВОД 2020'!J147+$H$1*1-'Июль 2020'!D146</f>
        <v>31300.93</v>
      </c>
      <c r="L147" s="105">
        <f>'СВОД 2020'!K147+$H$1*1-'Август 2020'!D146</f>
        <v>33500.93</v>
      </c>
      <c r="M147" s="105">
        <f>'СВОД 2020'!L147+$H$1*1-'Сентябрь 2020'!D146</f>
        <v>35700.93</v>
      </c>
      <c r="N147" s="105">
        <f>'СВОД 2020'!M147+$H$1*1-'Октябрь 2020'!D146</f>
        <v>37900.93</v>
      </c>
      <c r="O147" s="105">
        <f>'СВОД 2020'!N147+$H$1*1-'Ноябрь 2020'!D146</f>
        <v>40100.93</v>
      </c>
      <c r="P147" s="105">
        <f>'СВОД 2020'!O147+$H$1*1-'Декабрь 2020'!D146</f>
        <v>42300.93</v>
      </c>
      <c r="Q147" s="106">
        <f t="shared" si="6"/>
        <v>26400</v>
      </c>
      <c r="R147" s="106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06">
        <f t="shared" si="7"/>
        <v>42300.93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2019'!P148</f>
        <v>-13200</v>
      </c>
      <c r="E148" s="105">
        <f>'СВОД 2020'!D148+$H$1*1-'Январь 2020'!D147</f>
        <v>-11000</v>
      </c>
      <c r="F148" s="105">
        <f>'СВОД 2020'!E148+$H$1*1-'Февраль 2020'!D147</f>
        <v>-8800</v>
      </c>
      <c r="G148" s="105">
        <f>'СВОД 2020'!F148+$H$1*1-'Март 2020'!D147</f>
        <v>-6600</v>
      </c>
      <c r="H148" s="105">
        <f>'СВОД 2020'!G148+$H$1*1-'Апрель 2020'!D147</f>
        <v>-4400</v>
      </c>
      <c r="I148" s="105">
        <f>'СВОД 2020'!H148+$H$1*1-'Май 2020'!D147</f>
        <v>-2200</v>
      </c>
      <c r="J148" s="105">
        <f>'СВОД 2020'!I148+$H$1*1-'Июнь 2020'!D147</f>
        <v>0</v>
      </c>
      <c r="K148" s="105">
        <f>'СВОД 2020'!J148+$H$1*1-'Июль 2020'!D147</f>
        <v>-11000</v>
      </c>
      <c r="L148" s="105">
        <f>'СВОД 2020'!K148+$H$1*1-'Август 2020'!D147</f>
        <v>-8800</v>
      </c>
      <c r="M148" s="105">
        <f>'СВОД 2020'!L148+$H$1*1-'Сентябрь 2020'!D147</f>
        <v>-6600</v>
      </c>
      <c r="N148" s="105">
        <f>'СВОД 2020'!M148+$H$1*1-'Октябрь 2020'!D147</f>
        <v>-4400</v>
      </c>
      <c r="O148" s="105">
        <f>'СВОД 2020'!N148+$H$1*1-'Ноябрь 2020'!D147</f>
        <v>-2200</v>
      </c>
      <c r="P148" s="105">
        <f>'СВОД 2020'!O148+$H$1*1-'Декабрь 2020'!D147</f>
        <v>-13200</v>
      </c>
      <c r="Q148" s="106">
        <f t="shared" si="6"/>
        <v>26400</v>
      </c>
      <c r="R148" s="106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2019'!P149</f>
        <v>-1661.4900000000016</v>
      </c>
      <c r="E149" s="105">
        <f>'СВОД 2020'!D149+$H$1*1-'Январь 2020'!D148</f>
        <v>538.5099999999984</v>
      </c>
      <c r="F149" s="105">
        <f>'СВОД 2020'!E149+$H$1*1-'Февраль 2020'!D148</f>
        <v>2738.5099999999984</v>
      </c>
      <c r="G149" s="105">
        <f>'СВОД 2020'!F149+$H$1*1-'Март 2020'!D148</f>
        <v>4938.5099999999984</v>
      </c>
      <c r="H149" s="105">
        <f>'СВОД 2020'!G149+$H$1*1-'Апрель 2020'!D148</f>
        <v>7138.5099999999984</v>
      </c>
      <c r="I149" s="105">
        <f>'СВОД 2020'!H149+$H$1*1-'Май 2020'!D148</f>
        <v>9338.5099999999984</v>
      </c>
      <c r="J149" s="105">
        <f>'СВОД 2020'!I149+$H$1*1-'Июнь 2020'!D148</f>
        <v>-18461.490000000002</v>
      </c>
      <c r="K149" s="105">
        <f>'СВОД 2020'!J149+$H$1*1-'Июль 2020'!D148</f>
        <v>-16261.490000000002</v>
      </c>
      <c r="L149" s="105">
        <f>'СВОД 2020'!K149+$H$1*1-'Август 2020'!D148</f>
        <v>-14061.490000000002</v>
      </c>
      <c r="M149" s="105">
        <f>'СВОД 2020'!L149+$H$1*1-'Сентябрь 2020'!D148</f>
        <v>-11861.490000000002</v>
      </c>
      <c r="N149" s="105">
        <f>'СВОД 2020'!M149+$H$1*1-'Октябрь 2020'!D148</f>
        <v>-9661.4900000000016</v>
      </c>
      <c r="O149" s="105">
        <f>'СВОД 2020'!N149+$H$1*1-'Ноябрь 2020'!D148</f>
        <v>-7461.4900000000016</v>
      </c>
      <c r="P149" s="105">
        <f>'СВОД 2020'!O149+$H$1*1-'Декабрь 2020'!D148</f>
        <v>-5261.4900000000016</v>
      </c>
      <c r="Q149" s="106">
        <f t="shared" si="6"/>
        <v>26400</v>
      </c>
      <c r="R149" s="106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06">
        <f t="shared" si="7"/>
        <v>-5261.4900000000016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2019'!P150</f>
        <v>5852.5299999999988</v>
      </c>
      <c r="E150" s="105">
        <f>'СВОД 2020'!D150+$H$1*1-'Январь 2020'!D149</f>
        <v>8052.5299999999988</v>
      </c>
      <c r="F150" s="105">
        <f>'СВОД 2020'!E150+$H$1*1-'Февраль 2020'!D149</f>
        <v>10252.529999999999</v>
      </c>
      <c r="G150" s="105">
        <f>'СВОД 2020'!F150+$H$1*1-'Март 2020'!D149</f>
        <v>12452.529999999999</v>
      </c>
      <c r="H150" s="105">
        <f>'СВОД 2020'!G150+$H$1*1-'Апрель 2020'!D149</f>
        <v>14652.529999999999</v>
      </c>
      <c r="I150" s="105">
        <f>'СВОД 2020'!H150+$H$1*1-'Май 2020'!D149</f>
        <v>16852.53</v>
      </c>
      <c r="J150" s="105">
        <f>'СВОД 2020'!I150+$H$1*1-'Июнь 2020'!D149</f>
        <v>19052.53</v>
      </c>
      <c r="K150" s="105">
        <f>'СВОД 2020'!J150+$H$1*1-'Июль 2020'!D149</f>
        <v>21252.53</v>
      </c>
      <c r="L150" s="105">
        <f>'СВОД 2020'!K150+$H$1*1-'Август 2020'!D149</f>
        <v>23452.53</v>
      </c>
      <c r="M150" s="105">
        <f>'СВОД 2020'!L150+$H$1*1-'Сентябрь 2020'!D149</f>
        <v>25652.53</v>
      </c>
      <c r="N150" s="105">
        <f>'СВОД 2020'!M150+$H$1*1-'Октябрь 2020'!D149</f>
        <v>27852.53</v>
      </c>
      <c r="O150" s="105">
        <f>'СВОД 2020'!N150+$H$1*1-'Ноябрь 2020'!D149</f>
        <v>30052.53</v>
      </c>
      <c r="P150" s="105">
        <f>'СВОД 2020'!O150+$H$1*1-'Декабрь 2020'!D149</f>
        <v>32252.53</v>
      </c>
      <c r="Q150" s="106">
        <f t="shared" si="6"/>
        <v>26400</v>
      </c>
      <c r="R150" s="106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06">
        <f t="shared" si="7"/>
        <v>32252.53</v>
      </c>
      <c r="T150" s="116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2019'!P151</f>
        <v>35200</v>
      </c>
      <c r="E151" s="105">
        <f>'СВОД 2020'!D151+$H$1*1-'Январь 2020'!D150</f>
        <v>37400</v>
      </c>
      <c r="F151" s="105">
        <f>'СВОД 2020'!E151+$H$1*1-'Февраль 2020'!D150</f>
        <v>39600</v>
      </c>
      <c r="G151" s="105">
        <f>'СВОД 2020'!F151+$H$1*1-'Март 2020'!D150</f>
        <v>41800</v>
      </c>
      <c r="H151" s="105">
        <f>'СВОД 2020'!G151+$H$1*1-'Апрель 2020'!D150</f>
        <v>44000</v>
      </c>
      <c r="I151" s="105">
        <f>'СВОД 2020'!H151+$H$1*1-'Май 2020'!D150</f>
        <v>46200</v>
      </c>
      <c r="J151" s="105">
        <f>'СВОД 2020'!I151+$H$1*1-'Июнь 2020'!D150</f>
        <v>48400</v>
      </c>
      <c r="K151" s="105">
        <f>'СВОД 2020'!J151+$H$1*1-'Июль 2020'!D150</f>
        <v>50600</v>
      </c>
      <c r="L151" s="105">
        <f>'СВОД 2020'!K151+$H$1*1-'Август 2020'!D150</f>
        <v>52800</v>
      </c>
      <c r="M151" s="105">
        <f>'СВОД 2020'!L151+$H$1*1-'Сентябрь 2020'!D150</f>
        <v>55000</v>
      </c>
      <c r="N151" s="105">
        <f>'СВОД 2020'!M151+$H$1*1-'Октябрь 2020'!D150</f>
        <v>57200</v>
      </c>
      <c r="O151" s="105">
        <f>'СВОД 2020'!N151+$H$1*1-'Ноябрь 2020'!D150</f>
        <v>59400</v>
      </c>
      <c r="P151" s="105">
        <f>'СВОД 2020'!O151+$H$1*1-'Декабрь 2020'!D150</f>
        <v>60000</v>
      </c>
      <c r="Q151" s="106">
        <f t="shared" si="6"/>
        <v>26400</v>
      </c>
      <c r="R151" s="106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06">
        <f t="shared" si="7"/>
        <v>60000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2019'!P152</f>
        <v>-6.3664629124104977E-12</v>
      </c>
      <c r="E152" s="105">
        <f>'СВОД 2020'!D152+$H$1*1-'Январь 2020'!D151</f>
        <v>2199.9999999999936</v>
      </c>
      <c r="F152" s="105">
        <f>'СВОД 2020'!E152+$H$1*1-'Февраль 2020'!D151</f>
        <v>-2200.0000000000064</v>
      </c>
      <c r="G152" s="105">
        <f>'СВОД 2020'!F152+$H$1*1-'Март 2020'!D151</f>
        <v>-6.3664629124104977E-12</v>
      </c>
      <c r="H152" s="105">
        <f>'СВОД 2020'!G152+$H$1*1-'Апрель 2020'!D151</f>
        <v>-4400.0000000000064</v>
      </c>
      <c r="I152" s="105">
        <f>'СВОД 2020'!H152+$H$1*1-'Май 2020'!D151</f>
        <v>-2200.0000000000064</v>
      </c>
      <c r="J152" s="105">
        <f>'СВОД 2020'!I152+$H$1*1-'Июнь 2020'!D151</f>
        <v>-6.3664629124104977E-12</v>
      </c>
      <c r="K152" s="105">
        <f>'СВОД 2020'!J152+$H$1*1-'Июль 2020'!D151</f>
        <v>-4400.0000000000064</v>
      </c>
      <c r="L152" s="105">
        <f>'СВОД 2020'!K152+$H$1*1-'Август 2020'!D151</f>
        <v>-2200.0000000000064</v>
      </c>
      <c r="M152" s="105">
        <f>'СВОД 2020'!L152+$H$1*1-'Сентябрь 2020'!D151</f>
        <v>-6.3664629124104977E-12</v>
      </c>
      <c r="N152" s="105">
        <f>'СВОД 2020'!M152+$H$1*1-'Октябрь 2020'!D151</f>
        <v>-4400.0000000000064</v>
      </c>
      <c r="O152" s="105">
        <f>'СВОД 2020'!N152+$H$1*1-'Ноябрь 2020'!D151</f>
        <v>-2200.0000000000064</v>
      </c>
      <c r="P152" s="105">
        <f>'СВОД 2020'!O152+$H$1*1-'Декабрь 2020'!D151</f>
        <v>-6.3664629124104977E-12</v>
      </c>
      <c r="Q152" s="106">
        <f t="shared" si="6"/>
        <v>26400</v>
      </c>
      <c r="R152" s="106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2019'!P153</f>
        <v>0</v>
      </c>
      <c r="E153" s="105">
        <f>'СВОД 2020'!D153+$H$1*1-'Январь 2020'!D152</f>
        <v>2200</v>
      </c>
      <c r="F153" s="105">
        <f>'СВОД 2020'!E153+$H$1*1-'Февраль 2020'!D152</f>
        <v>4400</v>
      </c>
      <c r="G153" s="105">
        <f>'СВОД 2020'!F153+$H$1*1-'Март 2020'!D152</f>
        <v>6600</v>
      </c>
      <c r="H153" s="105">
        <f>'СВОД 2020'!G153+$H$1*1-'Апрель 2020'!D152</f>
        <v>8800</v>
      </c>
      <c r="I153" s="105">
        <f>'СВОД 2020'!H153+$H$1*1-'Май 2020'!D152</f>
        <v>-2200</v>
      </c>
      <c r="J153" s="105">
        <f>'СВОД 2020'!I153+$H$1*1-'Июнь 2020'!D152</f>
        <v>0</v>
      </c>
      <c r="K153" s="105">
        <f>'СВОД 2020'!J153+$H$1*1-'Июль 2020'!D152</f>
        <v>2200</v>
      </c>
      <c r="L153" s="105">
        <f>'СВОД 2020'!K153+$H$1*1-'Август 2020'!D152</f>
        <v>4400</v>
      </c>
      <c r="M153" s="105">
        <f>'СВОД 2020'!L153+$H$1*1-'Сентябрь 2020'!D152</f>
        <v>6600</v>
      </c>
      <c r="N153" s="105">
        <f>'СВОД 2020'!M153+$H$1*1-'Октябрь 2020'!D152</f>
        <v>8800</v>
      </c>
      <c r="O153" s="105">
        <f>'СВОД 2020'!N153+$H$1*1-'Ноябрь 2020'!D152</f>
        <v>11000</v>
      </c>
      <c r="P153" s="105">
        <f>'СВОД 2020'!O153+$H$1*1-'Декабрь 2020'!D152</f>
        <v>13200</v>
      </c>
      <c r="Q153" s="106">
        <f t="shared" si="6"/>
        <v>26400</v>
      </c>
      <c r="R153" s="106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06">
        <f t="shared" si="7"/>
        <v>13200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2019'!P154</f>
        <v>3200.76</v>
      </c>
      <c r="E154" s="105">
        <f>'СВОД 2020'!D154+$H$1*1-'Январь 2020'!D153</f>
        <v>5400.76</v>
      </c>
      <c r="F154" s="105">
        <f>'СВОД 2020'!E154+$H$1*1-'Февраль 2020'!D153</f>
        <v>7600.76</v>
      </c>
      <c r="G154" s="105">
        <f>'СВОД 2020'!F154+$H$1*1-'Март 2020'!D153</f>
        <v>6800.76</v>
      </c>
      <c r="H154" s="105">
        <f>'СВОД 2020'!G154+$H$1*1-'Апрель 2020'!D153</f>
        <v>9000.76</v>
      </c>
      <c r="I154" s="105">
        <f>'СВОД 2020'!H154+$H$1*1-'Май 2020'!D153</f>
        <v>11200.76</v>
      </c>
      <c r="J154" s="105">
        <f>'СВОД 2020'!I154+$H$1*1-'Июнь 2020'!D153</f>
        <v>13400.76</v>
      </c>
      <c r="K154" s="105">
        <f>'СВОД 2020'!J154+$H$1*1-'Июль 2020'!D153</f>
        <v>9000.76</v>
      </c>
      <c r="L154" s="105">
        <f>'СВОД 2020'!K154+$H$1*1-'Август 2020'!D153</f>
        <v>11200.76</v>
      </c>
      <c r="M154" s="105">
        <f>'СВОД 2020'!L154+$H$1*1-'Сентябрь 2020'!D153</f>
        <v>13400.76</v>
      </c>
      <c r="N154" s="105">
        <f>'СВОД 2020'!M154+$H$1*1-'Октябрь 2020'!D153</f>
        <v>7000.76</v>
      </c>
      <c r="O154" s="105">
        <f>'СВОД 2020'!N154+$H$1*1-'Ноябрь 2020'!D153</f>
        <v>9200.76</v>
      </c>
      <c r="P154" s="105">
        <f>'СВОД 2020'!O154+$H$1*1-'Декабрь 2020'!D153</f>
        <v>11400.76</v>
      </c>
      <c r="Q154" s="106">
        <f t="shared" si="6"/>
        <v>26400</v>
      </c>
      <c r="R154" s="106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06">
        <f t="shared" si="7"/>
        <v>11400.760000000002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2019'!P155</f>
        <v>35200</v>
      </c>
      <c r="E155" s="105">
        <f>'СВОД 2020'!D155+$H$1*1-'Январь 2020'!D154</f>
        <v>37400</v>
      </c>
      <c r="F155" s="105">
        <f>'СВОД 2020'!E155+$H$1*1-'Февраль 2020'!D154</f>
        <v>39600</v>
      </c>
      <c r="G155" s="105">
        <f>'СВОД 2020'!F155+$H$1*1-'Март 2020'!D154</f>
        <v>41800</v>
      </c>
      <c r="H155" s="105">
        <f>'СВОД 2020'!G155+$H$1*1-'Апрель 2020'!D154</f>
        <v>44000</v>
      </c>
      <c r="I155" s="105">
        <f>'СВОД 2020'!H155+$H$1*1-'Май 2020'!D154</f>
        <v>46200</v>
      </c>
      <c r="J155" s="105">
        <f>'СВОД 2020'!I155+$H$1*1-'Июнь 2020'!D154</f>
        <v>48400</v>
      </c>
      <c r="K155" s="105">
        <f>'СВОД 2020'!J155+$H$1*1-'Июль 2020'!D154</f>
        <v>50600</v>
      </c>
      <c r="L155" s="105">
        <f>'СВОД 2020'!K155+$H$1*1-'Август 2020'!D154</f>
        <v>52800</v>
      </c>
      <c r="M155" s="105">
        <f>'СВОД 2020'!L155+$H$1*1-'Сентябрь 2020'!D154</f>
        <v>55000</v>
      </c>
      <c r="N155" s="105">
        <f>'СВОД 2020'!M155+$H$1*1-'Октябрь 2020'!D154</f>
        <v>57200</v>
      </c>
      <c r="O155" s="105">
        <f>'СВОД 2020'!N155+$H$1*1-'Ноябрь 2020'!D154</f>
        <v>59400</v>
      </c>
      <c r="P155" s="105">
        <f>'СВОД 2020'!O155+$H$1*1-'Декабрь 2020'!D154</f>
        <v>61600</v>
      </c>
      <c r="Q155" s="106">
        <f t="shared" si="6"/>
        <v>26400</v>
      </c>
      <c r="R155" s="106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06">
        <f t="shared" si="7"/>
        <v>61600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2019'!P156</f>
        <v>-2200</v>
      </c>
      <c r="E156" s="105">
        <f>'СВОД 2020'!D156+$H$1*1-'Январь 2020'!D155</f>
        <v>0</v>
      </c>
      <c r="F156" s="105">
        <f>'СВОД 2020'!E156+$H$1*1-'Февраль 2020'!D155</f>
        <v>0</v>
      </c>
      <c r="G156" s="105">
        <f>'СВОД 2020'!F156+$H$1*1-'Март 2020'!D155</f>
        <v>-2200</v>
      </c>
      <c r="H156" s="105">
        <f>'СВОД 2020'!G156+$H$1*1-'Апрель 2020'!D155</f>
        <v>-4400</v>
      </c>
      <c r="I156" s="105">
        <f>'СВОД 2020'!H156+$H$1*1-'Май 2020'!D155</f>
        <v>-2200</v>
      </c>
      <c r="J156" s="105">
        <f>'СВОД 2020'!I156+$H$1*1-'Июнь 2020'!D155</f>
        <v>-4400</v>
      </c>
      <c r="K156" s="105">
        <f>'СВОД 2020'!J156+$H$1*1-'Июль 2020'!D155</f>
        <v>-2200</v>
      </c>
      <c r="L156" s="105">
        <f>'СВОД 2020'!K156+$H$1*1-'Август 2020'!D155</f>
        <v>-2200</v>
      </c>
      <c r="M156" s="105">
        <f>'СВОД 2020'!L156+$H$1*1-'Сентябрь 2020'!D155</f>
        <v>0</v>
      </c>
      <c r="N156" s="105">
        <f>'СВОД 2020'!M156+$H$1*1-'Октябрь 2020'!D155</f>
        <v>-2200</v>
      </c>
      <c r="O156" s="105">
        <f>'СВОД 2020'!N156+$H$1*1-'Ноябрь 2020'!D155</f>
        <v>0</v>
      </c>
      <c r="P156" s="105">
        <f>'СВОД 2020'!O156+$H$1*1-'Декабрь 2020'!D155</f>
        <v>-2200</v>
      </c>
      <c r="Q156" s="106">
        <f t="shared" si="6"/>
        <v>26400</v>
      </c>
      <c r="R156" s="106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2019'!P157</f>
        <v>0</v>
      </c>
      <c r="E157" s="105">
        <f>'СВОД 2020'!D157+$H$1*1-'Январь 2020'!D156</f>
        <v>2200</v>
      </c>
      <c r="F157" s="105">
        <f>'СВОД 2020'!E157+$H$1*1-'Февраль 2020'!D156</f>
        <v>2300</v>
      </c>
      <c r="G157" s="105">
        <f>'СВОД 2020'!F157+$H$1*1-'Март 2020'!D156</f>
        <v>2400</v>
      </c>
      <c r="H157" s="105">
        <f>'СВОД 2020'!G157+$H$1*1-'Апрель 2020'!D156</f>
        <v>400</v>
      </c>
      <c r="I157" s="105">
        <f>'СВОД 2020'!H157+$H$1*1-'Май 2020'!D156</f>
        <v>2600</v>
      </c>
      <c r="J157" s="105">
        <f>'СВОД 2020'!I157+$H$1*1-'Июнь 2020'!D156</f>
        <v>0</v>
      </c>
      <c r="K157" s="105">
        <f>'СВОД 2020'!J157+$H$1*1-'Июль 2020'!D156</f>
        <v>2200</v>
      </c>
      <c r="L157" s="105">
        <f>'СВОД 2020'!K157+$H$1*1-'Август 2020'!D156</f>
        <v>2300</v>
      </c>
      <c r="M157" s="105">
        <f>'СВОД 2020'!L157+$H$1*1-'Сентябрь 2020'!D156</f>
        <v>2400</v>
      </c>
      <c r="N157" s="105">
        <f>'СВОД 2020'!M157+$H$1*1-'Октябрь 2020'!D156</f>
        <v>2300</v>
      </c>
      <c r="O157" s="105">
        <f>'СВОД 2020'!N157+$H$1*1-'Ноябрь 2020'!D156</f>
        <v>2200</v>
      </c>
      <c r="P157" s="105">
        <f>'СВОД 2020'!O157+$H$1*1-'Декабрь 2020'!D156</f>
        <v>0</v>
      </c>
      <c r="Q157" s="106">
        <f t="shared" si="6"/>
        <v>26400</v>
      </c>
      <c r="R157" s="106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2019'!P158</f>
        <v>-2200</v>
      </c>
      <c r="E158" s="131">
        <f>'СВОД 2020'!D158-'Январь 2020'!D157</f>
        <v>-2200</v>
      </c>
      <c r="F158" s="131">
        <f>'СВОД 2020'!E158+-'Февраль 2020'!D157</f>
        <v>-2200</v>
      </c>
      <c r="G158" s="131">
        <f>'СВОД 2020'!F158+-'Март 2020'!D157</f>
        <v>-2200</v>
      </c>
      <c r="H158" s="131">
        <f>'СВОД 2020'!G158-'Апрель 2020'!D157</f>
        <v>-2200</v>
      </c>
      <c r="I158" s="131">
        <f>'СВОД 2020'!H158-'Май 2020'!D157</f>
        <v>-2200</v>
      </c>
      <c r="J158" s="131">
        <f>'СВОД 2020'!I158-'Июнь 2020'!D157</f>
        <v>-2200</v>
      </c>
      <c r="K158" s="131">
        <f>'СВОД 2020'!J158-'Июль 2020'!D157</f>
        <v>-2200</v>
      </c>
      <c r="L158" s="131">
        <f>'СВОД 2020'!K158-'Август 2020'!D157</f>
        <v>-2200</v>
      </c>
      <c r="M158" s="131">
        <f>'СВОД 2020'!L158-'Сентябрь 2020'!D157</f>
        <v>-2200</v>
      </c>
      <c r="N158" s="131">
        <f>'СВОД 2020'!M158-'Октябрь 2020'!D157</f>
        <v>-2200</v>
      </c>
      <c r="O158" s="131">
        <f>'СВОД 2020'!N158-'Ноябрь 2020'!D157</f>
        <v>-2200</v>
      </c>
      <c r="P158" s="131">
        <f>'СВОД 2020'!O158-'Декабрь 2020'!D157</f>
        <v>-2200</v>
      </c>
      <c r="Q158" s="121">
        <v>0</v>
      </c>
      <c r="R158" s="121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2019'!P159</f>
        <v>-2200.4800000000068</v>
      </c>
      <c r="E159" s="105">
        <f>'СВОД 2020'!D159+$H$1*1-'Январь 2020'!D158</f>
        <v>-0.4800000000068394</v>
      </c>
      <c r="F159" s="105">
        <f>'СВОД 2020'!E159+$H$1*1-'Февраль 2020'!D158</f>
        <v>-0.4800000000068394</v>
      </c>
      <c r="G159" s="105">
        <f>'СВОД 2020'!F159+$H$1*1-'Март 2020'!D158</f>
        <v>-0.4800000000068394</v>
      </c>
      <c r="H159" s="105">
        <f>'СВОД 2020'!G159+$H$1*1-'Апрель 2020'!D158</f>
        <v>2199.5199999999932</v>
      </c>
      <c r="I159" s="105">
        <f>'СВОД 2020'!H159+$H$1*1-'Май 2020'!D158</f>
        <v>4399.5199999999932</v>
      </c>
      <c r="J159" s="105">
        <f>'СВОД 2020'!I159+$H$1*1-'Июнь 2020'!D158</f>
        <v>-18749.620000000006</v>
      </c>
      <c r="K159" s="105">
        <f>'СВОД 2020'!J159+$H$1*1-'Июль 2020'!D158</f>
        <v>-16549.620000000006</v>
      </c>
      <c r="L159" s="105">
        <f>'СВОД 2020'!K159+$H$1*1-'Август 2020'!D158</f>
        <v>-14349.620000000006</v>
      </c>
      <c r="M159" s="105">
        <f>'СВОД 2020'!L159+$H$1*1-'Сентябрь 2020'!D158</f>
        <v>-12149.620000000006</v>
      </c>
      <c r="N159" s="105">
        <f>'СВОД 2020'!M159+$H$1*1-'Октябрь 2020'!D158</f>
        <v>-9949.6200000000063</v>
      </c>
      <c r="O159" s="105">
        <f>'СВОД 2020'!N159+$H$1*1-'Ноябрь 2020'!D158</f>
        <v>-7749.6200000000063</v>
      </c>
      <c r="P159" s="105">
        <f>'СВОД 2020'!O159+$H$1*1-'Декабрь 2020'!D158</f>
        <v>-5549.6200000000063</v>
      </c>
      <c r="Q159" s="106">
        <f t="shared" si="6"/>
        <v>26400</v>
      </c>
      <c r="R159" s="106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06">
        <f t="shared" si="7"/>
        <v>-5549.6200000000063</v>
      </c>
      <c r="T159" s="116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2019'!P160</f>
        <v>-4100.4900000000016</v>
      </c>
      <c r="E160" s="105">
        <f>'СВОД 2020'!D160+$H$1*1-'Январь 2020'!D159</f>
        <v>-6900.4900000000016</v>
      </c>
      <c r="F160" s="105">
        <f>'СВОД 2020'!E160+$H$1*1-'Февраль 2020'!D159</f>
        <v>-4700.4900000000016</v>
      </c>
      <c r="G160" s="105">
        <f>'СВОД 2020'!F160+$H$1*1-'Март 2020'!D159</f>
        <v>-2500.4900000000016</v>
      </c>
      <c r="H160" s="105">
        <f>'СВОД 2020'!G160+$H$1*1-'Апрель 2020'!D159</f>
        <v>-300.4900000000016</v>
      </c>
      <c r="I160" s="105">
        <f>'СВОД 2020'!H160+$H$1*1-'Май 2020'!D159</f>
        <v>1899.5099999999984</v>
      </c>
      <c r="J160" s="105">
        <f>'СВОД 2020'!I160+$H$1*1-'Июнь 2020'!D159</f>
        <v>-900.4900000000016</v>
      </c>
      <c r="K160" s="105">
        <f>'СВОД 2020'!J160+$H$1*1-'Июль 2020'!D159</f>
        <v>1299.5099999999984</v>
      </c>
      <c r="L160" s="105">
        <f>'СВОД 2020'!K160+$H$1*1-'Август 2020'!D159</f>
        <v>3499.5099999999984</v>
      </c>
      <c r="M160" s="105">
        <f>'СВОД 2020'!L160+$H$1*1-'Сентябрь 2020'!D159</f>
        <v>5699.5099999999984</v>
      </c>
      <c r="N160" s="105">
        <f>'СВОД 2020'!M160+$H$1*1-'Октябрь 2020'!D159</f>
        <v>-7100.4900000000016</v>
      </c>
      <c r="O160" s="105">
        <f>'СВОД 2020'!N160+$H$1*1-'Ноябрь 2020'!D159</f>
        <v>-4900.4900000000016</v>
      </c>
      <c r="P160" s="105">
        <f>'СВОД 2020'!O160+$H$1*1-'Декабрь 2020'!D159</f>
        <v>-2700.4900000000016</v>
      </c>
      <c r="Q160" s="106">
        <f t="shared" si="6"/>
        <v>26400</v>
      </c>
      <c r="R160" s="106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06">
        <f t="shared" si="7"/>
        <v>-2700.4900000000016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2019'!P161</f>
        <v>2918.2099999999991</v>
      </c>
      <c r="E161" s="105">
        <f>'СВОД 2020'!D161+$H$1*1-'Январь 2020'!D160</f>
        <v>-6881.7900000000009</v>
      </c>
      <c r="F161" s="105">
        <f>'СВОД 2020'!E161+$H$1*1-'Февраль 2020'!D160</f>
        <v>-4681.7900000000009</v>
      </c>
      <c r="G161" s="105">
        <f>'СВОД 2020'!F161+$H$1*1-'Март 2020'!D160</f>
        <v>-2481.7900000000009</v>
      </c>
      <c r="H161" s="105">
        <f>'СВОД 2020'!G161+$H$1*1-'Апрель 2020'!D160</f>
        <v>-281.79000000000087</v>
      </c>
      <c r="I161" s="105">
        <f>'СВОД 2020'!H161+$H$1*1-'Май 2020'!D160</f>
        <v>1918.2099999999991</v>
      </c>
      <c r="J161" s="105">
        <f>'СВОД 2020'!I161+$H$1*1-'Июнь 2020'!D160</f>
        <v>-881.79000000000087</v>
      </c>
      <c r="K161" s="105">
        <f>'СВОД 2020'!J161+$H$1*1-'Июль 2020'!D160</f>
        <v>1318.2099999999991</v>
      </c>
      <c r="L161" s="105">
        <f>'СВОД 2020'!K161+$H$1*1-'Август 2020'!D160</f>
        <v>3518.2099999999991</v>
      </c>
      <c r="M161" s="105">
        <f>'СВОД 2020'!L161+$H$1*1-'Сентябрь 2020'!D160</f>
        <v>5718.2099999999991</v>
      </c>
      <c r="N161" s="105">
        <f>'СВОД 2020'!M161+$H$1*1-'Октябрь 2020'!D160</f>
        <v>-7081.7900000000009</v>
      </c>
      <c r="O161" s="105">
        <f>'СВОД 2020'!N161+$H$1*1-'Ноябрь 2020'!D160</f>
        <v>-4881.7900000000009</v>
      </c>
      <c r="P161" s="105">
        <f>'СВОД 2020'!O161+$H$1*1-'Декабрь 2020'!D160</f>
        <v>-2681.7900000000009</v>
      </c>
      <c r="Q161" s="106">
        <f t="shared" si="6"/>
        <v>26400</v>
      </c>
      <c r="R161" s="106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06">
        <f t="shared" si="7"/>
        <v>-2681.7900000000009</v>
      </c>
      <c r="T161" s="116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2019'!P162</f>
        <v>33200</v>
      </c>
      <c r="E162" s="105">
        <f>'СВОД 2020'!D162+$H$1*1-'Январь 2020'!D161</f>
        <v>35400</v>
      </c>
      <c r="F162" s="105">
        <f>'СВОД 2020'!E162+$H$1*1-'Февраль 2020'!D161</f>
        <v>37600</v>
      </c>
      <c r="G162" s="105">
        <f>'СВОД 2020'!F162+$H$1*1-'Март 2020'!D161</f>
        <v>39800</v>
      </c>
      <c r="H162" s="105">
        <f>'СВОД 2020'!G162+$H$1*1-'Апрель 2020'!D161</f>
        <v>42000</v>
      </c>
      <c r="I162" s="105">
        <f>'СВОД 2020'!H162+$H$1*1-'Май 2020'!D161</f>
        <v>44200</v>
      </c>
      <c r="J162" s="105">
        <f>'СВОД 2020'!I162+$H$1*1-'Июнь 2020'!D161</f>
        <v>46400</v>
      </c>
      <c r="K162" s="105">
        <f>'СВОД 2020'!J162+$H$1*1-'Июль 2020'!D161</f>
        <v>48600</v>
      </c>
      <c r="L162" s="105">
        <f>'СВОД 2020'!K162+$H$1*1-'Август 2020'!D161</f>
        <v>50800</v>
      </c>
      <c r="M162" s="105">
        <f>'СВОД 2020'!L162+$H$1*1-'Сентябрь 2020'!D161</f>
        <v>53000</v>
      </c>
      <c r="N162" s="105">
        <f>'СВОД 2020'!M162+$H$1*1-'Октябрь 2020'!D161</f>
        <v>55200</v>
      </c>
      <c r="O162" s="105">
        <f>'СВОД 2020'!N162+$H$1*1-'Ноябрь 2020'!D161</f>
        <v>57400</v>
      </c>
      <c r="P162" s="105">
        <f>'СВОД 2020'!O162+$H$1*1-'Декабрь 2020'!D161</f>
        <v>59600</v>
      </c>
      <c r="Q162" s="106">
        <f t="shared" si="6"/>
        <v>26400</v>
      </c>
      <c r="R162" s="106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06">
        <f t="shared" si="7"/>
        <v>59600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2019'!P163</f>
        <v>5586.0000000000018</v>
      </c>
      <c r="E163" s="105">
        <f>'СВОД 2020'!D163+$H$1*1-'Январь 2020'!D162</f>
        <v>5586.0000000000018</v>
      </c>
      <c r="F163" s="105">
        <f>'СВОД 2020'!E163+$H$1*1-'Февраль 2020'!D162</f>
        <v>5586.0000000000018</v>
      </c>
      <c r="G163" s="105">
        <f>'СВОД 2020'!F163+$H$1*1-'Март 2020'!D162</f>
        <v>5586.0000000000018</v>
      </c>
      <c r="H163" s="105">
        <f>'СВОД 2020'!G163+$H$1*1-'Апрель 2020'!D162</f>
        <v>5586.0000000000018</v>
      </c>
      <c r="I163" s="105">
        <f>'СВОД 2020'!H163+$H$1*1-'Май 2020'!D162</f>
        <v>5586.0000000000018</v>
      </c>
      <c r="J163" s="105">
        <f>'СВОД 2020'!I163+$H$1*1-'Июнь 2020'!D162</f>
        <v>0</v>
      </c>
      <c r="K163" s="105">
        <f>'СВОД 2020'!J163+$H$1*1-'Июль 2020'!D162</f>
        <v>0</v>
      </c>
      <c r="L163" s="105">
        <f>'СВОД 2020'!K163+$H$1*1-'Август 2020'!D162</f>
        <v>0</v>
      </c>
      <c r="M163" s="105">
        <f>'СВОД 2020'!L163+$H$1*1-'Сентябрь 2020'!D162</f>
        <v>0</v>
      </c>
      <c r="N163" s="105">
        <f>'СВОД 2020'!M163+$H$1*1-'Октябрь 2020'!D162</f>
        <v>0</v>
      </c>
      <c r="O163" s="105">
        <f>'СВОД 2020'!N163+$H$1*1-'Ноябрь 2020'!D162</f>
        <v>0</v>
      </c>
      <c r="P163" s="105">
        <f>'СВОД 2020'!O163+$H$1*1-'Декабрь 2020'!D162</f>
        <v>0</v>
      </c>
      <c r="Q163" s="106">
        <f t="shared" si="6"/>
        <v>26400</v>
      </c>
      <c r="R163" s="106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06">
        <f t="shared" si="7"/>
        <v>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2019'!P164</f>
        <v>0</v>
      </c>
      <c r="E164" s="105">
        <f>'СВОД 2020'!D164+$H$1*1-'Январь 2020'!D163</f>
        <v>2200</v>
      </c>
      <c r="F164" s="105">
        <f>'СВОД 2020'!E164+$H$1*1-'Февраль 2020'!D163</f>
        <v>-4400</v>
      </c>
      <c r="G164" s="105">
        <f>'СВОД 2020'!F164+$H$1*1-'Март 2020'!D163</f>
        <v>-2200</v>
      </c>
      <c r="H164" s="105">
        <f>'СВОД 2020'!G164+$H$1*1-'Апрель 2020'!D163</f>
        <v>0</v>
      </c>
      <c r="I164" s="105">
        <f>'СВОД 2020'!H164+$H$1*1-'Май 2020'!D163</f>
        <v>2200</v>
      </c>
      <c r="J164" s="105">
        <f>'СВОД 2020'!I164+$H$1*1-'Июнь 2020'!D163</f>
        <v>-4400</v>
      </c>
      <c r="K164" s="105">
        <f>'СВОД 2020'!J164+$H$1*1-'Июль 2020'!D163</f>
        <v>-2200</v>
      </c>
      <c r="L164" s="105">
        <f>'СВОД 2020'!K164+$H$1*1-'Август 2020'!D163</f>
        <v>0</v>
      </c>
      <c r="M164" s="105">
        <f>'СВОД 2020'!L164+$H$1*1-'Сентябрь 2020'!D163</f>
        <v>-6600</v>
      </c>
      <c r="N164" s="105">
        <f>'СВОД 2020'!M164+$H$1*1-'Октябрь 2020'!D163</f>
        <v>-4400</v>
      </c>
      <c r="O164" s="105">
        <f>'СВОД 2020'!N164+$H$1*1-'Ноябрь 2020'!D163</f>
        <v>-2200</v>
      </c>
      <c r="P164" s="105">
        <f>'СВОД 2020'!O164+$H$1*1-'Декабрь 2020'!D163</f>
        <v>0</v>
      </c>
      <c r="Q164" s="106">
        <f t="shared" si="6"/>
        <v>26400</v>
      </c>
      <c r="R164" s="106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2019'!P165</f>
        <v>0</v>
      </c>
      <c r="E165" s="105">
        <f>'СВОД 2020'!D165+$H$1*1-'Январь 2020'!D164</f>
        <v>2200</v>
      </c>
      <c r="F165" s="105">
        <f>'СВОД 2020'!E165+$H$1*1-'Февраль 2020'!D164</f>
        <v>4400</v>
      </c>
      <c r="G165" s="105">
        <f>'СВОД 2020'!F165+$H$1*1-'Март 2020'!D164</f>
        <v>6600</v>
      </c>
      <c r="H165" s="105">
        <f>'СВОД 2020'!G165+$H$1*1-'Апрель 2020'!D164</f>
        <v>8800</v>
      </c>
      <c r="I165" s="105">
        <f>'СВОД 2020'!H165+$H$1*1-'Май 2020'!D164</f>
        <v>11000</v>
      </c>
      <c r="J165" s="105">
        <f>'СВОД 2020'!I165+$H$1*1-'Июнь 2020'!D164</f>
        <v>13200</v>
      </c>
      <c r="K165" s="105">
        <f>'СВОД 2020'!J165+$H$1*1-'Июль 2020'!D164</f>
        <v>15400</v>
      </c>
      <c r="L165" s="105">
        <f>'СВОД 2020'!K165+$H$1*1-'Август 2020'!D164</f>
        <v>17600</v>
      </c>
      <c r="M165" s="105">
        <f>'СВОД 2020'!L165+$H$1*1-'Сентябрь 2020'!D164</f>
        <v>19800</v>
      </c>
      <c r="N165" s="105">
        <f>'СВОД 2020'!M165+$H$1*1-'Октябрь 2020'!D164</f>
        <v>0</v>
      </c>
      <c r="O165" s="105">
        <f>'СВОД 2020'!N165+$H$1*1-'Ноябрь 2020'!D164</f>
        <v>2200</v>
      </c>
      <c r="P165" s="105">
        <f>'СВОД 2020'!O165+$H$1*1-'Декабрь 2020'!D164</f>
        <v>4400</v>
      </c>
      <c r="Q165" s="106">
        <f t="shared" si="6"/>
        <v>26400</v>
      </c>
      <c r="R165" s="106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06">
        <f t="shared" si="7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2019'!P166</f>
        <v>4400</v>
      </c>
      <c r="E166" s="105">
        <f>'СВОД 2020'!D166+$H$1*1-'Январь 2020'!D165</f>
        <v>6600</v>
      </c>
      <c r="F166" s="105">
        <f>'СВОД 2020'!E166+$H$1*1-'Февраль 2020'!D165</f>
        <v>8800</v>
      </c>
      <c r="G166" s="105">
        <f>'СВОД 2020'!F166+$H$1*1-'Март 2020'!D165</f>
        <v>11000</v>
      </c>
      <c r="H166" s="105">
        <f>'СВОД 2020'!G166+$H$1*1-'Апрель 2020'!D165</f>
        <v>13200</v>
      </c>
      <c r="I166" s="105">
        <f>'СВОД 2020'!H166+$H$1*1-'Май 2020'!D165</f>
        <v>2200</v>
      </c>
      <c r="J166" s="105">
        <f>'СВОД 2020'!I166+$H$1*1-'Июнь 2020'!D165</f>
        <v>4400</v>
      </c>
      <c r="K166" s="105">
        <f>'СВОД 2020'!J166+$H$1*1-'Июль 2020'!D165</f>
        <v>-2200</v>
      </c>
      <c r="L166" s="105">
        <f>'СВОД 2020'!K166+$H$1*1-'Август 2020'!D165</f>
        <v>0</v>
      </c>
      <c r="M166" s="105">
        <f>'СВОД 2020'!L166+$H$1*1-'Сентябрь 2020'!D165</f>
        <v>2200</v>
      </c>
      <c r="N166" s="105">
        <f>'СВОД 2020'!M166+$H$1*1-'Октябрь 2020'!D165</f>
        <v>4400</v>
      </c>
      <c r="O166" s="105">
        <f>'СВОД 2020'!N166+$H$1*1-'Ноябрь 2020'!D165</f>
        <v>6600</v>
      </c>
      <c r="P166" s="105">
        <f>'СВОД 2020'!O166+$H$1*1-'Декабрь 2020'!D165</f>
        <v>8800</v>
      </c>
      <c r="Q166" s="106">
        <f t="shared" si="6"/>
        <v>26400</v>
      </c>
      <c r="R166" s="106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06">
        <f t="shared" si="7"/>
        <v>8800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2019'!P167</f>
        <v>0</v>
      </c>
      <c r="E167" s="105">
        <f>'СВОД 2020'!D167+$H$1*1-'Январь 2020'!D166</f>
        <v>2200</v>
      </c>
      <c r="F167" s="105">
        <f>'СВОД 2020'!E167+$H$1*1-'Февраль 2020'!D166</f>
        <v>4400</v>
      </c>
      <c r="G167" s="105">
        <f>'СВОД 2020'!F167+$H$1*1-'Март 2020'!D166</f>
        <v>6600</v>
      </c>
      <c r="H167" s="105">
        <f>'СВОД 2020'!G167+$H$1*1-'Апрель 2020'!D166</f>
        <v>-4400</v>
      </c>
      <c r="I167" s="105">
        <f>'СВОД 2020'!H167+$H$1*1-'Май 2020'!D166</f>
        <v>-2200</v>
      </c>
      <c r="J167" s="105">
        <f>'СВОД 2020'!I167+$H$1*1-'Июнь 2020'!D166</f>
        <v>0</v>
      </c>
      <c r="K167" s="105">
        <f>'СВОД 2020'!J167+$H$1*1-'Июль 2020'!D166</f>
        <v>2200</v>
      </c>
      <c r="L167" s="105">
        <f>'СВОД 2020'!K167+$H$1*1-'Август 2020'!D166</f>
        <v>4400</v>
      </c>
      <c r="M167" s="105">
        <f>'СВОД 2020'!L167+$H$1*1-'Сентябрь 2020'!D166</f>
        <v>-6600</v>
      </c>
      <c r="N167" s="105">
        <f>'СВОД 2020'!M167+$H$1*1-'Октябрь 2020'!D166</f>
        <v>-4400</v>
      </c>
      <c r="O167" s="105">
        <f>'СВОД 2020'!N167+$H$1*1-'Ноябрь 2020'!D166</f>
        <v>-2200</v>
      </c>
      <c r="P167" s="105">
        <f>'СВОД 2020'!O167+$H$1*1-'Декабрь 2020'!D166</f>
        <v>0</v>
      </c>
      <c r="Q167" s="106">
        <f t="shared" si="6"/>
        <v>26400</v>
      </c>
      <c r="R167" s="106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2019'!P168</f>
        <v>35200</v>
      </c>
      <c r="E168" s="105">
        <f>'СВОД 2020'!D168+$H$1*1-'Январь 2020'!D167</f>
        <v>37400</v>
      </c>
      <c r="F168" s="105">
        <f>'СВОД 2020'!E168+$H$1*1-'Февраль 2020'!D167</f>
        <v>39600</v>
      </c>
      <c r="G168" s="105">
        <f>'СВОД 2020'!F168+$H$1*1-'Март 2020'!D167</f>
        <v>41800</v>
      </c>
      <c r="H168" s="105">
        <f>'СВОД 2020'!G168+$H$1*1-'Апрель 2020'!D167</f>
        <v>44000</v>
      </c>
      <c r="I168" s="105">
        <f>'СВОД 2020'!H168+$H$1*1-'Май 2020'!D167</f>
        <v>46200</v>
      </c>
      <c r="J168" s="105">
        <f>'СВОД 2020'!I168+$H$1*1-'Июнь 2020'!D167</f>
        <v>48400</v>
      </c>
      <c r="K168" s="105">
        <f>'СВОД 2020'!J168+$H$1*1-'Июль 2020'!D167</f>
        <v>50600</v>
      </c>
      <c r="L168" s="105">
        <f>'СВОД 2020'!K168+$H$1*1-'Август 2020'!D167</f>
        <v>26400</v>
      </c>
      <c r="M168" s="105">
        <f>'СВОД 2020'!L168+$H$1*1-'Сентябрь 2020'!D167</f>
        <v>28600</v>
      </c>
      <c r="N168" s="105">
        <f>'СВОД 2020'!M168+$H$1*1-'Октябрь 2020'!D167</f>
        <v>30800</v>
      </c>
      <c r="O168" s="105">
        <f>'СВОД 2020'!N168+$H$1*1-'Ноябрь 2020'!D167</f>
        <v>33000</v>
      </c>
      <c r="P168" s="105">
        <f>'СВОД 2020'!O168+$H$1*1-'Декабрь 2020'!D167</f>
        <v>35200</v>
      </c>
      <c r="Q168" s="106">
        <f t="shared" si="6"/>
        <v>26400</v>
      </c>
      <c r="R168" s="106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2019'!P169</f>
        <v>1545.829999999999</v>
      </c>
      <c r="E169" s="105">
        <f>'СВОД 2020'!D169+$H$1*1-'Январь 2020'!D168</f>
        <v>3745.829999999999</v>
      </c>
      <c r="F169" s="105">
        <f>'СВОД 2020'!E169+$H$1*1-'Февраль 2020'!D168</f>
        <v>1545.829999999999</v>
      </c>
      <c r="G169" s="105">
        <f>'СВОД 2020'!F169+$H$1*1-'Март 2020'!D168</f>
        <v>1545.829999999999</v>
      </c>
      <c r="H169" s="105">
        <f>'СВОД 2020'!G169+$H$1*1-'Апрель 2020'!D168</f>
        <v>1545.829999999999</v>
      </c>
      <c r="I169" s="105">
        <f>'СВОД 2020'!H169+$H$1*1-'Май 2020'!D168</f>
        <v>1545.829999999999</v>
      </c>
      <c r="J169" s="105">
        <f>'СВОД 2020'!I169+$H$1*1-'Июнь 2020'!D168</f>
        <v>1545.829999999999</v>
      </c>
      <c r="K169" s="105">
        <f>'СВОД 2020'!J169+$H$1*1-'Июль 2020'!D168</f>
        <v>1545.829999999999</v>
      </c>
      <c r="L169" s="105">
        <f>'СВОД 2020'!K169+$H$1*1-'Август 2020'!D168</f>
        <v>1545.829999999999</v>
      </c>
      <c r="M169" s="105">
        <f>'СВОД 2020'!L169+$H$1*1-'Сентябрь 2020'!D168</f>
        <v>1545.829999999999</v>
      </c>
      <c r="N169" s="105">
        <f>'СВОД 2020'!M169+$H$1*1-'Октябрь 2020'!D168</f>
        <v>1545.829999999999</v>
      </c>
      <c r="O169" s="105">
        <f>'СВОД 2020'!N169+$H$1*1-'Ноябрь 2020'!D168</f>
        <v>1545.829999999999</v>
      </c>
      <c r="P169" s="105">
        <f>'СВОД 2020'!O169+$H$1*1-'Декабрь 2020'!D168</f>
        <v>1545.829999999999</v>
      </c>
      <c r="Q169" s="106">
        <f t="shared" si="6"/>
        <v>26400</v>
      </c>
      <c r="R169" s="106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2019'!P170</f>
        <v>-3.637978807091713E-12</v>
      </c>
      <c r="E170" s="105">
        <f>'СВОД 2020'!D170+$H$1*1-'Январь 2020'!D169</f>
        <v>-24200.000000000004</v>
      </c>
      <c r="F170" s="105">
        <f>'СВОД 2020'!E170+$H$1*1-'Февраль 2020'!D169</f>
        <v>-22000.000000000004</v>
      </c>
      <c r="G170" s="105">
        <f>'СВОД 2020'!F170+$H$1*1-'Март 2020'!D169</f>
        <v>-19800.000000000004</v>
      </c>
      <c r="H170" s="105">
        <f>'СВОД 2020'!G170+$H$1*1-'Апрель 2020'!D169</f>
        <v>-17600.000000000004</v>
      </c>
      <c r="I170" s="105">
        <f>'СВОД 2020'!H170+$H$1*1-'Май 2020'!D169</f>
        <v>-15400.000000000004</v>
      </c>
      <c r="J170" s="105">
        <f>'СВОД 2020'!I170+$H$1*1-'Июнь 2020'!D169</f>
        <v>-13200.000000000004</v>
      </c>
      <c r="K170" s="105">
        <f>'СВОД 2020'!J170+$H$1*1-'Июль 2020'!D169</f>
        <v>-11000.000000000004</v>
      </c>
      <c r="L170" s="105">
        <f>'СВОД 2020'!K170+$H$1*1-'Август 2020'!D169</f>
        <v>-8800.0000000000036</v>
      </c>
      <c r="M170" s="105">
        <f>'СВОД 2020'!L170+$H$1*1-'Сентябрь 2020'!D169</f>
        <v>-6600.0000000000036</v>
      </c>
      <c r="N170" s="105">
        <f>'СВОД 2020'!M170+$H$1*1-'Октябрь 2020'!D169</f>
        <v>-4400.0000000000036</v>
      </c>
      <c r="O170" s="105">
        <f>'СВОД 2020'!N170+$H$1*1-'Ноябрь 2020'!D169</f>
        <v>-2200.0000000000036</v>
      </c>
      <c r="P170" s="105">
        <f>'СВОД 2020'!O170+$H$1*1-'Декабрь 2020'!D169</f>
        <v>-3.637978807091713E-12</v>
      </c>
      <c r="Q170" s="106">
        <f t="shared" si="6"/>
        <v>26400</v>
      </c>
      <c r="R170" s="106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2019'!P171</f>
        <v>0</v>
      </c>
      <c r="E171" s="105">
        <f>'СВОД 2020'!D171+$H$1*1-'Январь 2020'!D170</f>
        <v>2200</v>
      </c>
      <c r="F171" s="105">
        <f>'СВОД 2020'!E171+$H$1*1-'Февраль 2020'!D170</f>
        <v>4400</v>
      </c>
      <c r="G171" s="105">
        <f>'СВОД 2020'!F171+$H$1*1-'Март 2020'!D170</f>
        <v>6600</v>
      </c>
      <c r="H171" s="105">
        <f>'СВОД 2020'!G171+$H$1*1-'Апрель 2020'!D170</f>
        <v>8800</v>
      </c>
      <c r="I171" s="105">
        <f>'СВОД 2020'!H171+$H$1*1-'Май 2020'!D170</f>
        <v>11000</v>
      </c>
      <c r="J171" s="105">
        <f>'СВОД 2020'!I171+$H$1*1-'Июнь 2020'!D170</f>
        <v>-11800</v>
      </c>
      <c r="K171" s="105">
        <f>'СВОД 2020'!J171+$H$1*1-'Июль 2020'!D170</f>
        <v>-11000</v>
      </c>
      <c r="L171" s="105">
        <f>'СВОД 2020'!K171+$H$1*1-'Август 2020'!D170</f>
        <v>-11300</v>
      </c>
      <c r="M171" s="105">
        <f>'СВОД 2020'!L171+$H$1*1-'Сентябрь 2020'!D170</f>
        <v>-11600</v>
      </c>
      <c r="N171" s="105">
        <f>'СВОД 2020'!M171+$H$1*1-'Октябрь 2020'!D170</f>
        <v>-9400</v>
      </c>
      <c r="O171" s="105">
        <f>'СВОД 2020'!N171+$H$1*1-'Ноябрь 2020'!D170</f>
        <v>-9700</v>
      </c>
      <c r="P171" s="105">
        <f>'СВОД 2020'!O171+$H$1*1-'Декабрь 2020'!D170</f>
        <v>-10000</v>
      </c>
      <c r="Q171" s="106">
        <f t="shared" si="6"/>
        <v>26400</v>
      </c>
      <c r="R171" s="106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06">
        <f t="shared" si="7"/>
        <v>-10000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2019'!P172</f>
        <v>17800</v>
      </c>
      <c r="E172" s="105">
        <f>'СВОД 2020'!D172+$H$1*1-'Январь 2020'!D171</f>
        <v>11200</v>
      </c>
      <c r="F172" s="105">
        <f>'СВОД 2020'!E172+$H$1*1-'Февраль 2020'!D171</f>
        <v>13400</v>
      </c>
      <c r="G172" s="105">
        <f>'СВОД 2020'!F172+$H$1*1-'Март 2020'!D171</f>
        <v>15600</v>
      </c>
      <c r="H172" s="105">
        <f>'СВОД 2020'!G172+$H$1*1-'Апрель 2020'!D171</f>
        <v>17800</v>
      </c>
      <c r="I172" s="105">
        <f>'СВОД 2020'!H172+$H$1*1-'Май 2020'!D171</f>
        <v>20000</v>
      </c>
      <c r="J172" s="105">
        <f>'СВОД 2020'!I172+$H$1*1-'Июнь 2020'!D171</f>
        <v>2200</v>
      </c>
      <c r="K172" s="105">
        <f>'СВОД 2020'!J172+$H$1*1-'Июль 2020'!D171</f>
        <v>4400</v>
      </c>
      <c r="L172" s="105">
        <f>'СВОД 2020'!K172+$H$1*1-'Август 2020'!D171</f>
        <v>6600</v>
      </c>
      <c r="M172" s="105">
        <f>'СВОД 2020'!L172+$H$1*1-'Сентябрь 2020'!D171</f>
        <v>6600</v>
      </c>
      <c r="N172" s="105">
        <f>'СВОД 2020'!M172+$H$1*1-'Октябрь 2020'!D171</f>
        <v>8800</v>
      </c>
      <c r="O172" s="105">
        <f>'СВОД 2020'!N172+$H$1*1-'Ноябрь 2020'!D171</f>
        <v>4400</v>
      </c>
      <c r="P172" s="105">
        <f>'СВОД 2020'!O172+$H$1*1-'Декабрь 2020'!D171</f>
        <v>4400</v>
      </c>
      <c r="Q172" s="106">
        <f t="shared" si="6"/>
        <v>26400</v>
      </c>
      <c r="R172" s="106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06">
        <f t="shared" si="7"/>
        <v>4400</v>
      </c>
      <c r="T172" s="116">
        <f t="shared" si="8"/>
        <v>0</v>
      </c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2019'!P173</f>
        <v>14293.220000000001</v>
      </c>
      <c r="E173" s="105">
        <f>'СВОД 2020'!D173+$H$1*1-'Январь 2020'!D172</f>
        <v>16493.22</v>
      </c>
      <c r="F173" s="105">
        <f>'СВОД 2020'!E173+$H$1*1-'Февраль 2020'!D172</f>
        <v>18693.22</v>
      </c>
      <c r="G173" s="105">
        <f>'СВОД 2020'!F173+$H$1*1-'Март 2020'!D172</f>
        <v>20893.22</v>
      </c>
      <c r="H173" s="105">
        <f>'СВОД 2020'!G173+$H$1*1-'Апрель 2020'!D172</f>
        <v>23093.22</v>
      </c>
      <c r="I173" s="105">
        <f>'СВОД 2020'!H173+$H$1*1-'Май 2020'!D172</f>
        <v>25293.22</v>
      </c>
      <c r="J173" s="105">
        <f>'СВОД 2020'!I173+$H$1*1-'Июнь 2020'!D172</f>
        <v>25249.93</v>
      </c>
      <c r="K173" s="105">
        <f>'СВОД 2020'!J173+$H$1*1-'Июль 2020'!D172</f>
        <v>27449.93</v>
      </c>
      <c r="L173" s="105">
        <f>'СВОД 2020'!K173+$H$1*1-'Август 2020'!D172</f>
        <v>29649.93</v>
      </c>
      <c r="M173" s="105">
        <f>'СВОД 2020'!L173+$H$1*1-'Сентябрь 2020'!D172</f>
        <v>31849.93</v>
      </c>
      <c r="N173" s="105">
        <f>'СВОД 2020'!M173+$H$1*1-'Октябрь 2020'!D172</f>
        <v>34049.93</v>
      </c>
      <c r="O173" s="105">
        <f>'СВОД 2020'!N173+$H$1*1-'Ноябрь 2020'!D172</f>
        <v>31849.93</v>
      </c>
      <c r="P173" s="105">
        <f>'СВОД 2020'!O173+$H$1*1-'Декабрь 2020'!D172</f>
        <v>31849.93</v>
      </c>
      <c r="Q173" s="106">
        <f t="shared" si="6"/>
        <v>26400</v>
      </c>
      <c r="R173" s="106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06">
        <f t="shared" si="7"/>
        <v>31849.93</v>
      </c>
      <c r="T173" s="116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2019'!P174</f>
        <v>-3391.7800000000025</v>
      </c>
      <c r="E174" s="105">
        <f>'СВОД 2020'!D174+$H$1*1-'Январь 2020'!D173</f>
        <v>-1191.7800000000025</v>
      </c>
      <c r="F174" s="105">
        <f>'СВОД 2020'!E174+$H$1*1-'Февраль 2020'!D173</f>
        <v>1008.2199999999975</v>
      </c>
      <c r="G174" s="105">
        <f>'СВОД 2020'!F174+$H$1*1-'Март 2020'!D173</f>
        <v>3208.2199999999975</v>
      </c>
      <c r="H174" s="105">
        <f>'СВОД 2020'!G174+$H$1*1-'Апрель 2020'!D173</f>
        <v>5408.2199999999975</v>
      </c>
      <c r="I174" s="105">
        <f>'СВОД 2020'!H174+$H$1*1-'Май 2020'!D173</f>
        <v>7608.2199999999975</v>
      </c>
      <c r="J174" s="105">
        <f>'СВОД 2020'!I174+$H$1*1-'Июнь 2020'!D173</f>
        <v>9808.2199999999975</v>
      </c>
      <c r="K174" s="105">
        <f>'СВОД 2020'!J174+$H$1*1-'Июль 2020'!D173</f>
        <v>12008.219999999998</v>
      </c>
      <c r="L174" s="105">
        <f>'СВОД 2020'!K174+$H$1*1-'Август 2020'!D173</f>
        <v>14208.219999999998</v>
      </c>
      <c r="M174" s="105">
        <f>'СВОД 2020'!L174+$H$1*1-'Сентябрь 2020'!D173</f>
        <v>16408.219999999998</v>
      </c>
      <c r="N174" s="105">
        <f>'СВОД 2020'!M174+$H$1*1-'Октябрь 2020'!D173</f>
        <v>18608.219999999998</v>
      </c>
      <c r="O174" s="105">
        <f>'СВОД 2020'!N174+$H$1*1-'Ноябрь 2020'!D173</f>
        <v>15808.219999999998</v>
      </c>
      <c r="P174" s="105">
        <f>'СВОД 2020'!O174+$H$1*1-'Декабрь 2020'!D173</f>
        <v>18008.219999999998</v>
      </c>
      <c r="Q174" s="106">
        <f t="shared" si="6"/>
        <v>26400</v>
      </c>
      <c r="R174" s="106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06">
        <f t="shared" si="7"/>
        <v>18008.219999999998</v>
      </c>
      <c r="T174" s="116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2019'!P175</f>
        <v>12617.829999999998</v>
      </c>
      <c r="E175" s="105">
        <f>'СВОД 2020'!D175+$H$1*1-'Январь 2020'!D174</f>
        <v>14817.829999999998</v>
      </c>
      <c r="F175" s="105">
        <f>'СВОД 2020'!E175+$H$1*1-'Февраль 2020'!D174</f>
        <v>17017.829999999998</v>
      </c>
      <c r="G175" s="105">
        <f>'СВОД 2020'!F175+$H$1*1-'Март 2020'!D174</f>
        <v>19217.829999999998</v>
      </c>
      <c r="H175" s="105">
        <f>'СВОД 2020'!G175+$H$1*1-'Апрель 2020'!D174</f>
        <v>21417.829999999998</v>
      </c>
      <c r="I175" s="105">
        <f>'СВОД 2020'!H175+$H$1*1-'Май 2020'!D174</f>
        <v>23617.829999999998</v>
      </c>
      <c r="J175" s="105">
        <f>'СВОД 2020'!I175+$H$1*1-'Июнь 2020'!D174</f>
        <v>25817.829999999998</v>
      </c>
      <c r="K175" s="105">
        <f>'СВОД 2020'!J175+$H$1*1-'Июль 2020'!D174</f>
        <v>28017.829999999998</v>
      </c>
      <c r="L175" s="105">
        <f>'СВОД 2020'!K175+$H$1*1-'Август 2020'!D174</f>
        <v>30217.829999999998</v>
      </c>
      <c r="M175" s="105">
        <f>'СВОД 2020'!L175+$H$1*1-'Сентябрь 2020'!D174</f>
        <v>32417.829999999998</v>
      </c>
      <c r="N175" s="105">
        <f>'СВОД 2020'!M175+$H$1*1-'Октябрь 2020'!D174</f>
        <v>34617.83</v>
      </c>
      <c r="O175" s="105">
        <f>'СВОД 2020'!N175+$H$1*1-'Ноябрь 2020'!D174</f>
        <v>36817.83</v>
      </c>
      <c r="P175" s="105">
        <f>'СВОД 2020'!O175+$H$1*1-'Декабрь 2020'!D174</f>
        <v>39017.83</v>
      </c>
      <c r="Q175" s="106">
        <f t="shared" si="6"/>
        <v>26400</v>
      </c>
      <c r="R175" s="106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06">
        <f t="shared" si="7"/>
        <v>39017.83</v>
      </c>
      <c r="T175" s="116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2019'!P176</f>
        <v>6600</v>
      </c>
      <c r="E176" s="105">
        <f>'СВОД 2020'!D176+$H$1*1-'Январь 2020'!D175</f>
        <v>8800</v>
      </c>
      <c r="F176" s="105">
        <f>'СВОД 2020'!E176+$H$1*1-'Февраль 2020'!D175</f>
        <v>11000</v>
      </c>
      <c r="G176" s="105">
        <f>'СВОД 2020'!F176+$H$1*1-'Март 2020'!D175</f>
        <v>13200</v>
      </c>
      <c r="H176" s="105">
        <f>'СВОД 2020'!G176+$H$1*1-'Апрель 2020'!D175</f>
        <v>15400</v>
      </c>
      <c r="I176" s="105">
        <f>'СВОД 2020'!H176+$H$1*1-'Май 2020'!D175</f>
        <v>17600</v>
      </c>
      <c r="J176" s="105">
        <f>'СВОД 2020'!I176+$H$1*1-'Июнь 2020'!D175</f>
        <v>19800</v>
      </c>
      <c r="K176" s="105">
        <f>'СВОД 2020'!J176+$H$1*1-'Июль 2020'!D175</f>
        <v>22000</v>
      </c>
      <c r="L176" s="105">
        <f>'СВОД 2020'!K176+$H$1*1-'Август 2020'!D175</f>
        <v>24200</v>
      </c>
      <c r="M176" s="105">
        <f>'СВОД 2020'!L176+$H$1*1-'Сентябрь 2020'!D175</f>
        <v>26400</v>
      </c>
      <c r="N176" s="105">
        <f>'СВОД 2020'!M176+$H$1*1-'Октябрь 2020'!D175</f>
        <v>28600</v>
      </c>
      <c r="O176" s="105">
        <f>'СВОД 2020'!N176+$H$1*1-'Ноябрь 2020'!D175</f>
        <v>30800</v>
      </c>
      <c r="P176" s="105">
        <f>'СВОД 2020'!O176+$H$1*1-'Декабрь 2020'!D175</f>
        <v>33000</v>
      </c>
      <c r="Q176" s="106">
        <f t="shared" si="6"/>
        <v>26400</v>
      </c>
      <c r="R176" s="106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06">
        <f t="shared" si="7"/>
        <v>33000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2019'!P177</f>
        <v>100</v>
      </c>
      <c r="E177" s="105">
        <f>'СВОД 2020'!D177+$H$1*1-'Январь 2020'!D176</f>
        <v>2300</v>
      </c>
      <c r="F177" s="105">
        <f>'СВОД 2020'!E177+$H$1*1-'Февраль 2020'!D176</f>
        <v>-2100</v>
      </c>
      <c r="G177" s="105">
        <f>'СВОД 2020'!F177+$H$1*1-'Март 2020'!D176</f>
        <v>100</v>
      </c>
      <c r="H177" s="105">
        <f>'СВОД 2020'!G177+$H$1*1-'Апрель 2020'!D176</f>
        <v>2300</v>
      </c>
      <c r="I177" s="105">
        <f>'СВОД 2020'!H177+$H$1*1-'Май 2020'!D176</f>
        <v>-2100</v>
      </c>
      <c r="J177" s="105">
        <f>'СВОД 2020'!I177+$H$1*1-'Июнь 2020'!D176</f>
        <v>100</v>
      </c>
      <c r="K177" s="105">
        <f>'СВОД 2020'!J177+$H$1*1-'Июль 2020'!D176</f>
        <v>2300</v>
      </c>
      <c r="L177" s="105">
        <f>'СВОД 2020'!K177+$H$1*1-'Август 2020'!D176</f>
        <v>4500</v>
      </c>
      <c r="M177" s="105">
        <f>'СВОД 2020'!L177+$H$1*1-'Сентябрь 2020'!D176</f>
        <v>6700</v>
      </c>
      <c r="N177" s="105">
        <f>'СВОД 2020'!M177+$H$1*1-'Октябрь 2020'!D176</f>
        <v>2300</v>
      </c>
      <c r="O177" s="105">
        <f>'СВОД 2020'!N177+$H$1*1-'Ноябрь 2020'!D176</f>
        <v>4500</v>
      </c>
      <c r="P177" s="105">
        <f>'СВОД 2020'!O177+$H$1*1-'Декабрь 2020'!D176</f>
        <v>6700</v>
      </c>
      <c r="Q177" s="106">
        <f t="shared" si="6"/>
        <v>26400</v>
      </c>
      <c r="R177" s="106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06">
        <f t="shared" si="7"/>
        <v>6700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2019'!P178</f>
        <v>2200</v>
      </c>
      <c r="E178" s="105">
        <f>'СВОД 2020'!D178+$H$1*1-'Январь 2020'!D177</f>
        <v>2200</v>
      </c>
      <c r="F178" s="105">
        <f>'СВОД 2020'!E178+$H$1*1-'Февраль 2020'!D177</f>
        <v>2200</v>
      </c>
      <c r="G178" s="105">
        <f>'СВОД 2020'!F178+$H$1*1-'Март 2020'!D177</f>
        <v>4400</v>
      </c>
      <c r="H178" s="105">
        <f>'СВОД 2020'!G178+$H$1*1-'Апрель 2020'!D177</f>
        <v>4400</v>
      </c>
      <c r="I178" s="105">
        <f>'СВОД 2020'!H178+$H$1*1-'Май 2020'!D177</f>
        <v>4400</v>
      </c>
      <c r="J178" s="105">
        <f>'СВОД 2020'!I178+$H$1*1-'Июнь 2020'!D177</f>
        <v>2200</v>
      </c>
      <c r="K178" s="105">
        <f>'СВОД 2020'!J178+$H$1*1-'Июль 2020'!D177</f>
        <v>2200</v>
      </c>
      <c r="L178" s="105">
        <f>'СВОД 2020'!K178+$H$1*1-'Август 2020'!D177</f>
        <v>2200</v>
      </c>
      <c r="M178" s="105">
        <f>'СВОД 2020'!L178+$H$1*1-'Сентябрь 2020'!D177</f>
        <v>2200</v>
      </c>
      <c r="N178" s="105">
        <f>'СВОД 2020'!M178+$H$1*1-'Октябрь 2020'!D177</f>
        <v>2200</v>
      </c>
      <c r="O178" s="105">
        <f>'СВОД 2020'!N178+$H$1*1-'Ноябрь 2020'!D177</f>
        <v>2200</v>
      </c>
      <c r="P178" s="105">
        <f>'СВОД 2020'!O178+$H$1*1-'Декабрь 2020'!D177</f>
        <v>2200</v>
      </c>
      <c r="Q178" s="106">
        <f t="shared" si="6"/>
        <v>26400</v>
      </c>
      <c r="R178" s="106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2019'!P179</f>
        <v>4491.3799999999974</v>
      </c>
      <c r="E179" s="105">
        <f>'СВОД 2020'!D179+$H$1*1-'Январь 2020'!D178</f>
        <v>6691.3799999999974</v>
      </c>
      <c r="F179" s="105">
        <f>'СВОД 2020'!E179+$H$1*1-'Февраль 2020'!D178</f>
        <v>4491.3799999999974</v>
      </c>
      <c r="G179" s="105">
        <f>'СВОД 2020'!F179+$H$1*1-'Март 2020'!D178</f>
        <v>2291.3799999999974</v>
      </c>
      <c r="H179" s="105">
        <f>'СВОД 2020'!G179+$H$1*1-'Апрель 2020'!D178</f>
        <v>4491.3799999999974</v>
      </c>
      <c r="I179" s="105">
        <f>'СВОД 2020'!H179+$H$1*1-'Май 2020'!D178</f>
        <v>-2108.6200000000026</v>
      </c>
      <c r="J179" s="105">
        <f>'СВОД 2020'!I179+$H$1*1-'Июнь 2020'!D178</f>
        <v>91.379999999997381</v>
      </c>
      <c r="K179" s="105">
        <f>'СВОД 2020'!J179+$H$1*1-'Июль 2020'!D178</f>
        <v>2291.3799999999974</v>
      </c>
      <c r="L179" s="105">
        <f>'СВОД 2020'!K179+$H$1*1-'Август 2020'!D178</f>
        <v>91.379999999997381</v>
      </c>
      <c r="M179" s="105">
        <f>'СВОД 2020'!L179+$H$1*1-'Сентябрь 2020'!D178</f>
        <v>91.379999999997381</v>
      </c>
      <c r="N179" s="105">
        <f>'СВОД 2020'!M179+$H$1*1-'Октябрь 2020'!D178</f>
        <v>2291.3799999999974</v>
      </c>
      <c r="O179" s="105">
        <f>'СВОД 2020'!N179+$H$1*1-'Ноябрь 2020'!D178</f>
        <v>-2108.6200000000026</v>
      </c>
      <c r="P179" s="105">
        <f>'СВОД 2020'!O179+$H$1*1-'Декабрь 2020'!D178</f>
        <v>91.379999999997381</v>
      </c>
      <c r="Q179" s="106">
        <f t="shared" si="6"/>
        <v>26400</v>
      </c>
      <c r="R179" s="106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06">
        <f t="shared" si="7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2019'!P180</f>
        <v>15106.899999999994</v>
      </c>
      <c r="E180" s="105">
        <f>'СВОД 2020'!D180+$H$1*1-'Январь 2020'!D179</f>
        <v>17306.899999999994</v>
      </c>
      <c r="F180" s="105">
        <f>'СВОД 2020'!E180+$H$1*1-'Февраль 2020'!D179</f>
        <v>19506.899999999994</v>
      </c>
      <c r="G180" s="105">
        <f>'СВОД 2020'!F180+$H$1*1-'Март 2020'!D179</f>
        <v>21706.899999999994</v>
      </c>
      <c r="H180" s="105">
        <f>'СВОД 2020'!G180+$H$1*1-'Апрель 2020'!D179</f>
        <v>23906.899999999994</v>
      </c>
      <c r="I180" s="105">
        <f>'СВОД 2020'!H180+$H$1*1-'Май 2020'!D179</f>
        <v>26106.899999999994</v>
      </c>
      <c r="J180" s="105">
        <f>'СВОД 2020'!I180+$H$1*1-'Июнь 2020'!D179</f>
        <v>28306.899999999994</v>
      </c>
      <c r="K180" s="105">
        <f>'СВОД 2020'!J180+$H$1*1-'Июль 2020'!D179</f>
        <v>30506.899999999994</v>
      </c>
      <c r="L180" s="105">
        <f>'СВОД 2020'!K180+$H$1*1-'Август 2020'!D179</f>
        <v>32706.899999999994</v>
      </c>
      <c r="M180" s="105">
        <f>'СВОД 2020'!L180+$H$1*1-'Сентябрь 2020'!D179</f>
        <v>20006.899999999994</v>
      </c>
      <c r="N180" s="105">
        <f>'СВОД 2020'!M180+$H$1*1-'Октябрь 2020'!D179</f>
        <v>22206.899999999994</v>
      </c>
      <c r="O180" s="105">
        <f>'СВОД 2020'!N180+$H$1*1-'Ноябрь 2020'!D179</f>
        <v>24406.899999999994</v>
      </c>
      <c r="P180" s="105">
        <f>'СВОД 2020'!O180+$H$1*1-'Декабрь 2020'!D179</f>
        <v>26606.899999999994</v>
      </c>
      <c r="Q180" s="106">
        <f t="shared" si="6"/>
        <v>26400</v>
      </c>
      <c r="R180" s="106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06">
        <f t="shared" si="7"/>
        <v>26606.899999999994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2019'!P181</f>
        <v>30899.999999999996</v>
      </c>
      <c r="E181" s="105">
        <f>'СВОД 2020'!D181+$H$1*1-'Январь 2020'!D180</f>
        <v>33100</v>
      </c>
      <c r="F181" s="105">
        <f>'СВОД 2020'!E181+$H$1*1-'Февраль 2020'!D180</f>
        <v>35300</v>
      </c>
      <c r="G181" s="105">
        <f>'СВОД 2020'!F181+$H$1*1-'Март 2020'!D180</f>
        <v>37500</v>
      </c>
      <c r="H181" s="105">
        <f>'СВОД 2020'!G181+$H$1*1-'Апрель 2020'!D180</f>
        <v>39700</v>
      </c>
      <c r="I181" s="105">
        <f>'СВОД 2020'!H181+$H$1*1-'Май 2020'!D180</f>
        <v>41900</v>
      </c>
      <c r="J181" s="105">
        <f>'СВОД 2020'!I181+$H$1*1-'Июнь 2020'!D180</f>
        <v>44100</v>
      </c>
      <c r="K181" s="105">
        <f>'СВОД 2020'!J181+$H$1*1-'Июль 2020'!D180</f>
        <v>46300</v>
      </c>
      <c r="L181" s="105">
        <f>'СВОД 2020'!K181+$H$1*1-'Август 2020'!D180</f>
        <v>48500</v>
      </c>
      <c r="M181" s="105">
        <f>'СВОД 2020'!L181+$H$1*1-'Сентябрь 2020'!D180</f>
        <v>50700</v>
      </c>
      <c r="N181" s="105">
        <f>'СВОД 2020'!M181+$H$1*1-'Октябрь 2020'!D180</f>
        <v>52900</v>
      </c>
      <c r="O181" s="105">
        <f>'СВОД 2020'!N181+$H$1*1-'Ноябрь 2020'!D180</f>
        <v>55100</v>
      </c>
      <c r="P181" s="105">
        <f>'СВОД 2020'!O181+$H$1*1-'Декабрь 2020'!D180</f>
        <v>57300</v>
      </c>
      <c r="Q181" s="106">
        <f t="shared" si="6"/>
        <v>26400</v>
      </c>
      <c r="R181" s="106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06">
        <f t="shared" si="7"/>
        <v>57300</v>
      </c>
      <c r="T181" s="116">
        <f t="shared" si="8"/>
        <v>0</v>
      </c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2019'!P182</f>
        <v>48032.759999999995</v>
      </c>
      <c r="E182" s="105">
        <f>'СВОД 2020'!D182+$H$1*1-'Январь 2020'!D181</f>
        <v>50232.759999999995</v>
      </c>
      <c r="F182" s="105">
        <f>'СВОД 2020'!E182+$H$1*1-'Февраль 2020'!D181</f>
        <v>52432.759999999995</v>
      </c>
      <c r="G182" s="105">
        <f>'СВОД 2020'!F182+$H$1*1-'Март 2020'!D181</f>
        <v>54632.759999999995</v>
      </c>
      <c r="H182" s="105">
        <f>'СВОД 2020'!G182+$H$1*1-'Апрель 2020'!D181</f>
        <v>56832.759999999995</v>
      </c>
      <c r="I182" s="105">
        <f>'СВОД 2020'!H182+$H$1*1-'Май 2020'!D181</f>
        <v>59032.759999999995</v>
      </c>
      <c r="J182" s="105">
        <f>'СВОД 2020'!I182+$H$1*1-'Июнь 2020'!D181</f>
        <v>61232.759999999995</v>
      </c>
      <c r="K182" s="105">
        <f>'СВОД 2020'!J182+$H$1*1-'Июль 2020'!D181</f>
        <v>63432.759999999995</v>
      </c>
      <c r="L182" s="105">
        <f>'СВОД 2020'!K182+$H$1*1-'Август 2020'!D181</f>
        <v>65632.759999999995</v>
      </c>
      <c r="M182" s="105">
        <f>'СВОД 2020'!L182+$H$1*1-'Сентябрь 2020'!D181</f>
        <v>59832.759999999995</v>
      </c>
      <c r="N182" s="105">
        <f>'СВОД 2020'!M182+$H$1*1-'Октябрь 2020'!D181</f>
        <v>62032.759999999995</v>
      </c>
      <c r="O182" s="105">
        <f>'СВОД 2020'!N182+$H$1*1-'Ноябрь 2020'!D181</f>
        <v>64232.759999999995</v>
      </c>
      <c r="P182" s="105">
        <f>'СВОД 2020'!O182+$H$1*1-'Декабрь 2020'!D181</f>
        <v>66432.759999999995</v>
      </c>
      <c r="Q182" s="106">
        <f t="shared" si="6"/>
        <v>26400</v>
      </c>
      <c r="R182" s="106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06">
        <f t="shared" si="7"/>
        <v>66432.759999999995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2019'!P183</f>
        <v>4400</v>
      </c>
      <c r="E183" s="105">
        <f>'СВОД 2020'!D183+$H$1*1-'Январь 2020'!D182</f>
        <v>6600</v>
      </c>
      <c r="F183" s="105">
        <f>'СВОД 2020'!E183+$H$1*1-'Февраль 2020'!D182</f>
        <v>8800</v>
      </c>
      <c r="G183" s="105">
        <f>'СВОД 2020'!F183+$H$1*1-'Март 2020'!D182</f>
        <v>6600</v>
      </c>
      <c r="H183" s="105">
        <f>'СВОД 2020'!G183+$H$1*1-'Апрель 2020'!D182</f>
        <v>-4400</v>
      </c>
      <c r="I183" s="105">
        <f>'СВОД 2020'!H183+$H$1*1-'Май 2020'!D182</f>
        <v>-2200</v>
      </c>
      <c r="J183" s="105">
        <f>'СВОД 2020'!I183+$H$1*1-'Июнь 2020'!D182</f>
        <v>0</v>
      </c>
      <c r="K183" s="105">
        <f>'СВОД 2020'!J183+$H$1*1-'Июль 2020'!D182</f>
        <v>2200</v>
      </c>
      <c r="L183" s="105">
        <f>'СВОД 2020'!K183+$H$1*1-'Август 2020'!D182</f>
        <v>4400</v>
      </c>
      <c r="M183" s="105">
        <f>'СВОД 2020'!L183+$H$1*1-'Сентябрь 2020'!D182</f>
        <v>6600</v>
      </c>
      <c r="N183" s="105">
        <f>'СВОД 2020'!M183+$H$1*1-'Октябрь 2020'!D182</f>
        <v>8800</v>
      </c>
      <c r="O183" s="105">
        <f>'СВОД 2020'!N183+$H$1*1-'Ноябрь 2020'!D182</f>
        <v>-2200</v>
      </c>
      <c r="P183" s="105">
        <f>'СВОД 2020'!O183+$H$1*1-'Декабрь 2020'!D182</f>
        <v>0</v>
      </c>
      <c r="Q183" s="106">
        <f t="shared" si="6"/>
        <v>26400</v>
      </c>
      <c r="R183" s="106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06">
        <f t="shared" si="7"/>
        <v>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2019'!P184</f>
        <v>1890.2299999999996</v>
      </c>
      <c r="E184" s="105">
        <f>'СВОД 2020'!D184+$H$1*1-'Январь 2020'!D183</f>
        <v>1890.2299999999996</v>
      </c>
      <c r="F184" s="105">
        <f>'СВОД 2020'!E184+$H$1*1-'Февраль 2020'!D183</f>
        <v>1890.2299999999996</v>
      </c>
      <c r="G184" s="105">
        <f>'СВОД 2020'!F184+$H$1*1-'Март 2020'!D183</f>
        <v>1890.2299999999996</v>
      </c>
      <c r="H184" s="105">
        <f>'СВОД 2020'!G184+$H$1*1-'Апрель 2020'!D183</f>
        <v>1890.2299999999996</v>
      </c>
      <c r="I184" s="105">
        <f>'СВОД 2020'!H184+$H$1*1-'Май 2020'!D183</f>
        <v>1890.2299999999996</v>
      </c>
      <c r="J184" s="105">
        <f>'СВОД 2020'!I184+$H$1*1-'Июнь 2020'!D183</f>
        <v>2190.2299999999996</v>
      </c>
      <c r="K184" s="105">
        <f>'СВОД 2020'!J184+$H$1*1-'Июль 2020'!D183</f>
        <v>2190.2299999999996</v>
      </c>
      <c r="L184" s="105">
        <f>'СВОД 2020'!K184+$H$1*1-'Август 2020'!D183</f>
        <v>2190.2299999999996</v>
      </c>
      <c r="M184" s="105">
        <f>'СВОД 2020'!L184+$H$1*1-'Сентябрь 2020'!D183</f>
        <v>2190.2299999999996</v>
      </c>
      <c r="N184" s="105">
        <f>'СВОД 2020'!M184+$H$1*1-'Октябрь 2020'!D183</f>
        <v>2190.2299999999996</v>
      </c>
      <c r="O184" s="105">
        <f>'СВОД 2020'!N184+$H$1*1-'Ноябрь 2020'!D183</f>
        <v>2190.2299999999996</v>
      </c>
      <c r="P184" s="105">
        <f>'СВОД 2020'!O184+$H$1*1-'Декабрь 2020'!D183</f>
        <v>2190.2299999999996</v>
      </c>
      <c r="Q184" s="106">
        <f t="shared" si="6"/>
        <v>26400</v>
      </c>
      <c r="R184" s="106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06">
        <f t="shared" si="7"/>
        <v>2190.2299999999996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2019'!P185</f>
        <v>24200</v>
      </c>
      <c r="E185" s="105">
        <f>'СВОД 2020'!D185+$H$1*1-'Январь 2020'!D184</f>
        <v>26400</v>
      </c>
      <c r="F185" s="105">
        <f>'СВОД 2020'!E185+$H$1*1-'Февраль 2020'!D184</f>
        <v>28600</v>
      </c>
      <c r="G185" s="105">
        <f>'СВОД 2020'!F185+$H$1*1-'Март 2020'!D184</f>
        <v>30800</v>
      </c>
      <c r="H185" s="105">
        <f>'СВОД 2020'!G185+$H$1*1-'Апрель 2020'!D184</f>
        <v>33000</v>
      </c>
      <c r="I185" s="105">
        <f>'СВОД 2020'!H185+$H$1*1-'Май 2020'!D184</f>
        <v>35200</v>
      </c>
      <c r="J185" s="105">
        <f>'СВОД 2020'!I185+$H$1*1-'Июнь 2020'!D184</f>
        <v>37400</v>
      </c>
      <c r="K185" s="105">
        <f>'СВОД 2020'!J185+$H$1*1-'Июль 2020'!D184</f>
        <v>39600</v>
      </c>
      <c r="L185" s="105">
        <f>'СВОД 2020'!K185+$H$1*1-'Август 2020'!D184</f>
        <v>41800</v>
      </c>
      <c r="M185" s="105">
        <f>'СВОД 2020'!L185+$H$1*1-'Сентябрь 2020'!D184</f>
        <v>44000</v>
      </c>
      <c r="N185" s="105">
        <f>'СВОД 2020'!M185+$H$1*1-'Октябрь 2020'!D184</f>
        <v>46200</v>
      </c>
      <c r="O185" s="105">
        <f>'СВОД 2020'!N185+$H$1*1-'Ноябрь 2020'!D184</f>
        <v>48400</v>
      </c>
      <c r="P185" s="105">
        <f>'СВОД 2020'!O185+$H$1*1-'Декабрь 2020'!D184</f>
        <v>50600</v>
      </c>
      <c r="Q185" s="106">
        <f t="shared" si="6"/>
        <v>26400</v>
      </c>
      <c r="R185" s="106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06">
        <f t="shared" si="7"/>
        <v>50600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2019'!P186</f>
        <v>0</v>
      </c>
      <c r="E186" s="105">
        <f>'СВОД 2020'!D186+$H$1*1-'Январь 2020'!D185</f>
        <v>0</v>
      </c>
      <c r="F186" s="105">
        <f>'СВОД 2020'!E186+$H$1*1-'Февраль 2020'!D185</f>
        <v>0</v>
      </c>
      <c r="G186" s="105">
        <f>'СВОД 2020'!F186+$H$1*1-'Март 2020'!D185</f>
        <v>0</v>
      </c>
      <c r="H186" s="105">
        <f>'СВОД 2020'!G186+$H$1*1-'Апрель 2020'!D185</f>
        <v>0</v>
      </c>
      <c r="I186" s="105">
        <f>'СВОД 2020'!H186+$H$1*1-'Май 2020'!D185</f>
        <v>2200</v>
      </c>
      <c r="J186" s="105">
        <f>'СВОД 2020'!I186+$H$1*1-'Июнь 2020'!D185</f>
        <v>2200</v>
      </c>
      <c r="K186" s="105">
        <f>'СВОД 2020'!J186+$H$1*1-'Июль 2020'!D185</f>
        <v>4400</v>
      </c>
      <c r="L186" s="105">
        <f>'СВОД 2020'!K186+$H$1*1-'Август 2020'!D185</f>
        <v>6600</v>
      </c>
      <c r="M186" s="105">
        <f>'СВОД 2020'!L186+$H$1*1-'Сентябрь 2020'!D185</f>
        <v>8800</v>
      </c>
      <c r="N186" s="105">
        <f>'СВОД 2020'!M186+$H$1*1-'Октябрь 2020'!D185</f>
        <v>11000</v>
      </c>
      <c r="O186" s="105">
        <f>'СВОД 2020'!N186+$H$1*1-'Ноябрь 2020'!D185</f>
        <v>0</v>
      </c>
      <c r="P186" s="105">
        <f>'СВОД 2020'!O186+$H$1*1-'Декабрь 2020'!D185</f>
        <v>0</v>
      </c>
      <c r="Q186" s="106">
        <f t="shared" si="6"/>
        <v>26400</v>
      </c>
      <c r="R186" s="106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2019'!P187</f>
        <v>-3699.9999999999991</v>
      </c>
      <c r="E187" s="105">
        <f>'СВОД 2020'!D187+$H$1*1-'Январь 2020'!D186</f>
        <v>-3999.9999999999991</v>
      </c>
      <c r="F187" s="105">
        <f>'СВОД 2020'!E187+$H$1*1-'Февраль 2020'!D186</f>
        <v>-4299.9999999999991</v>
      </c>
      <c r="G187" s="105">
        <f>'СВОД 2020'!F187+$H$1*1-'Март 2020'!D186</f>
        <v>-4599.9999999999991</v>
      </c>
      <c r="H187" s="105">
        <f>'СВОД 2020'!G187+$H$1*1-'Апрель 2020'!D186</f>
        <v>-4899.9999999999991</v>
      </c>
      <c r="I187" s="105">
        <f>'СВОД 2020'!H187+$H$1*1-'Май 2020'!D186</f>
        <v>-2699.9999999999991</v>
      </c>
      <c r="J187" s="105">
        <f>'СВОД 2020'!I187+$H$1*1-'Июнь 2020'!D186</f>
        <v>-2999.9999999999991</v>
      </c>
      <c r="K187" s="105">
        <f>'СВОД 2020'!J187+$H$1*1-'Июль 2020'!D186</f>
        <v>-5799.9999999999991</v>
      </c>
      <c r="L187" s="105">
        <f>'СВОД 2020'!K187+$H$1*1-'Август 2020'!D186</f>
        <v>-6099.9999999999991</v>
      </c>
      <c r="M187" s="105">
        <f>'СВОД 2020'!L187+$H$1*1-'Сентябрь 2020'!D186</f>
        <v>-6399.9999999999991</v>
      </c>
      <c r="N187" s="105">
        <f>'СВОД 2020'!M187+$H$1*1-'Октябрь 2020'!D186</f>
        <v>-4199.9999999999991</v>
      </c>
      <c r="O187" s="105">
        <f>'СВОД 2020'!N187+$H$1*1-'Ноябрь 2020'!D186</f>
        <v>-9500</v>
      </c>
      <c r="P187" s="105">
        <f>'СВОД 2020'!O187+$H$1*1-'Декабрь 2020'!D186</f>
        <v>-7300</v>
      </c>
      <c r="Q187" s="106">
        <f t="shared" si="6"/>
        <v>26400</v>
      </c>
      <c r="R187" s="106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06">
        <f t="shared" si="7"/>
        <v>-7300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2019'!P188</f>
        <v>41800.46</v>
      </c>
      <c r="E188" s="105">
        <f>'СВОД 2020'!D188+$H$1*1-'Январь 2020'!D187</f>
        <v>44000.46</v>
      </c>
      <c r="F188" s="105">
        <f>'СВОД 2020'!E188+$H$1*1-'Февраль 2020'!D187</f>
        <v>46200.46</v>
      </c>
      <c r="G188" s="105">
        <f>'СВОД 2020'!F188+$H$1*1-'Март 2020'!D187</f>
        <v>48400.46</v>
      </c>
      <c r="H188" s="105">
        <f>'СВОД 2020'!G188+$H$1*1-'Апрель 2020'!D187</f>
        <v>50600.46</v>
      </c>
      <c r="I188" s="105">
        <f>'СВОД 2020'!H188+$H$1*1-'Май 2020'!D187</f>
        <v>52800.46</v>
      </c>
      <c r="J188" s="105">
        <f>'СВОД 2020'!I188+$H$1*1-'Июнь 2020'!D187</f>
        <v>55000.46</v>
      </c>
      <c r="K188" s="105">
        <f>'СВОД 2020'!J188+$H$1*1-'Июль 2020'!D187</f>
        <v>50600.46</v>
      </c>
      <c r="L188" s="105">
        <f>'СВОД 2020'!K188+$H$1*1-'Август 2020'!D187</f>
        <v>52800.46</v>
      </c>
      <c r="M188" s="105">
        <f>'СВОД 2020'!L188+$H$1*1-'Сентябрь 2020'!D187</f>
        <v>55000.46</v>
      </c>
      <c r="N188" s="105">
        <f>'СВОД 2020'!M188+$H$1*1-'Октябрь 2020'!D187</f>
        <v>46200.46</v>
      </c>
      <c r="O188" s="105">
        <f>'СВОД 2020'!N188+$H$1*1-'Ноябрь 2020'!D187</f>
        <v>48400.46</v>
      </c>
      <c r="P188" s="105">
        <f>'СВОД 2020'!O188+$H$1*1-'Декабрь 2020'!D187</f>
        <v>50600.46</v>
      </c>
      <c r="Q188" s="106">
        <f t="shared" si="6"/>
        <v>26400</v>
      </c>
      <c r="R188" s="106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06">
        <f t="shared" si="7"/>
        <v>50600.459999999992</v>
      </c>
      <c r="T188" s="116">
        <f t="shared" si="8"/>
        <v>0</v>
      </c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2019'!P189</f>
        <v>2171.5099999999984</v>
      </c>
      <c r="E189" s="105">
        <f>'СВОД 2020'!D189+$H$1*1-'Январь 2020'!D188</f>
        <v>4371.5099999999984</v>
      </c>
      <c r="F189" s="105">
        <f>'СВОД 2020'!E189+$H$1*1-'Февраль 2020'!D188</f>
        <v>4371.5099999999984</v>
      </c>
      <c r="G189" s="105">
        <f>'СВОД 2020'!F189+$H$1*1-'Март 2020'!D188</f>
        <v>6571.5099999999984</v>
      </c>
      <c r="H189" s="105">
        <f>'СВОД 2020'!G189+$H$1*1-'Апрель 2020'!D188</f>
        <v>8771.5099999999984</v>
      </c>
      <c r="I189" s="105">
        <f>'СВОД 2020'!H189+$H$1*1-'Май 2020'!D188</f>
        <v>10971.509999999998</v>
      </c>
      <c r="J189" s="105">
        <f>'СВОД 2020'!I189+$H$1*1-'Июнь 2020'!D188</f>
        <v>13171.509999999998</v>
      </c>
      <c r="K189" s="105">
        <f>'СВОД 2020'!J189+$H$1*1-'Июль 2020'!D188</f>
        <v>15371.509999999998</v>
      </c>
      <c r="L189" s="105">
        <f>'СВОД 2020'!K189+$H$1*1-'Август 2020'!D188</f>
        <v>17571.509999999998</v>
      </c>
      <c r="M189" s="105">
        <f>'СВОД 2020'!L189+$H$1*1-'Сентябрь 2020'!D188</f>
        <v>19771.509999999998</v>
      </c>
      <c r="N189" s="105">
        <f>'СВОД 2020'!M189+$H$1*1-'Октябрь 2020'!D188</f>
        <v>11971.509999999998</v>
      </c>
      <c r="O189" s="105">
        <f>'СВОД 2020'!N189+$H$1*1-'Ноябрь 2020'!D188</f>
        <v>14171.509999999998</v>
      </c>
      <c r="P189" s="105">
        <f>'СВОД 2020'!O189+$H$1*1-'Декабрь 2020'!D188</f>
        <v>16371.509999999998</v>
      </c>
      <c r="Q189" s="106">
        <f t="shared" si="6"/>
        <v>26400</v>
      </c>
      <c r="R189" s="106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06">
        <f t="shared" si="7"/>
        <v>16371.509999999998</v>
      </c>
      <c r="T189" s="116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2019'!P190</f>
        <v>7300</v>
      </c>
      <c r="E190" s="105">
        <f>'СВОД 2020'!D190+$H$1*1-'Январь 2020'!D189</f>
        <v>6600</v>
      </c>
      <c r="F190" s="105">
        <f>'СВОД 2020'!E190+$H$1*1-'Февраль 2020'!D189</f>
        <v>8800</v>
      </c>
      <c r="G190" s="105">
        <f>'СВОД 2020'!F190+$H$1*1-'Март 2020'!D189</f>
        <v>11000</v>
      </c>
      <c r="H190" s="105">
        <f>'СВОД 2020'!G190+$H$1*1-'Апрель 2020'!D189</f>
        <v>9700</v>
      </c>
      <c r="I190" s="105">
        <f>'СВОД 2020'!H190+$H$1*1-'Май 2020'!D189</f>
        <v>11900</v>
      </c>
      <c r="J190" s="105">
        <f>'СВОД 2020'!I190+$H$1*1-'Июнь 2020'!D189</f>
        <v>14100</v>
      </c>
      <c r="K190" s="105">
        <f>'СВОД 2020'!J190+$H$1*1-'Июль 2020'!D189</f>
        <v>12300</v>
      </c>
      <c r="L190" s="105">
        <f>'СВОД 2020'!K190+$H$1*1-'Август 2020'!D189</f>
        <v>9500</v>
      </c>
      <c r="M190" s="105">
        <f>'СВОД 2020'!L190+$H$1*1-'Сентябрь 2020'!D189</f>
        <v>6700</v>
      </c>
      <c r="N190" s="105">
        <f>'СВОД 2020'!M190+$H$1*1-'Октябрь 2020'!D189</f>
        <v>3900</v>
      </c>
      <c r="O190" s="105">
        <f>'СВОД 2020'!N190+$H$1*1-'Ноябрь 2020'!D189</f>
        <v>1100</v>
      </c>
      <c r="P190" s="105">
        <f>'СВОД 2020'!O190+$H$1*1-'Декабрь 2020'!D189</f>
        <v>0</v>
      </c>
      <c r="Q190" s="106">
        <f t="shared" si="6"/>
        <v>26400</v>
      </c>
      <c r="R190" s="106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06">
        <f t="shared" si="7"/>
        <v>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2019'!P191</f>
        <v>19435.669999999998</v>
      </c>
      <c r="E191" s="105">
        <f>'СВОД 2020'!D191+$H$1*1-'Январь 2020'!D190</f>
        <v>21635.67</v>
      </c>
      <c r="F191" s="105">
        <f>'СВОД 2020'!E191+$H$1*1-'Февраль 2020'!D190</f>
        <v>23835.67</v>
      </c>
      <c r="G191" s="105">
        <f>'СВОД 2020'!F191+$H$1*1-'Март 2020'!D190</f>
        <v>26035.67</v>
      </c>
      <c r="H191" s="105">
        <f>'СВОД 2020'!G191+$H$1*1-'Апрель 2020'!D190</f>
        <v>28235.67</v>
      </c>
      <c r="I191" s="105">
        <f>'СВОД 2020'!H191+$H$1*1-'Май 2020'!D190</f>
        <v>30435.67</v>
      </c>
      <c r="J191" s="105">
        <f>'СВОД 2020'!I191+$H$1*1-'Июнь 2020'!D190</f>
        <v>32635.67</v>
      </c>
      <c r="K191" s="105">
        <f>'СВОД 2020'!J191+$H$1*1-'Июль 2020'!D190</f>
        <v>34835.67</v>
      </c>
      <c r="L191" s="105">
        <f>'СВОД 2020'!K191+$H$1*1-'Август 2020'!D190</f>
        <v>37035.67</v>
      </c>
      <c r="M191" s="105">
        <f>'СВОД 2020'!L191+$H$1*1-'Сентябрь 2020'!D190</f>
        <v>39235.67</v>
      </c>
      <c r="N191" s="105">
        <f>'СВОД 2020'!M191+$H$1*1-'Октябрь 2020'!D190</f>
        <v>41435.67</v>
      </c>
      <c r="O191" s="105">
        <f>'СВОД 2020'!N191+$H$1*1-'Ноябрь 2020'!D190</f>
        <v>43635.67</v>
      </c>
      <c r="P191" s="105">
        <f>'СВОД 2020'!O191+$H$1*1-'Декабрь 2020'!D190</f>
        <v>45835.67</v>
      </c>
      <c r="Q191" s="106">
        <f t="shared" si="6"/>
        <v>26400</v>
      </c>
      <c r="R191" s="106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06">
        <f t="shared" si="7"/>
        <v>45835.67</v>
      </c>
      <c r="T191" s="116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2019'!P192</f>
        <v>0</v>
      </c>
      <c r="E192" s="105">
        <f>'СВОД 2020'!D192+$H$1*1-'Январь 2020'!D191</f>
        <v>2200</v>
      </c>
      <c r="F192" s="105">
        <f>'СВОД 2020'!E192+$H$1*1-'Февраль 2020'!D191</f>
        <v>4400</v>
      </c>
      <c r="G192" s="105">
        <f>'СВОД 2020'!F192+$H$1*1-'Март 2020'!D191</f>
        <v>6600</v>
      </c>
      <c r="H192" s="105">
        <f>'СВОД 2020'!G192+$H$1*1-'Апрель 2020'!D191</f>
        <v>8800</v>
      </c>
      <c r="I192" s="105">
        <f>'СВОД 2020'!H192+$H$1*1-'Май 2020'!D191</f>
        <v>11000</v>
      </c>
      <c r="J192" s="105">
        <f>'СВОД 2020'!I192+$H$1*1-'Июнь 2020'!D191</f>
        <v>13200</v>
      </c>
      <c r="K192" s="105">
        <f>'СВОД 2020'!J192+$H$1*1-'Июль 2020'!D191</f>
        <v>15400</v>
      </c>
      <c r="L192" s="105">
        <f>'СВОД 2020'!K192+$H$1*1-'Август 2020'!D191</f>
        <v>17600</v>
      </c>
      <c r="M192" s="105">
        <f>'СВОД 2020'!L192+$H$1*1-'Сентябрь 2020'!D191</f>
        <v>19800</v>
      </c>
      <c r="N192" s="105">
        <f>'СВОД 2020'!M192+$H$1*1-'Октябрь 2020'!D191</f>
        <v>22000</v>
      </c>
      <c r="O192" s="105">
        <f>'СВОД 2020'!N192+$H$1*1-'Ноябрь 2020'!D191</f>
        <v>17600</v>
      </c>
      <c r="P192" s="105">
        <f>'СВОД 2020'!O192+$H$1*1-'Декабрь 2020'!D191</f>
        <v>19800</v>
      </c>
      <c r="Q192" s="106">
        <f t="shared" si="6"/>
        <v>26400</v>
      </c>
      <c r="R192" s="106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06">
        <f t="shared" si="7"/>
        <v>19800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2019'!P193</f>
        <v>27500</v>
      </c>
      <c r="E193" s="105">
        <f>'СВОД 2020'!D193+$H$1*1-'Январь 2020'!D192</f>
        <v>29700</v>
      </c>
      <c r="F193" s="105">
        <f>'СВОД 2020'!E193+$H$1*1-'Февраль 2020'!D192</f>
        <v>31900</v>
      </c>
      <c r="G193" s="105">
        <f>'СВОД 2020'!F193+$H$1*1-'Март 2020'!D192</f>
        <v>34100</v>
      </c>
      <c r="H193" s="105">
        <f>'СВОД 2020'!G193+$H$1*1-'Апрель 2020'!D192</f>
        <v>36300</v>
      </c>
      <c r="I193" s="105">
        <f>'СВОД 2020'!H193+$H$1*1-'Май 2020'!D192</f>
        <v>38500</v>
      </c>
      <c r="J193" s="105">
        <f>'СВОД 2020'!I193+$H$1*1-'Июнь 2020'!D192</f>
        <v>40700</v>
      </c>
      <c r="K193" s="105">
        <f>'СВОД 2020'!J193+$H$1*1-'Июль 2020'!D192</f>
        <v>42900</v>
      </c>
      <c r="L193" s="105">
        <f>'СВОД 2020'!K193+$H$1*1-'Август 2020'!D192</f>
        <v>45100</v>
      </c>
      <c r="M193" s="105">
        <f>'СВОД 2020'!L193+$H$1*1-'Сентябрь 2020'!D192</f>
        <v>47300</v>
      </c>
      <c r="N193" s="105">
        <f>'СВОД 2020'!M193+$H$1*1-'Октябрь 2020'!D192</f>
        <v>49500</v>
      </c>
      <c r="O193" s="105">
        <f>'СВОД 2020'!N193+$H$1*1-'Ноябрь 2020'!D192</f>
        <v>51700</v>
      </c>
      <c r="P193" s="105">
        <f>'СВОД 2020'!O193+$H$1*1-'Декабрь 2020'!D192</f>
        <v>53900</v>
      </c>
      <c r="Q193" s="106">
        <f t="shared" si="6"/>
        <v>26400</v>
      </c>
      <c r="R193" s="106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06">
        <f t="shared" si="7"/>
        <v>53900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2019'!P194</f>
        <v>156338.51000000007</v>
      </c>
      <c r="E194" s="105">
        <f>'СВОД 2020'!D194+$H$1*1-'Январь 2020'!D193</f>
        <v>158538.51000000007</v>
      </c>
      <c r="F194" s="105">
        <f>'СВОД 2020'!E194+$H$1*1-'Февраль 2020'!D193</f>
        <v>160738.51000000007</v>
      </c>
      <c r="G194" s="105">
        <f>'СВОД 2020'!F194+$H$1*1-'Март 2020'!D193</f>
        <v>162938.51000000007</v>
      </c>
      <c r="H194" s="105">
        <f>'СВОД 2020'!G194+$H$1*1-'Апрель 2020'!D193</f>
        <v>165138.51000000007</v>
      </c>
      <c r="I194" s="105">
        <f>'СВОД 2020'!H194+$H$1*1-'Май 2020'!D193</f>
        <v>167338.51000000007</v>
      </c>
      <c r="J194" s="105">
        <f>'СВОД 2020'!I194+$H$1*1-'Июнь 2020'!D193</f>
        <v>169538.51000000007</v>
      </c>
      <c r="K194" s="105">
        <f>'СВОД 2020'!J194+$H$1*1-'Июль 2020'!D193</f>
        <v>171738.51000000007</v>
      </c>
      <c r="L194" s="105">
        <f>'СВОД 2020'!K194+$H$1*1-'Август 2020'!D193</f>
        <v>173938.51000000007</v>
      </c>
      <c r="M194" s="105">
        <f>'СВОД 2020'!L194+$H$1*1-'Сентябрь 2020'!D193</f>
        <v>176138.51000000007</v>
      </c>
      <c r="N194" s="105">
        <f>'СВОД 2020'!M194+$H$1*1-'Октябрь 2020'!D193</f>
        <v>178338.51000000007</v>
      </c>
      <c r="O194" s="105">
        <f>'СВОД 2020'!N194+$H$1*1-'Ноябрь 2020'!D193</f>
        <v>180538.51000000007</v>
      </c>
      <c r="P194" s="105">
        <f>'СВОД 2020'!O194+$H$1*1-'Декабрь 2020'!D193</f>
        <v>182738.51000000007</v>
      </c>
      <c r="Q194" s="106">
        <f t="shared" si="6"/>
        <v>26400</v>
      </c>
      <c r="R194" s="106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06">
        <f t="shared" si="7"/>
        <v>182738.51000000007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2019'!P195</f>
        <v>24228.28</v>
      </c>
      <c r="E195" s="105">
        <f>'СВОД 2020'!D195+$H$1*1-'Январь 2020'!D194</f>
        <v>13228.279999999999</v>
      </c>
      <c r="F195" s="105">
        <f>'СВОД 2020'!E195+$H$1*1-'Февраль 2020'!D194</f>
        <v>13228.279999999999</v>
      </c>
      <c r="G195" s="105">
        <f>'СВОД 2020'!F195+$H$1*1-'Март 2020'!D194</f>
        <v>13228.279999999999</v>
      </c>
      <c r="H195" s="105">
        <f>'СВОД 2020'!G195+$H$1*1-'Апрель 2020'!D194</f>
        <v>15428.279999999999</v>
      </c>
      <c r="I195" s="105">
        <f>'СВОД 2020'!H195+$H$1*1-'Май 2020'!D194</f>
        <v>17628.28</v>
      </c>
      <c r="J195" s="105">
        <f>'СВОД 2020'!I195+$H$1*1-'Июнь 2020'!D194</f>
        <v>19828.28</v>
      </c>
      <c r="K195" s="105">
        <f>'СВОД 2020'!J195+$H$1*1-'Июль 2020'!D194</f>
        <v>-171.72000000000116</v>
      </c>
      <c r="L195" s="105">
        <f>'СВОД 2020'!K195+$H$1*1-'Август 2020'!D194</f>
        <v>-171.72000000000116</v>
      </c>
      <c r="M195" s="105">
        <f>'СВОД 2020'!L195+$H$1*1-'Сентябрь 2020'!D194</f>
        <v>-171.72000000000116</v>
      </c>
      <c r="N195" s="105">
        <f>'СВОД 2020'!M195+$H$1*1-'Октябрь 2020'!D194</f>
        <v>-171.72000000000116</v>
      </c>
      <c r="O195" s="105">
        <f>'СВОД 2020'!N195+$H$1*1-'Ноябрь 2020'!D194</f>
        <v>-171.72000000000116</v>
      </c>
      <c r="P195" s="105">
        <f>'СВОД 2020'!O195+$H$1*1-'Декабрь 2020'!D194</f>
        <v>-171.72000000000116</v>
      </c>
      <c r="Q195" s="106">
        <f t="shared" si="6"/>
        <v>26400</v>
      </c>
      <c r="R195" s="106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06">
        <f t="shared" si="7"/>
        <v>-171.72000000000116</v>
      </c>
      <c r="T195" s="116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2019'!P196</f>
        <v>-2200</v>
      </c>
      <c r="E196" s="105">
        <f>'СВОД 2020'!D196+$H$1*1-'Январь 2020'!D195</f>
        <v>0</v>
      </c>
      <c r="F196" s="105">
        <f>'СВОД 2020'!E196+$H$1*1-'Февраль 2020'!D195</f>
        <v>0</v>
      </c>
      <c r="G196" s="105">
        <f>'СВОД 2020'!F196+$H$1*1-'Март 2020'!D195</f>
        <v>0</v>
      </c>
      <c r="H196" s="105">
        <f>'СВОД 2020'!G196+$H$1*1-'Апрель 2020'!D195</f>
        <v>0</v>
      </c>
      <c r="I196" s="105">
        <f>'СВОД 2020'!H196+$H$1*1-'Май 2020'!D195</f>
        <v>0</v>
      </c>
      <c r="J196" s="105">
        <f>'СВОД 2020'!I196+$H$1*1-'Июнь 2020'!D195</f>
        <v>0</v>
      </c>
      <c r="K196" s="105">
        <f>'СВОД 2020'!J196+$H$1*1-'Июль 2020'!D195</f>
        <v>0</v>
      </c>
      <c r="L196" s="105">
        <f>'СВОД 2020'!K196+$H$1*1-'Август 2020'!D195</f>
        <v>0</v>
      </c>
      <c r="M196" s="105">
        <f>'СВОД 2020'!L196+$H$1*1-'Сентябрь 2020'!D195</f>
        <v>0</v>
      </c>
      <c r="N196" s="105">
        <f>'СВОД 2020'!M196+$H$1*1-'Октябрь 2020'!D195</f>
        <v>0</v>
      </c>
      <c r="O196" s="105">
        <f>'СВОД 2020'!N196+$H$1*1-'Ноябрь 2020'!D195</f>
        <v>0</v>
      </c>
      <c r="P196" s="105">
        <f>'СВОД 2020'!O196+$H$1*1-'Декабрь 2020'!D195</f>
        <v>-2200</v>
      </c>
      <c r="Q196" s="106">
        <f t="shared" ref="Q196:Q214" si="9">2200*12</f>
        <v>26400</v>
      </c>
      <c r="R196" s="106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2019'!P197</f>
        <v>2200</v>
      </c>
      <c r="E197" s="105">
        <f>'СВОД 2020'!D197+$H$1*1-'Январь 2020'!D196</f>
        <v>2200</v>
      </c>
      <c r="F197" s="105">
        <f>'СВОД 2020'!E197+$H$1*1-'Февраль 2020'!D196</f>
        <v>2200</v>
      </c>
      <c r="G197" s="105">
        <f>'СВОД 2020'!F197+$H$1*1-'Март 2020'!D196</f>
        <v>2200</v>
      </c>
      <c r="H197" s="105">
        <f>'СВОД 2020'!G197+$H$1*1-'Апрель 2020'!D196</f>
        <v>2200</v>
      </c>
      <c r="I197" s="105">
        <f>'СВОД 2020'!H197+$H$1*1-'Май 2020'!D196</f>
        <v>2200</v>
      </c>
      <c r="J197" s="105">
        <f>'СВОД 2020'!I197+$H$1*1-'Июнь 2020'!D196</f>
        <v>2200</v>
      </c>
      <c r="K197" s="105">
        <f>'СВОД 2020'!J197+$H$1*1-'Июль 2020'!D196</f>
        <v>2200</v>
      </c>
      <c r="L197" s="105">
        <f>'СВОД 2020'!K197+$H$1*1-'Август 2020'!D196</f>
        <v>2200</v>
      </c>
      <c r="M197" s="105">
        <f>'СВОД 2020'!L197+$H$1*1-'Сентябрь 2020'!D196</f>
        <v>2200</v>
      </c>
      <c r="N197" s="105">
        <f>'СВОД 2020'!M197+$H$1*1-'Октябрь 2020'!D196</f>
        <v>2200</v>
      </c>
      <c r="O197" s="105">
        <f>'СВОД 2020'!N197+$H$1*1-'Ноябрь 2020'!D196</f>
        <v>2200</v>
      </c>
      <c r="P197" s="105">
        <f>'СВОД 2020'!O197+$H$1*1-'Декабрь 2020'!D196</f>
        <v>2200</v>
      </c>
      <c r="Q197" s="106">
        <f t="shared" si="9"/>
        <v>26400</v>
      </c>
      <c r="R197" s="106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2019'!P198</f>
        <v>4400</v>
      </c>
      <c r="E198" s="105">
        <f>'СВОД 2020'!D198+$H$1*1-'Январь 2020'!D197</f>
        <v>2200</v>
      </c>
      <c r="F198" s="105">
        <f>'СВОД 2020'!E198+$H$1*1-'Февраль 2020'!D197</f>
        <v>4400</v>
      </c>
      <c r="G198" s="105">
        <f>'СВОД 2020'!F198+$H$1*1-'Март 2020'!D197</f>
        <v>2200</v>
      </c>
      <c r="H198" s="105">
        <f>'СВОД 2020'!G198+$H$1*1-'Апрель 2020'!D197</f>
        <v>0</v>
      </c>
      <c r="I198" s="105">
        <f>'СВОД 2020'!H198+$H$1*1-'Май 2020'!D197</f>
        <v>2200</v>
      </c>
      <c r="J198" s="105">
        <f>'СВОД 2020'!I198+$H$1*1-'Июнь 2020'!D197</f>
        <v>4400</v>
      </c>
      <c r="K198" s="105">
        <f>'СВОД 2020'!J198+$H$1*1-'Июль 2020'!D197</f>
        <v>6600</v>
      </c>
      <c r="L198" s="105">
        <f>'СВОД 2020'!K198+$H$1*1-'Август 2020'!D197</f>
        <v>8800</v>
      </c>
      <c r="M198" s="105">
        <f>'СВОД 2020'!L198+$H$1*1-'Сентябрь 2020'!D197</f>
        <v>4400</v>
      </c>
      <c r="N198" s="105">
        <f>'СВОД 2020'!M198+$H$1*1-'Октябрь 2020'!D197</f>
        <v>6600</v>
      </c>
      <c r="O198" s="105">
        <f>'СВОД 2020'!N198+$H$1*1-'Ноябрь 2020'!D197</f>
        <v>8800</v>
      </c>
      <c r="P198" s="105">
        <f>'СВОД 2020'!O198+$H$1*1-'Декабрь 2020'!D197</f>
        <v>4400</v>
      </c>
      <c r="Q198" s="106">
        <f t="shared" si="9"/>
        <v>26400</v>
      </c>
      <c r="R198" s="106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2019'!P199</f>
        <v>0</v>
      </c>
      <c r="E199" s="105">
        <f>'СВОД 2020'!D199+$H$1*1-'Январь 2020'!D198</f>
        <v>2200</v>
      </c>
      <c r="F199" s="105">
        <f>'СВОД 2020'!E199+$H$1*1-'Февраль 2020'!D198</f>
        <v>-13200</v>
      </c>
      <c r="G199" s="105">
        <f>'СВОД 2020'!F199+$H$1*1-'Март 2020'!D198</f>
        <v>-11000</v>
      </c>
      <c r="H199" s="105">
        <f>'СВОД 2020'!G199+$H$1*1-'Апрель 2020'!D198</f>
        <v>-8800</v>
      </c>
      <c r="I199" s="105">
        <f>'СВОД 2020'!H199+$H$1*1-'Май 2020'!D198</f>
        <v>-6600</v>
      </c>
      <c r="J199" s="105">
        <f>'СВОД 2020'!I199+$H$1*1-'Июнь 2020'!D198</f>
        <v>-10918.720000000001</v>
      </c>
      <c r="K199" s="105">
        <f>'СВОД 2020'!J199+$H$1*1-'Июль 2020'!D198</f>
        <v>-8718.7200000000012</v>
      </c>
      <c r="L199" s="105">
        <f>'СВОД 2020'!K199+$H$1*1-'Август 2020'!D198</f>
        <v>-6518.7200000000012</v>
      </c>
      <c r="M199" s="105">
        <f>'СВОД 2020'!L199+$H$1*1-'Сентябрь 2020'!D198</f>
        <v>-4318.7200000000012</v>
      </c>
      <c r="N199" s="105">
        <f>'СВОД 2020'!M199+$H$1*1-'Октябрь 2020'!D198</f>
        <v>-2118.7200000000012</v>
      </c>
      <c r="O199" s="105">
        <f>'СВОД 2020'!N199+$H$1*1-'Ноябрь 2020'!D198</f>
        <v>81.279999999998836</v>
      </c>
      <c r="P199" s="105">
        <f>'СВОД 2020'!O199+$H$1*1-'Декабрь 2020'!D198</f>
        <v>0</v>
      </c>
      <c r="Q199" s="106">
        <f t="shared" si="9"/>
        <v>26400</v>
      </c>
      <c r="R199" s="106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2019'!P200</f>
        <v>-1000</v>
      </c>
      <c r="E200" s="105">
        <f>'СВОД 2020'!D200+$H$1*1-'Январь 2020'!D199</f>
        <v>-1000</v>
      </c>
      <c r="F200" s="105">
        <f>'СВОД 2020'!E200+$H$1*1-'Февраль 2020'!D199</f>
        <v>1200</v>
      </c>
      <c r="G200" s="105">
        <f>'СВОД 2020'!F200+$H$1*1-'Март 2020'!D199</f>
        <v>3400</v>
      </c>
      <c r="H200" s="105">
        <f>'СВОД 2020'!G200+$H$1*1-'Апрель 2020'!D199</f>
        <v>1200</v>
      </c>
      <c r="I200" s="105">
        <f>'СВОД 2020'!H200+$H$1*1-'Май 2020'!D199</f>
        <v>-2200</v>
      </c>
      <c r="J200" s="105">
        <f>'СВОД 2020'!I200+$H$1*1-'Июнь 2020'!D199</f>
        <v>-9247.0400000000009</v>
      </c>
      <c r="K200" s="105">
        <f>'СВОД 2020'!J200+$H$1*1-'Июль 2020'!D199</f>
        <v>-7047.0400000000009</v>
      </c>
      <c r="L200" s="105">
        <f>'СВОД 2020'!K200+$H$1*1-'Август 2020'!D199</f>
        <v>-7047.0400000000009</v>
      </c>
      <c r="M200" s="105">
        <f>'СВОД 2020'!L200+$H$1*1-'Сентябрь 2020'!D199</f>
        <v>-4847.0400000000009</v>
      </c>
      <c r="N200" s="105">
        <f>'СВОД 2020'!M200+$H$1*1-'Октябрь 2020'!D199</f>
        <v>-4847.0400000000009</v>
      </c>
      <c r="O200" s="105">
        <f>'СВОД 2020'!N200+$H$1*1-'Ноябрь 2020'!D199</f>
        <v>-4847.0400000000009</v>
      </c>
      <c r="P200" s="105">
        <f>'СВОД 2020'!O200+$H$1*1-'Декабрь 2020'!D199</f>
        <v>-2647.0400000000009</v>
      </c>
      <c r="Q200" s="106">
        <f t="shared" si="9"/>
        <v>26400</v>
      </c>
      <c r="R200" s="106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06">
        <f t="shared" si="10"/>
        <v>-2647.0400000000009</v>
      </c>
      <c r="T200" s="116">
        <f t="shared" si="11"/>
        <v>0</v>
      </c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2019'!P201</f>
        <v>-9.0949470177292824E-13</v>
      </c>
      <c r="E201" s="105">
        <f>'СВОД 2020'!D201+$H$1*1-'Январь 2020'!D200</f>
        <v>2199.9999999999991</v>
      </c>
      <c r="F201" s="105">
        <f>'СВОД 2020'!E201+$H$1*1-'Февраль 2020'!D200</f>
        <v>2199.9999999999991</v>
      </c>
      <c r="G201" s="105">
        <f>'СВОД 2020'!F201+$H$1*1-'Март 2020'!D200</f>
        <v>2199.9999999999991</v>
      </c>
      <c r="H201" s="105">
        <f>'СВОД 2020'!G201+$H$1*1-'Апрель 2020'!D200</f>
        <v>2199.9999999999991</v>
      </c>
      <c r="I201" s="105">
        <f>'СВОД 2020'!H201+$H$1*1-'Май 2020'!D200</f>
        <v>0</v>
      </c>
      <c r="J201" s="105">
        <f>'СВОД 2020'!I201+$H$1*1-'Июнь 2020'!D200</f>
        <v>2200</v>
      </c>
      <c r="K201" s="105">
        <f>'СВОД 2020'!J201+$H$1*1-'Июль 2020'!D200</f>
        <v>4400</v>
      </c>
      <c r="L201" s="105">
        <f>'СВОД 2020'!K201+$H$1*1-'Август 2020'!D200</f>
        <v>6600</v>
      </c>
      <c r="M201" s="105">
        <f>'СВОД 2020'!L201+$H$1*1-'Сентябрь 2020'!D200</f>
        <v>0</v>
      </c>
      <c r="N201" s="105">
        <f>'СВОД 2020'!M201+$H$1*1-'Октябрь 2020'!D200</f>
        <v>0</v>
      </c>
      <c r="O201" s="105">
        <f>'СВОД 2020'!N201+$H$1*1-'Ноябрь 2020'!D200</f>
        <v>2200</v>
      </c>
      <c r="P201" s="105">
        <f>'СВОД 2020'!O201+$H$1*1-'Декабрь 2020'!D200</f>
        <v>0</v>
      </c>
      <c r="Q201" s="106">
        <f t="shared" si="9"/>
        <v>26400</v>
      </c>
      <c r="R201" s="106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06">
        <f t="shared" si="10"/>
        <v>0</v>
      </c>
      <c r="T201" s="116">
        <f t="shared" si="11"/>
        <v>0</v>
      </c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2019'!P202</f>
        <v>-36409.770000000004</v>
      </c>
      <c r="E202" s="105">
        <f>'СВОД 2020'!D202+$H$1*1-'Январь 2020'!D201</f>
        <v>-34209.770000000004</v>
      </c>
      <c r="F202" s="105">
        <f>'СВОД 2020'!E202+$H$1*1-'Февраль 2020'!D201</f>
        <v>-32009.770000000004</v>
      </c>
      <c r="G202" s="105">
        <f>'СВОД 2020'!F202+$H$1*1-'Март 2020'!D201</f>
        <v>-29809.770000000004</v>
      </c>
      <c r="H202" s="105">
        <f>'СВОД 2020'!G202+$H$1*1-'Апрель 2020'!D201</f>
        <v>-27609.770000000004</v>
      </c>
      <c r="I202" s="105">
        <f>'СВОД 2020'!H202+$H$1*1-'Май 2020'!D201</f>
        <v>-25409.770000000004</v>
      </c>
      <c r="J202" s="105">
        <f>'СВОД 2020'!I202+$H$1*1-'Июнь 2020'!D201</f>
        <v>-36726.01</v>
      </c>
      <c r="K202" s="105">
        <f>'СВОД 2020'!J202+$H$1*1-'Июль 2020'!D201</f>
        <v>-34526.01</v>
      </c>
      <c r="L202" s="105">
        <f>'СВОД 2020'!K202+$H$1*1-'Август 2020'!D201</f>
        <v>-32326.010000000002</v>
      </c>
      <c r="M202" s="105">
        <f>'СВОД 2020'!L202+$H$1*1-'Сентябрь 2020'!D201</f>
        <v>-30126.010000000002</v>
      </c>
      <c r="N202" s="105">
        <f>'СВОД 2020'!M202+$H$1*1-'Октябрь 2020'!D201</f>
        <v>-27926.010000000002</v>
      </c>
      <c r="O202" s="105">
        <f>'СВОД 2020'!N202+$H$1*1-'Ноябрь 2020'!D201</f>
        <v>-25726.010000000002</v>
      </c>
      <c r="P202" s="105">
        <f>'СВОД 2020'!O202+$H$1*1-'Декабрь 2020'!D201</f>
        <v>-49926.01</v>
      </c>
      <c r="Q202" s="106">
        <f t="shared" si="9"/>
        <v>26400</v>
      </c>
      <c r="R202" s="106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06">
        <f t="shared" si="10"/>
        <v>-49926.01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2019'!P203</f>
        <v>4400</v>
      </c>
      <c r="E203" s="105">
        <f>'СВОД 2020'!D203+$H$1*1-'Январь 2020'!D202</f>
        <v>6600</v>
      </c>
      <c r="F203" s="105">
        <f>'СВОД 2020'!E203+$H$1*1-'Февраль 2020'!D202</f>
        <v>6600</v>
      </c>
      <c r="G203" s="105">
        <f>'СВОД 2020'!F203+$H$1*1-'Март 2020'!D202</f>
        <v>8800</v>
      </c>
      <c r="H203" s="105">
        <f>'СВОД 2020'!G203+$H$1*1-'Апрель 2020'!D202</f>
        <v>6600</v>
      </c>
      <c r="I203" s="105">
        <f>'СВОД 2020'!H203+$H$1*1-'Май 2020'!D202</f>
        <v>6600</v>
      </c>
      <c r="J203" s="105">
        <f>'СВОД 2020'!I203+$H$1*1-'Июнь 2020'!D202</f>
        <v>4400</v>
      </c>
      <c r="K203" s="105">
        <f>'СВОД 2020'!J203+$H$1*1-'Июль 2020'!D202</f>
        <v>4400</v>
      </c>
      <c r="L203" s="105">
        <f>'СВОД 2020'!K203+$H$1*1-'Август 2020'!D202</f>
        <v>4400</v>
      </c>
      <c r="M203" s="105">
        <f>'СВОД 2020'!L203+$H$1*1-'Сентябрь 2020'!D202</f>
        <v>4400</v>
      </c>
      <c r="N203" s="105">
        <f>'СВОД 2020'!M203+$H$1*1-'Октябрь 2020'!D202</f>
        <v>2200</v>
      </c>
      <c r="O203" s="105">
        <f>'СВОД 2020'!N203+$H$1*1-'Ноябрь 2020'!D202</f>
        <v>2200</v>
      </c>
      <c r="P203" s="105">
        <f>'СВОД 2020'!O203+$H$1*1-'Декабрь 2020'!D202</f>
        <v>2200</v>
      </c>
      <c r="Q203" s="106">
        <f t="shared" si="9"/>
        <v>26400</v>
      </c>
      <c r="R203" s="106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06">
        <f t="shared" si="10"/>
        <v>2200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2019'!P204</f>
        <v>-2240.7100000000009</v>
      </c>
      <c r="E204" s="105">
        <f>'СВОД 2020'!D204+$H$1*1-'Январь 2020'!D203</f>
        <v>-40.710000000000946</v>
      </c>
      <c r="F204" s="105">
        <f>'СВОД 2020'!E204+$H$1*1-'Февраль 2020'!D203</f>
        <v>-40.710000000000946</v>
      </c>
      <c r="G204" s="105">
        <f>'СВОД 2020'!F204+$H$1*1-'Март 2020'!D203</f>
        <v>-40.710000000000946</v>
      </c>
      <c r="H204" s="105">
        <f>'СВОД 2020'!G204+$H$1*1-'Апрель 2020'!D203</f>
        <v>-40.710000000000946</v>
      </c>
      <c r="I204" s="105">
        <f>'СВОД 2020'!H204+$H$1*1-'Май 2020'!D203</f>
        <v>-40.710000000000946</v>
      </c>
      <c r="J204" s="105">
        <f>'СВОД 2020'!I204+$H$1*1-'Июнь 2020'!D203</f>
        <v>-40.710000000000946</v>
      </c>
      <c r="K204" s="105">
        <f>'СВОД 2020'!J204+$H$1*1-'Июль 2020'!D203</f>
        <v>-40.710000000000946</v>
      </c>
      <c r="L204" s="105">
        <f>'СВОД 2020'!K204+$H$1*1-'Август 2020'!D203</f>
        <v>-40.710000000000946</v>
      </c>
      <c r="M204" s="105">
        <f>'СВОД 2020'!L204+$H$1*1-'Сентябрь 2020'!D203</f>
        <v>-40.710000000000946</v>
      </c>
      <c r="N204" s="105">
        <f>'СВОД 2020'!M204+$H$1*1-'Октябрь 2020'!D203</f>
        <v>-40.710000000000946</v>
      </c>
      <c r="O204" s="105">
        <f>'СВОД 2020'!N204+$H$1*1-'Ноябрь 2020'!D203</f>
        <v>-40.710000000000946</v>
      </c>
      <c r="P204" s="105">
        <f>'СВОД 2020'!O204+$H$1*1-'Декабрь 2020'!D203</f>
        <v>-40.710000000000946</v>
      </c>
      <c r="Q204" s="106">
        <f t="shared" si="9"/>
        <v>26400</v>
      </c>
      <c r="R204" s="106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06">
        <f t="shared" si="10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2019'!P205</f>
        <v>1668.3900000000031</v>
      </c>
      <c r="E205" s="105">
        <f>'СВОД 2020'!D205+$H$1*1-'Январь 2020'!D204</f>
        <v>1668.3900000000031</v>
      </c>
      <c r="F205" s="105">
        <f>'СВОД 2020'!E205+$H$1*1-'Февраль 2020'!D204</f>
        <v>1668.3900000000031</v>
      </c>
      <c r="G205" s="105">
        <f>'СВОД 2020'!F205+$H$1*1-'Март 2020'!D204</f>
        <v>1668.3900000000031</v>
      </c>
      <c r="H205" s="105">
        <f>'СВОД 2020'!G205+$H$1*1-'Апрель 2020'!D204</f>
        <v>3868.3900000000031</v>
      </c>
      <c r="I205" s="105">
        <f>'СВОД 2020'!H205+$H$1*1-'Май 2020'!D204</f>
        <v>1668.3900000000031</v>
      </c>
      <c r="J205" s="105">
        <f>'СВОД 2020'!I205+$H$1*1-'Июнь 2020'!D204</f>
        <v>1668.3900000000031</v>
      </c>
      <c r="K205" s="105">
        <f>'СВОД 2020'!J205+$H$1*1-'Июль 2020'!D204</f>
        <v>3868.3900000000031</v>
      </c>
      <c r="L205" s="105">
        <f>'СВОД 2020'!K205+$H$1*1-'Август 2020'!D204</f>
        <v>1668.3900000000031</v>
      </c>
      <c r="M205" s="105">
        <f>'СВОД 2020'!L205+$H$1*1-'Сентябрь 2020'!D204</f>
        <v>3868.3900000000031</v>
      </c>
      <c r="N205" s="105">
        <f>'СВОД 2020'!M205+$H$1*1-'Октябрь 2020'!D204</f>
        <v>1668.3900000000031</v>
      </c>
      <c r="O205" s="105">
        <f>'СВОД 2020'!N205+$H$1*1-'Ноябрь 2020'!D204</f>
        <v>3868.3900000000031</v>
      </c>
      <c r="P205" s="105">
        <f>'СВОД 2020'!O205+$H$1*1-'Декабрь 2020'!D204</f>
        <v>1668.3900000000031</v>
      </c>
      <c r="Q205" s="106">
        <f t="shared" si="9"/>
        <v>26400</v>
      </c>
      <c r="R205" s="106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2019'!P206</f>
        <v>-10074.27</v>
      </c>
      <c r="E206" s="105">
        <f>'СВОД 2020'!D206+$H$1*1-'Январь 2020'!D205</f>
        <v>-10074.27</v>
      </c>
      <c r="F206" s="105">
        <f>'СВОД 2020'!E206+$H$1*1-'Февраль 2020'!D205</f>
        <v>-7874.27</v>
      </c>
      <c r="G206" s="105">
        <f>'СВОД 2020'!F206+$H$1*1-'Март 2020'!D205</f>
        <v>-5674.27</v>
      </c>
      <c r="H206" s="105">
        <f>'СВОД 2020'!G206+$H$1*1-'Апрель 2020'!D205</f>
        <v>-3474.2700000000004</v>
      </c>
      <c r="I206" s="105">
        <f>'СВОД 2020'!H206+$H$1*1-'Май 2020'!D205</f>
        <v>-1274.2700000000004</v>
      </c>
      <c r="J206" s="105">
        <f>'СВОД 2020'!I206+$H$1*1-'Июнь 2020'!D205</f>
        <v>-1274.2700000000004</v>
      </c>
      <c r="K206" s="105">
        <f>'СВОД 2020'!J206+$H$1*1-'Июль 2020'!D205</f>
        <v>925.72999999999956</v>
      </c>
      <c r="L206" s="105">
        <f>'СВОД 2020'!K206+$H$1*1-'Август 2020'!D205</f>
        <v>3125.7299999999996</v>
      </c>
      <c r="M206" s="105">
        <f>'СВОД 2020'!L206+$H$1*1-'Сентябрь 2020'!D205</f>
        <v>5325.73</v>
      </c>
      <c r="N206" s="105">
        <f>'СВОД 2020'!M206+$H$1*1-'Октябрь 2020'!D205</f>
        <v>7525.73</v>
      </c>
      <c r="O206" s="105">
        <f>'СВОД 2020'!N206+$H$1*1-'Ноябрь 2020'!D205</f>
        <v>9725.73</v>
      </c>
      <c r="P206" s="105">
        <f>'СВОД 2020'!O206+$H$1*1-'Декабрь 2020'!D205</f>
        <v>11925.73</v>
      </c>
      <c r="Q206" s="106">
        <f t="shared" si="9"/>
        <v>26400</v>
      </c>
      <c r="R206" s="106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06">
        <f t="shared" si="10"/>
        <v>11925.73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2019'!P207</f>
        <v>-9992.8700000000026</v>
      </c>
      <c r="E207" s="105">
        <f>'СВОД 2020'!D207+$H$1*1-'Январь 2020'!D206</f>
        <v>-9992.8700000000026</v>
      </c>
      <c r="F207" s="105">
        <f>'СВОД 2020'!E207+$H$1*1-'Февраль 2020'!D206</f>
        <v>-9992.8700000000026</v>
      </c>
      <c r="G207" s="105">
        <f>'СВОД 2020'!F207+$H$1*1-'Март 2020'!D206</f>
        <v>-9992.8700000000026</v>
      </c>
      <c r="H207" s="105">
        <f>'СВОД 2020'!G207+$H$1*1-'Апрель 2020'!D206</f>
        <v>-9992.8700000000026</v>
      </c>
      <c r="I207" s="105">
        <f>'СВОД 2020'!H207+$H$1*1-'Май 2020'!D206</f>
        <v>-9992.8700000000026</v>
      </c>
      <c r="J207" s="105">
        <f>'СВОД 2020'!I207+$H$1*1-'Июнь 2020'!D206</f>
        <v>-9992.8700000000026</v>
      </c>
      <c r="K207" s="105">
        <f>'СВОД 2020'!J207+$H$1*1-'Июль 2020'!D206</f>
        <v>-9992.8700000000026</v>
      </c>
      <c r="L207" s="105">
        <f>'СВОД 2020'!K207+$H$1*1-'Август 2020'!D206</f>
        <v>-9992.8700000000026</v>
      </c>
      <c r="M207" s="105">
        <f>'СВОД 2020'!L207+$H$1*1-'Сентябрь 2020'!D206</f>
        <v>-9992.8700000000026</v>
      </c>
      <c r="N207" s="105">
        <f>'СВОД 2020'!M207+$H$1*1-'Октябрь 2020'!D206</f>
        <v>-9992.8700000000026</v>
      </c>
      <c r="O207" s="105">
        <f>'СВОД 2020'!N207+$H$1*1-'Ноябрь 2020'!D206</f>
        <v>-9992.8700000000026</v>
      </c>
      <c r="P207" s="105">
        <f>'СВОД 2020'!O207+$H$1*1-'Декабрь 2020'!D206</f>
        <v>-9992.8700000000026</v>
      </c>
      <c r="Q207" s="106">
        <f t="shared" si="9"/>
        <v>26400</v>
      </c>
      <c r="R207" s="106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2019'!P208</f>
        <v>6599.9599999999955</v>
      </c>
      <c r="E208" s="105">
        <f>'СВОД 2020'!D208+$H$1*1-'Январь 2020'!D207</f>
        <v>2199.9599999999955</v>
      </c>
      <c r="F208" s="105">
        <f>'СВОД 2020'!E208+$H$1*1-'Февраль 2020'!D207</f>
        <v>-2200.0400000000045</v>
      </c>
      <c r="G208" s="105">
        <f>'СВОД 2020'!F208+$H$1*1-'Март 2020'!D207</f>
        <v>-4.0000000004511094E-2</v>
      </c>
      <c r="H208" s="105">
        <f>'СВОД 2020'!G208+$H$1*1-'Апрель 2020'!D207</f>
        <v>-4400.0400000000045</v>
      </c>
      <c r="I208" s="105">
        <f>'СВОД 2020'!H208+$H$1*1-'Май 2020'!D207</f>
        <v>-2200.0400000000045</v>
      </c>
      <c r="J208" s="105">
        <f>'СВОД 2020'!I208+$H$1*1-'Июнь 2020'!D207</f>
        <v>-4.0000000004511094E-2</v>
      </c>
      <c r="K208" s="105">
        <f>'СВОД 2020'!J208+$H$1*1-'Июль 2020'!D207</f>
        <v>-4400.0400000000045</v>
      </c>
      <c r="L208" s="105">
        <f>'СВОД 2020'!K208+$H$1*1-'Август 2020'!D207</f>
        <v>-2200.0400000000045</v>
      </c>
      <c r="M208" s="105">
        <f>'СВОД 2020'!L208+$H$1*1-'Сентябрь 2020'!D207</f>
        <v>-4.0000000004511094E-2</v>
      </c>
      <c r="N208" s="105">
        <f>'СВОД 2020'!M208+$H$1*1-'Октябрь 2020'!D207</f>
        <v>2199.9599999999955</v>
      </c>
      <c r="O208" s="105">
        <f>'СВОД 2020'!N208+$H$1*1-'Ноябрь 2020'!D207</f>
        <v>4399.9599999999955</v>
      </c>
      <c r="P208" s="105">
        <f>'СВОД 2020'!O208+$H$1*1-'Декабрь 2020'!D207</f>
        <v>-4.0000000004511094E-2</v>
      </c>
      <c r="Q208" s="106">
        <f t="shared" si="9"/>
        <v>26400</v>
      </c>
      <c r="R208" s="106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06">
        <f t="shared" si="10"/>
        <v>-4.0000000008149073E-2</v>
      </c>
      <c r="T208" s="116">
        <f t="shared" si="11"/>
        <v>-3.637978807091713E-12</v>
      </c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2019'!P209</f>
        <v>0</v>
      </c>
      <c r="E209" s="105">
        <f>'СВОД 2020'!D209+$H$1*1-'Январь 2020'!D208</f>
        <v>-4400</v>
      </c>
      <c r="F209" s="105">
        <f>'СВОД 2020'!E209+$H$1*1-'Февраль 2020'!D208</f>
        <v>-2200</v>
      </c>
      <c r="G209" s="105">
        <f>'СВОД 2020'!F209+$H$1*1-'Март 2020'!D208</f>
        <v>0</v>
      </c>
      <c r="H209" s="105">
        <f>'СВОД 2020'!G209+$H$1*1-'Апрель 2020'!D208</f>
        <v>-4400</v>
      </c>
      <c r="I209" s="105">
        <f>'СВОД 2020'!H209+$H$1*1-'Май 2020'!D208</f>
        <v>-2200</v>
      </c>
      <c r="J209" s="105">
        <f>'СВОД 2020'!I209+$H$1*1-'Июнь 2020'!D208</f>
        <v>-6600</v>
      </c>
      <c r="K209" s="105">
        <f>'СВОД 2020'!J209+$H$1*1-'Июль 2020'!D208</f>
        <v>-4400</v>
      </c>
      <c r="L209" s="105">
        <f>'СВОД 2020'!K209+$H$1*1-'Август 2020'!D208</f>
        <v>-2200</v>
      </c>
      <c r="M209" s="105">
        <f>'СВОД 2020'!L209+$H$1*1-'Сентябрь 2020'!D208</f>
        <v>-6600</v>
      </c>
      <c r="N209" s="105">
        <f>'СВОД 2020'!M209+$H$1*1-'Октябрь 2020'!D208</f>
        <v>-4400</v>
      </c>
      <c r="O209" s="105">
        <f>'СВОД 2020'!N209+$H$1*1-'Ноябрь 2020'!D208</f>
        <v>-2200</v>
      </c>
      <c r="P209" s="105">
        <f>'СВОД 2020'!O209+$H$1*1-'Декабрь 2020'!D208</f>
        <v>0</v>
      </c>
      <c r="Q209" s="106">
        <f t="shared" si="9"/>
        <v>26400</v>
      </c>
      <c r="R209" s="106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2019'!P210</f>
        <v>0</v>
      </c>
      <c r="E210" s="105">
        <f>'СВОД 2020'!D210+$H$1*1-'Январь 2020'!D209</f>
        <v>0</v>
      </c>
      <c r="F210" s="105">
        <f>'СВОД 2020'!E210+$H$1*1-'Февраль 2020'!D209</f>
        <v>2200</v>
      </c>
      <c r="G210" s="105">
        <f>'СВОД 2020'!F210+$H$1*1-'Март 2020'!D209</f>
        <v>0</v>
      </c>
      <c r="H210" s="105">
        <f>'СВОД 2020'!G210+$H$1*1-'Апрель 2020'!D209</f>
        <v>2200</v>
      </c>
      <c r="I210" s="105">
        <f>'СВОД 2020'!H210+$H$1*1-'Май 2020'!D209</f>
        <v>4400</v>
      </c>
      <c r="J210" s="105">
        <f>'СВОД 2020'!I210+$H$1*1-'Июнь 2020'!D209</f>
        <v>6600</v>
      </c>
      <c r="K210" s="105">
        <f>'СВОД 2020'!J210+$H$1*1-'Июль 2020'!D209</f>
        <v>8800</v>
      </c>
      <c r="L210" s="105">
        <f>'СВОД 2020'!K210+$H$1*1-'Август 2020'!D209</f>
        <v>11000</v>
      </c>
      <c r="M210" s="105">
        <f>'СВОД 2020'!L210+$H$1*1-'Сентябрь 2020'!D209</f>
        <v>13200</v>
      </c>
      <c r="N210" s="105">
        <f>'СВОД 2020'!M210+$H$1*1-'Октябрь 2020'!D209</f>
        <v>2200</v>
      </c>
      <c r="O210" s="105">
        <f>'СВОД 2020'!N210+$H$1*1-'Ноябрь 2020'!D209</f>
        <v>4400</v>
      </c>
      <c r="P210" s="105">
        <f>'СВОД 2020'!O210+$H$1*1-'Декабрь 2020'!D209</f>
        <v>6600</v>
      </c>
      <c r="Q210" s="106">
        <f t="shared" si="9"/>
        <v>26400</v>
      </c>
      <c r="R210" s="106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06">
        <f t="shared" si="10"/>
        <v>6600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2019'!P211</f>
        <v>1300</v>
      </c>
      <c r="E211" s="105">
        <f>'СВОД 2020'!D211+$H$1*1-'Январь 2020'!D210</f>
        <v>-900</v>
      </c>
      <c r="F211" s="105">
        <f>'СВОД 2020'!E211+$H$1*1-'Февраль 2020'!D210</f>
        <v>-900</v>
      </c>
      <c r="G211" s="105">
        <f>'СВОД 2020'!F211+$H$1*1-'Март 2020'!D210</f>
        <v>-900</v>
      </c>
      <c r="H211" s="105">
        <f>'СВОД 2020'!G211+$H$1*1-'Апрель 2020'!D210</f>
        <v>-900</v>
      </c>
      <c r="I211" s="105">
        <f>'СВОД 2020'!H211+$H$1*1-'Май 2020'!D210</f>
        <v>-900</v>
      </c>
      <c r="J211" s="105">
        <f>'СВОД 2020'!I211+$H$1*1-'Июнь 2020'!D210</f>
        <v>-900</v>
      </c>
      <c r="K211" s="105">
        <f>'СВОД 2020'!J211+$H$1*1-'Июль 2020'!D210</f>
        <v>-900</v>
      </c>
      <c r="L211" s="105">
        <f>'СВОД 2020'!K211+$H$1*1-'Август 2020'!D210</f>
        <v>-900</v>
      </c>
      <c r="M211" s="105">
        <f>'СВОД 2020'!L211+$H$1*1-'Сентябрь 2020'!D210</f>
        <v>-900</v>
      </c>
      <c r="N211" s="105">
        <f>'СВОД 2020'!M211+$H$1*1-'Октябрь 2020'!D210</f>
        <v>-900</v>
      </c>
      <c r="O211" s="105">
        <f>'СВОД 2020'!N211+$H$1*1-'Ноябрь 2020'!D210</f>
        <v>-900</v>
      </c>
      <c r="P211" s="105">
        <f>'СВОД 2020'!O211+$H$1*1-'Декабрь 2020'!D210</f>
        <v>-900</v>
      </c>
      <c r="Q211" s="106">
        <f t="shared" si="9"/>
        <v>26400</v>
      </c>
      <c r="R211" s="106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06">
        <f t="shared" si="10"/>
        <v>-900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2019'!P212</f>
        <v>91900</v>
      </c>
      <c r="E212" s="105">
        <f>'СВОД 2020'!D212+$H$1*1-'Январь 2020'!D211</f>
        <v>94100</v>
      </c>
      <c r="F212" s="105">
        <f>'СВОД 2020'!E212+$H$1*1-'Февраль 2020'!D211</f>
        <v>96300</v>
      </c>
      <c r="G212" s="105">
        <f>'СВОД 2020'!F212+$H$1*1-'Март 2020'!D211</f>
        <v>98500</v>
      </c>
      <c r="H212" s="105">
        <f>'СВОД 2020'!G212+$H$1*1-'Апрель 2020'!D211</f>
        <v>100700</v>
      </c>
      <c r="I212" s="105">
        <f>'СВОД 2020'!H212+$H$1*1-'Май 2020'!D211</f>
        <v>102900</v>
      </c>
      <c r="J212" s="105">
        <f>'СВОД 2020'!I212+$H$1*1-'Июнь 2020'!D211</f>
        <v>105100</v>
      </c>
      <c r="K212" s="105">
        <f>'СВОД 2020'!J212+$H$1*1-'Июль 2020'!D211</f>
        <v>107300</v>
      </c>
      <c r="L212" s="105">
        <f>'СВОД 2020'!K212+$H$1*1-'Август 2020'!D211</f>
        <v>109500</v>
      </c>
      <c r="M212" s="105">
        <f>'СВОД 2020'!L212+$H$1*1-'Сентябрь 2020'!D211</f>
        <v>111700</v>
      </c>
      <c r="N212" s="105">
        <f>'СВОД 2020'!M212+$H$1*1-'Октябрь 2020'!D211</f>
        <v>113900</v>
      </c>
      <c r="O212" s="105">
        <f>'СВОД 2020'!N212+$H$1*1-'Ноябрь 2020'!D211</f>
        <v>116100</v>
      </c>
      <c r="P212" s="105">
        <f>'СВОД 2020'!O212+$H$1*1-'Декабрь 2020'!D211</f>
        <v>118300</v>
      </c>
      <c r="Q212" s="106">
        <f t="shared" si="9"/>
        <v>26400</v>
      </c>
      <c r="R212" s="106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06">
        <f t="shared" si="10"/>
        <v>118300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2019'!P213</f>
        <v>35131.420000000006</v>
      </c>
      <c r="E213" s="105">
        <f>'СВОД 2020'!D213+$H$1*1-'Январь 2020'!D212</f>
        <v>37331.420000000006</v>
      </c>
      <c r="F213" s="105">
        <f>'СВОД 2020'!E213+$H$1*1-'Февраль 2020'!D212</f>
        <v>39531.420000000006</v>
      </c>
      <c r="G213" s="105">
        <f>'СВОД 2020'!F213+$H$1*1-'Март 2020'!D212</f>
        <v>41731.420000000006</v>
      </c>
      <c r="H213" s="105">
        <f>'СВОД 2020'!G213+$H$1*1-'Апрель 2020'!D212</f>
        <v>43931.420000000006</v>
      </c>
      <c r="I213" s="105">
        <f>'СВОД 2020'!H213+$H$1*1-'Май 2020'!D212</f>
        <v>46131.420000000006</v>
      </c>
      <c r="J213" s="105">
        <f>'СВОД 2020'!I213+$H$1*1-'Июнь 2020'!D212</f>
        <v>48331.420000000006</v>
      </c>
      <c r="K213" s="105">
        <f>'СВОД 2020'!J213+$H$1*1-'Июль 2020'!D212</f>
        <v>50531.420000000006</v>
      </c>
      <c r="L213" s="105">
        <f>'СВОД 2020'!K213+$H$1*1-'Август 2020'!D212</f>
        <v>52731.420000000006</v>
      </c>
      <c r="M213" s="105">
        <f>'СВОД 2020'!L213+$H$1*1-'Сентябрь 2020'!D212</f>
        <v>54931.420000000006</v>
      </c>
      <c r="N213" s="105">
        <f>'СВОД 2020'!M213+$H$1*1-'Октябрь 2020'!D212</f>
        <v>57131.420000000006</v>
      </c>
      <c r="O213" s="105">
        <f>'СВОД 2020'!N213+$H$1*1-'Ноябрь 2020'!D212</f>
        <v>57131.420000000006</v>
      </c>
      <c r="P213" s="105">
        <f>'СВОД 2020'!O213+$H$1*1-'Декабрь 2020'!D212</f>
        <v>57131.420000000006</v>
      </c>
      <c r="Q213" s="106">
        <f t="shared" si="9"/>
        <v>26400</v>
      </c>
      <c r="R213" s="106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06">
        <f t="shared" si="10"/>
        <v>57131.420000000006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2019'!P214</f>
        <v>146599.05000000005</v>
      </c>
      <c r="E214" s="105">
        <f>'СВОД 2020'!D214+$H$1*1-'Январь 2020'!D213</f>
        <v>148799.05000000005</v>
      </c>
      <c r="F214" s="105">
        <f>'СВОД 2020'!E214+$H$1*1-'Февраль 2020'!D213</f>
        <v>150999.05000000005</v>
      </c>
      <c r="G214" s="105">
        <f>'СВОД 2020'!F214+$H$1*1-'Март 2020'!D213</f>
        <v>153199.05000000005</v>
      </c>
      <c r="H214" s="105">
        <f>'СВОД 2020'!G214+$H$1*1-'Апрель 2020'!D213</f>
        <v>155399.05000000005</v>
      </c>
      <c r="I214" s="105">
        <f>'СВОД 2020'!H214+$H$1*1-'Май 2020'!D213</f>
        <v>157599.05000000005</v>
      </c>
      <c r="J214" s="105">
        <f>'СВОД 2020'!I214+$H$1*1-'Июнь 2020'!D213</f>
        <v>159799.05000000005</v>
      </c>
      <c r="K214" s="105">
        <f>'СВОД 2020'!J214+$H$1*1-'Июль 2020'!D213</f>
        <v>161999.05000000005</v>
      </c>
      <c r="L214" s="105">
        <f>'СВОД 2020'!K214+$H$1*1-'Август 2020'!D213</f>
        <v>164199.05000000005</v>
      </c>
      <c r="M214" s="105">
        <f>'СВОД 2020'!L214+$H$1*1-'Сентябрь 2020'!D213</f>
        <v>166399.05000000005</v>
      </c>
      <c r="N214" s="105">
        <f>'СВОД 2020'!M214+$H$1*1-'Октябрь 2020'!D213</f>
        <v>168599.05000000005</v>
      </c>
      <c r="O214" s="105">
        <f>'СВОД 2020'!N214+$H$1*1-'Ноябрь 2020'!D213</f>
        <v>170799.05000000005</v>
      </c>
      <c r="P214" s="105">
        <f>'СВОД 2020'!O214+$H$1*1-'Декабрь 2020'!D213</f>
        <v>172999.05000000005</v>
      </c>
      <c r="Q214" s="106">
        <f t="shared" si="9"/>
        <v>26400</v>
      </c>
      <c r="R214" s="106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06">
        <f t="shared" si="10"/>
        <v>172999.05000000005</v>
      </c>
      <c r="T214" s="116">
        <f t="shared" si="11"/>
        <v>0</v>
      </c>
    </row>
    <row r="215" spans="1:20" ht="18" customHeight="1" thickBot="1" x14ac:dyDescent="0.3">
      <c r="A215" s="22"/>
      <c r="B215" s="2"/>
      <c r="C215" s="114"/>
      <c r="D215" s="133">
        <f>'СВОД 2019'!P215</f>
        <v>0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2990289.29</v>
      </c>
      <c r="E216" s="11">
        <f t="shared" ref="E216:S216" si="12">SUM(E3:E215)</f>
        <v>3157089.2899999991</v>
      </c>
      <c r="F216" s="11">
        <f t="shared" si="12"/>
        <v>3041105.29</v>
      </c>
      <c r="G216" s="11">
        <f t="shared" si="12"/>
        <v>3266505.29</v>
      </c>
      <c r="H216" s="11">
        <f t="shared" si="12"/>
        <v>3461393.0199999986</v>
      </c>
      <c r="I216" s="11">
        <f>SUM(I3:I215)</f>
        <v>3507670.0699999984</v>
      </c>
      <c r="J216" s="11">
        <f t="shared" si="12"/>
        <v>3404197.9299999978</v>
      </c>
      <c r="K216" s="11">
        <f t="shared" si="12"/>
        <v>3415542.2599999988</v>
      </c>
      <c r="L216" s="11">
        <f t="shared" si="12"/>
        <v>3605646.2599999979</v>
      </c>
      <c r="M216" s="11">
        <f t="shared" si="12"/>
        <v>3699316.379999999</v>
      </c>
      <c r="N216" s="7">
        <f t="shared" si="12"/>
        <v>3759069.8099999987</v>
      </c>
      <c r="O216" s="7">
        <f t="shared" si="12"/>
        <v>3856969.8099999996</v>
      </c>
      <c r="P216" s="7">
        <f t="shared" si="12"/>
        <v>3851866.2899999991</v>
      </c>
      <c r="Q216" s="15">
        <f t="shared" si="12"/>
        <v>5504650</v>
      </c>
      <c r="R216" s="15">
        <f t="shared" si="12"/>
        <v>4642823.0000000009</v>
      </c>
      <c r="S216" s="15">
        <f t="shared" si="12"/>
        <v>3852116.2899999991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6" xr:uid="{00000000-0009-0000-0000-000042000000}"/>
  <phoneticPr fontId="9" type="noConversion"/>
  <conditionalFormatting sqref="D3:P3 E4:P103 D4:D215 E105:P118">
    <cfRule type="cellIs" dxfId="395" priority="2" operator="lessThanOrEqual">
      <formula>0</formula>
    </cfRule>
  </conditionalFormatting>
  <conditionalFormatting sqref="E120:P215">
    <cfRule type="cellIs" dxfId="394" priority="1" operator="lessThanOrEqual">
      <formula>0</formula>
    </cfRule>
  </conditionalFormatting>
  <hyperlinks>
    <hyperlink ref="E2" location="'Январь 2018'!Область_печати" display="Сальдо на 31.01.17" xr:uid="{00000000-0004-0000-4200-000000000000}"/>
    <hyperlink ref="D2" location="'СВОД 2014'!Область_печати" display="САЛЬДО                       на начало года" xr:uid="{00000000-0004-0000-4200-000001000000}"/>
    <hyperlink ref="A219" location="'СВОД 2017'!Область_печати" display="СВОД 2017" xr:uid="{00000000-0004-0000-4200-000002000000}"/>
    <hyperlink ref="F2" location="'Февраль 2018'!Область_печати" display="Сальдо на 28.02.18" xr:uid="{00000000-0004-0000-4200-000003000000}"/>
    <hyperlink ref="G2" location="'Март 2018'!Область_печати" display="Сальдо на 31.03.18" xr:uid="{00000000-0004-0000-4200-000004000000}"/>
    <hyperlink ref="H2" location="'Апрель 2018'!Область_печати" display="Сальдо на 30.04.18" xr:uid="{00000000-0004-0000-4200-000005000000}"/>
    <hyperlink ref="I2" location="'Март 2018'!Область_печати" display="Сальдо на 31.05.18" xr:uid="{00000000-0004-0000-4200-000006000000}"/>
    <hyperlink ref="J2" location="'Июнь 2018'!Область_печати" display="Сальдо на 30.06.18" xr:uid="{00000000-0004-0000-4200-000007000000}"/>
    <hyperlink ref="K2" location="'Июль 2018'!Область_печати" display="Сальдо на 31.07.18" xr:uid="{00000000-0004-0000-4200-000008000000}"/>
    <hyperlink ref="L2" location="'Август 2018'!Область_печати" display="Сальдо на 31.08.18" xr:uid="{00000000-0004-0000-4200-000009000000}"/>
    <hyperlink ref="M2" location="'Сентябрь 2018'!Область_печати" display="Сальдо на 30.09.18" xr:uid="{00000000-0004-0000-4200-00000A000000}"/>
    <hyperlink ref="N2" location="'Октябрь 2018'!Область_печати" display="Сальдо на 31.10.18" xr:uid="{00000000-0004-0000-4200-00000B000000}"/>
    <hyperlink ref="O2" location="'Ноябрь 2018'!Область_печати" display="Сальдо на 30.11.18" xr:uid="{00000000-0004-0000-4200-00000C000000}"/>
    <hyperlink ref="P2" location="'Декабрь 2018'!Область_печати" display="Сальдо на 31.12.18" xr:uid="{00000000-0004-0000-42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f>4400</f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91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5000+2200</f>
        <v>7200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v>15400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4400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15400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12000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26400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8800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11000+2200</f>
        <v>13200</v>
      </c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291900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93" priority="3" operator="equal">
      <formula>0</formula>
    </cfRule>
    <cfRule type="cellIs" dxfId="392" priority="4" operator="equal">
      <formula>"а"</formula>
    </cfRule>
  </conditionalFormatting>
  <conditionalFormatting sqref="C119:C214">
    <cfRule type="cellIs" dxfId="391" priority="1" operator="equal">
      <formula>0</formula>
    </cfRule>
    <cfRule type="cellIs" dxfId="390" priority="2" operator="equal">
      <formula>"а"</formula>
    </cfRule>
  </conditionalFormatting>
  <hyperlinks>
    <hyperlink ref="E1" location="'СВОД 2018'!Область_печати" display="СВОД 2018" xr:uid="{00000000-0004-0000-4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29200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110306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13200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7348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65930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6400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4500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>
        <f>15400+10000</f>
        <v>25400</v>
      </c>
    </row>
    <row r="127" spans="1:4" ht="15.95" customHeight="1" x14ac:dyDescent="0.25">
      <c r="A127" s="20" t="s">
        <v>143</v>
      </c>
      <c r="B127" s="2">
        <v>102</v>
      </c>
      <c r="C127" s="9"/>
      <c r="D127" s="6">
        <v>12000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8800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6600+2200</f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4400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17600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574684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89" priority="3" operator="equal">
      <formula>0</formula>
    </cfRule>
    <cfRule type="cellIs" dxfId="388" priority="4" operator="equal">
      <formula>"а"</formula>
    </cfRule>
  </conditionalFormatting>
  <conditionalFormatting sqref="C119:C214">
    <cfRule type="cellIs" dxfId="387" priority="1" operator="equal">
      <formula>0</formula>
    </cfRule>
    <cfRule type="cellIs" dxfId="386" priority="2" operator="equal">
      <formula>"а"</formula>
    </cfRule>
  </conditionalFormatting>
  <hyperlinks>
    <hyperlink ref="E1" location="'СВОД 2018'!Область_печати" display="СВОД 2018" xr:uid="{00000000-0004-0000-4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14700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2900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4850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16052.3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5500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5500+1500</f>
        <v>7000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3500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3165.52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1397.19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5900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3600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26000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3719.54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3719.54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2*1790.23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5370.69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1800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f>2*1790.23</f>
        <v>3580.46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10000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7200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1480.46+1790.23</f>
        <v>3270.69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5371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f>4160.53+1790.23</f>
        <v>5950.76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2000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1790+5500</f>
        <v>7290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14700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5370.69+1792.23</f>
        <v>7162.92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3580.46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/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2900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3900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1790+5370</f>
        <v>7160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401700.7</v>
      </c>
    </row>
    <row r="217" spans="1:4" hidden="1" x14ac:dyDescent="0.25"/>
    <row r="218" spans="1:4" ht="35.25" customHeight="1" x14ac:dyDescent="0.25"/>
  </sheetData>
  <autoFilter ref="A1:J216" xr:uid="{00000000-0009-0000-0000-000006000000}">
    <sortState xmlns:xlrd2="http://schemas.microsoft.com/office/spreadsheetml/2017/richdata2" ref="A2:E216">
      <sortCondition ref="B1:B216"/>
    </sortState>
  </autoFilter>
  <conditionalFormatting sqref="C2:C212">
    <cfRule type="cellIs" dxfId="565" priority="1" operator="equal">
      <formula>0</formula>
    </cfRule>
    <cfRule type="cellIs" dxfId="564" priority="2" operator="equal">
      <formula>"а"</formula>
    </cfRule>
  </conditionalFormatting>
  <hyperlinks>
    <hyperlink ref="E1" location="'СВОД 2015'!Область_печати" display="СВОД 2015" xr:uid="{00000000-0004-0000-0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>
    <tabColor rgb="FFFFCCFF"/>
    <pageSetUpPr fitToPage="1"/>
  </sheetPr>
  <dimension ref="A1:E223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6600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4000</v>
      </c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5000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17600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4800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233300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270367.82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conditionalFormatting sqref="C2:C114">
    <cfRule type="cellIs" dxfId="385" priority="3" operator="equal">
      <formula>0</formula>
    </cfRule>
    <cfRule type="cellIs" dxfId="384" priority="4" operator="equal">
      <formula>"а"</formula>
    </cfRule>
  </conditionalFormatting>
  <conditionalFormatting sqref="C119:C214">
    <cfRule type="cellIs" dxfId="383" priority="1" operator="equal">
      <formula>0</formula>
    </cfRule>
    <cfRule type="cellIs" dxfId="382" priority="2" operator="equal">
      <formula>"а"</formula>
    </cfRule>
  </conditionalFormatting>
  <hyperlinks>
    <hyperlink ref="E1" location="'СВОД 2018'!Область_печати" display="СВОД 2018" xr:uid="{00000000-0004-0000-4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>
    <tabColor rgb="FFFFCCFF"/>
    <pageSetUpPr fitToPage="1"/>
  </sheetPr>
  <dimension ref="A1:E219"/>
  <sheetViews>
    <sheetView workbookViewId="0">
      <pane ySplit="1" topLeftCell="A66" activePane="bottomLeft" state="frozen"/>
      <selection activeCell="B198" sqref="B198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19829.27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1046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4400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5000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4" ht="15.95" customHeight="1" x14ac:dyDescent="0.25">
      <c r="A98" s="20" t="s">
        <v>367</v>
      </c>
      <c r="B98" s="2">
        <v>78</v>
      </c>
      <c r="C98" s="9"/>
      <c r="D98" s="6"/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17600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8800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13200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263812.27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6000000}"/>
  <conditionalFormatting sqref="C2:C114">
    <cfRule type="cellIs" dxfId="381" priority="3" operator="equal">
      <formula>0</formula>
    </cfRule>
    <cfRule type="cellIs" dxfId="380" priority="4" operator="equal">
      <formula>"а"</formula>
    </cfRule>
  </conditionalFormatting>
  <conditionalFormatting sqref="C119:C214">
    <cfRule type="cellIs" dxfId="379" priority="1" operator="equal">
      <formula>0</formula>
    </cfRule>
    <cfRule type="cellIs" dxfId="378" priority="2" operator="equal">
      <formula>"а"</formula>
    </cfRule>
  </conditionalFormatting>
  <hyperlinks>
    <hyperlink ref="E1" location="'СВОД 2018'!Область_печати" display="СВОД 2018" xr:uid="{00000000-0004-0000-4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4681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14913.34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4400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43991.61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7300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8800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6600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19800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26400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13200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5600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412422.95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7000000}"/>
  <conditionalFormatting sqref="C2:C114">
    <cfRule type="cellIs" dxfId="377" priority="3" operator="equal">
      <formula>0</formula>
    </cfRule>
    <cfRule type="cellIs" dxfId="376" priority="4" operator="equal">
      <formula>"а"</formula>
    </cfRule>
  </conditionalFormatting>
  <conditionalFormatting sqref="C119:C214">
    <cfRule type="cellIs" dxfId="375" priority="1" operator="equal">
      <formula>0</formula>
    </cfRule>
    <cfRule type="cellIs" dxfId="374" priority="2" operator="equal">
      <formula>"а"</formula>
    </cfRule>
  </conditionalFormatting>
  <hyperlinks>
    <hyperlink ref="E1" location="'СВОД 2018'!Область_печати" display="СВОД 2018" xr:uid="{00000000-0004-0000-4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3072.06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4312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28530.65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4892.53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2278.9299999999998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4400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7000</v>
      </c>
    </row>
    <row r="47" spans="1:4" ht="15.95" customHeight="1" x14ac:dyDescent="0.25">
      <c r="A47" s="20" t="s">
        <v>65</v>
      </c>
      <c r="B47" s="2">
        <v>35</v>
      </c>
      <c r="C47" s="9"/>
      <c r="D47" s="76">
        <v>10433.66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4200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2063.2199999999998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7355.88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9224.76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>
        <v>3563.21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5144.12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26400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4140.8599999999997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1988.19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10000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2500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12500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2502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20009.64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6000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25349.14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7786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20000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2243.29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1900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6518.72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9247.0400000000009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13516.24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562172.14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8000000}"/>
  <conditionalFormatting sqref="C2:C114">
    <cfRule type="cellIs" dxfId="373" priority="3" operator="equal">
      <formula>0</formula>
    </cfRule>
    <cfRule type="cellIs" dxfId="372" priority="4" operator="equal">
      <formula>"а"</formula>
    </cfRule>
  </conditionalFormatting>
  <conditionalFormatting sqref="C119:C214">
    <cfRule type="cellIs" dxfId="371" priority="1" operator="equal">
      <formula>0</formula>
    </cfRule>
    <cfRule type="cellIs" dxfId="370" priority="2" operator="equal">
      <formula>"а"</formula>
    </cfRule>
  </conditionalFormatting>
  <hyperlinks>
    <hyperlink ref="E1" location="'СВОД 2018'!Область_печати" display="СВОД 2018" xr:uid="{00000000-0004-0000-4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>
    <tabColor rgb="FFFFCCFF"/>
    <pageSetUpPr fitToPage="1"/>
  </sheetPr>
  <dimension ref="A1:E219"/>
  <sheetViews>
    <sheetView zoomScale="85" zoomScaleNormal="85" workbookViewId="0">
      <pane ySplit="1" topLeftCell="A5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10200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19256.91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>
        <v>4400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20000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4400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13753.76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68700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4900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2208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6600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8800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1400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5000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6600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447355.67000000004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9000000}"/>
  <conditionalFormatting sqref="C2:C114">
    <cfRule type="cellIs" dxfId="369" priority="3" operator="equal">
      <formula>0</formula>
    </cfRule>
    <cfRule type="cellIs" dxfId="368" priority="4" operator="equal">
      <formula>"а"</formula>
    </cfRule>
  </conditionalFormatting>
  <conditionalFormatting sqref="C119:C214">
    <cfRule type="cellIs" dxfId="367" priority="1" operator="equal">
      <formula>0</formula>
    </cfRule>
    <cfRule type="cellIs" dxfId="366" priority="2" operator="equal">
      <formula>"а"</formula>
    </cfRule>
  </conditionalFormatting>
  <hyperlinks>
    <hyperlink ref="E1" location="'СВОД 2018'!Область_печати" display="СВОД 2018" xr:uid="{00000000-0004-0000-4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11100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10000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4500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41059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10000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10600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359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26400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268596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65" priority="3" operator="equal">
      <formula>0</formula>
    </cfRule>
    <cfRule type="cellIs" dxfId="364" priority="4" operator="equal">
      <formula>"а"</formula>
    </cfRule>
  </conditionalFormatting>
  <conditionalFormatting sqref="C119:C214">
    <cfRule type="cellIs" dxfId="363" priority="1" operator="equal">
      <formula>0</formula>
    </cfRule>
    <cfRule type="cellIs" dxfId="362" priority="2" operator="equal">
      <formula>"а"</formula>
    </cfRule>
  </conditionalFormatting>
  <hyperlinks>
    <hyperlink ref="E1" location="'СВОД 2018'!Область_печати" display="СВОД 2018" xr:uid="{00000000-0004-0000-4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3000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8800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8800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774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25000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6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6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7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1455.88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14900</v>
      </c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8000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8800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365029.88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B000000}"/>
  <conditionalFormatting sqref="C2:C114">
    <cfRule type="cellIs" dxfId="361" priority="3" operator="equal">
      <formula>0</formula>
    </cfRule>
    <cfRule type="cellIs" dxfId="360" priority="4" operator="equal">
      <formula>"а"</formula>
    </cfRule>
  </conditionalFormatting>
  <conditionalFormatting sqref="C119:C214">
    <cfRule type="cellIs" dxfId="359" priority="1" operator="equal">
      <formula>0</formula>
    </cfRule>
    <cfRule type="cellIs" dxfId="358" priority="2" operator="equal">
      <formula>"а"</formula>
    </cfRule>
  </conditionalFormatting>
  <hyperlinks>
    <hyperlink ref="E1" location="'СВОД 2018'!Область_печати" display="СВОД 2018" xr:uid="{00000000-0004-0000-4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>
    <tabColor rgb="FFFFCCFF"/>
    <pageSetUpPr fitToPage="1"/>
  </sheetPr>
  <dimension ref="A1:E219"/>
  <sheetViews>
    <sheetView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8900</v>
      </c>
    </row>
    <row r="9" spans="1:5" ht="15.95" customHeight="1" x14ac:dyDescent="0.25">
      <c r="A9" s="21" t="s">
        <v>350</v>
      </c>
      <c r="B9" s="1">
        <v>4</v>
      </c>
      <c r="C9" s="8"/>
      <c r="D9" s="6">
        <v>4400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6000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7000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19800</v>
      </c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12800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2199.6999999999998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5844.12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6600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8800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8000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6582.75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20000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8600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22000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11000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10000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13200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398946.57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C000000}"/>
  <conditionalFormatting sqref="C2:C114">
    <cfRule type="cellIs" dxfId="357" priority="3" operator="equal">
      <formula>0</formula>
    </cfRule>
    <cfRule type="cellIs" dxfId="356" priority="4" operator="equal">
      <formula>"а"</formula>
    </cfRule>
  </conditionalFormatting>
  <conditionalFormatting sqref="C119:C214">
    <cfRule type="cellIs" dxfId="355" priority="1" operator="equal">
      <formula>0</formula>
    </cfRule>
    <cfRule type="cellIs" dxfId="354" priority="2" operator="equal">
      <formula>"а"</formula>
    </cfRule>
  </conditionalFormatting>
  <hyperlinks>
    <hyperlink ref="E1" location="'СВОД 2018'!Область_печати" display="СВОД 2018" xr:uid="{00000000-0004-0000-4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6500</v>
      </c>
      <c r="E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15000</v>
      </c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6">
        <v>4700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/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/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7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6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>
        <v>16400</v>
      </c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>
        <v>20000</v>
      </c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132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6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366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356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2500</v>
      </c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6"/>
    </row>
    <row r="98" spans="1:5" ht="15.95" customHeight="1" x14ac:dyDescent="0.25">
      <c r="A98" s="20" t="s">
        <v>332</v>
      </c>
      <c r="B98" s="2">
        <v>78</v>
      </c>
      <c r="C98" s="9"/>
      <c r="D98" s="6">
        <v>1200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8800</v>
      </c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>
        <v>3500</v>
      </c>
      <c r="E125" s="6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v>2200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>
        <v>1000</v>
      </c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6"/>
    </row>
    <row r="157" spans="1:5" ht="15.95" customHeight="1" x14ac:dyDescent="0.25">
      <c r="A157" s="20" t="s">
        <v>368</v>
      </c>
      <c r="B157" s="2">
        <v>127</v>
      </c>
      <c r="C157" s="9"/>
      <c r="D157" s="6"/>
      <c r="E157" s="6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6600</v>
      </c>
      <c r="E171" s="6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13200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7500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>
        <v>5000</v>
      </c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132">
        <v>6600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360800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4D000000}"/>
  <conditionalFormatting sqref="C2:C114">
    <cfRule type="cellIs" dxfId="353" priority="3" operator="equal">
      <formula>0</formula>
    </cfRule>
    <cfRule type="cellIs" dxfId="352" priority="4" operator="equal">
      <formula>"а"</formula>
    </cfRule>
  </conditionalFormatting>
  <conditionalFormatting sqref="C119:C214">
    <cfRule type="cellIs" dxfId="351" priority="1" operator="equal">
      <formula>0</formula>
    </cfRule>
    <cfRule type="cellIs" dxfId="350" priority="2" operator="equal">
      <formula>"а"</formula>
    </cfRule>
  </conditionalFormatting>
  <hyperlinks>
    <hyperlink ref="E1" location="'СВОД 2018'!Область_печати" display="СВОД 2018" xr:uid="{00000000-0004-0000-4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30000</v>
      </c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10000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4400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28110</v>
      </c>
    </row>
    <row r="35" spans="1:6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/>
    </row>
    <row r="39" spans="1:6" ht="15.95" customHeight="1" x14ac:dyDescent="0.25">
      <c r="A39" s="20" t="s">
        <v>57</v>
      </c>
      <c r="B39" s="2">
        <v>29</v>
      </c>
      <c r="C39" s="9"/>
      <c r="D39" s="6">
        <v>6600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2200</v>
      </c>
    </row>
    <row r="50" spans="1:4" ht="15.95" customHeight="1" x14ac:dyDescent="0.25">
      <c r="A50" s="20" t="s">
        <v>353</v>
      </c>
      <c r="B50" s="2">
        <v>38</v>
      </c>
      <c r="C50" s="9"/>
      <c r="D50" s="6">
        <v>2200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4400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3975.24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26400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20000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4700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10000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1600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2281.2800000000002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365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26400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2200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463803.52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E000000}"/>
  <conditionalFormatting sqref="C2:C114">
    <cfRule type="cellIs" dxfId="349" priority="3" operator="equal">
      <formula>0</formula>
    </cfRule>
    <cfRule type="cellIs" dxfId="348" priority="4" operator="equal">
      <formula>"а"</formula>
    </cfRule>
  </conditionalFormatting>
  <conditionalFormatting sqref="C119:C214">
    <cfRule type="cellIs" dxfId="347" priority="1" operator="equal">
      <formula>0</formula>
    </cfRule>
    <cfRule type="cellIs" dxfId="346" priority="2" operator="equal">
      <formula>"а"</formula>
    </cfRule>
  </conditionalFormatting>
  <hyperlinks>
    <hyperlink ref="E1" location="'Сентябрь 2018'!Область_печати" display="СВОД 2018" xr:uid="{00000000-0004-0000-4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3200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2400+3580.46</f>
        <v>5980.46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995+1791</f>
        <v>2786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5371.33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1300+1500</f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3215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12531.61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9800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1790.23*2+5370.69</f>
        <v>8951.15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7160.92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10000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7160.92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1790.23*3</f>
        <v>5370.6900000000005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3561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1780+1790</f>
        <v>3570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4900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3580.46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3580.5+2500</f>
        <v>6080.5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3580.46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9600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1790.26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</f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f>4000+1790.23+1790.23</f>
        <v>7580.4599999999991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f>8800+900</f>
        <v>9700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1790.23+1790.23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f>1790.33+3581</f>
        <v>5371.33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1700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10800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1500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17902.3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4900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1792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3581.11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407739.60000000009</v>
      </c>
    </row>
    <row r="217" spans="1:4" hidden="1" x14ac:dyDescent="0.25"/>
    <row r="218" spans="1:4" ht="35.25" customHeight="1" x14ac:dyDescent="0.25"/>
  </sheetData>
  <autoFilter ref="A1:J216" xr:uid="{00000000-0009-0000-0000-000007000000}">
    <sortState xmlns:xlrd2="http://schemas.microsoft.com/office/spreadsheetml/2017/richdata2" ref="A2:E216">
      <sortCondition ref="B1:B216"/>
    </sortState>
  </autoFilter>
  <conditionalFormatting sqref="C2:C212">
    <cfRule type="cellIs" dxfId="563" priority="1" operator="equal">
      <formula>0</formula>
    </cfRule>
    <cfRule type="cellIs" dxfId="562" priority="2" operator="equal">
      <formula>"а"</formula>
    </cfRule>
  </conditionalFormatting>
  <hyperlinks>
    <hyperlink ref="E1" location="'СВОД 2015'!Область_печати" display="СВОД 2015" xr:uid="{00000000-0004-0000-0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>
    <tabColor rgb="FFFF0000"/>
    <pageSetUpPr fitToPage="1"/>
  </sheetPr>
  <dimension ref="A1:T228"/>
  <sheetViews>
    <sheetView zoomScale="70" zoomScaleNormal="70" workbookViewId="0">
      <pane ySplit="2" topLeftCell="A72" activePane="bottomLeft" state="frozen"/>
      <selection activeCell="B198" sqref="B198"/>
      <selection pane="bottomLeft" activeCell="A103" sqref="A103:XFD103"/>
    </sheetView>
  </sheetViews>
  <sheetFormatPr defaultRowHeight="15" outlineLevelCol="2" x14ac:dyDescent="0.25"/>
  <cols>
    <col min="1" max="1" width="18.7109375" customWidth="1"/>
    <col min="2" max="2" width="9.85546875" style="141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  <col min="21" max="62" width="8.85546875" customWidth="1"/>
  </cols>
  <sheetData>
    <row r="1" spans="1:20" ht="19.5" thickBot="1" x14ac:dyDescent="0.35">
      <c r="A1" s="142" t="s">
        <v>369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08" t="s">
        <v>0</v>
      </c>
      <c r="B2" s="136" t="s">
        <v>1</v>
      </c>
      <c r="C2" s="109" t="s">
        <v>370</v>
      </c>
      <c r="D2" s="30" t="s">
        <v>371</v>
      </c>
      <c r="E2" s="143" t="s">
        <v>372</v>
      </c>
      <c r="F2" s="143" t="s">
        <v>373</v>
      </c>
      <c r="G2" s="143" t="s">
        <v>374</v>
      </c>
      <c r="H2" s="143" t="s">
        <v>375</v>
      </c>
      <c r="I2" s="143" t="s">
        <v>376</v>
      </c>
      <c r="J2" s="143" t="s">
        <v>377</v>
      </c>
      <c r="K2" s="143" t="s">
        <v>378</v>
      </c>
      <c r="L2" s="143" t="s">
        <v>379</v>
      </c>
      <c r="M2" s="143" t="s">
        <v>380</v>
      </c>
      <c r="N2" s="143" t="s">
        <v>381</v>
      </c>
      <c r="O2" s="143" t="s">
        <v>382</v>
      </c>
      <c r="P2" s="143" t="s">
        <v>383</v>
      </c>
      <c r="Q2" s="111" t="s">
        <v>384</v>
      </c>
      <c r="R2" s="109" t="s">
        <v>17</v>
      </c>
      <c r="S2" s="109" t="s">
        <v>385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2020'!S3</f>
        <v>24029.999999999993</v>
      </c>
      <c r="E3" s="105">
        <f>'СВОД 2021'!D3+$H$1*1-'Январь 2021'!D2</f>
        <v>26229.999999999993</v>
      </c>
      <c r="F3" s="105">
        <f>'СВОД 2021'!E3+$H$1*1-'Февраль 2021'!D2</f>
        <v>-1570.0000000000073</v>
      </c>
      <c r="G3" s="105">
        <f>'СВОД 2021'!F3+$H$1*1-'Март 2021'!D2</f>
        <v>629.99999999999272</v>
      </c>
      <c r="H3" s="105">
        <f>'СВОД 2021'!G3+$H$1*1-'Апрель 2021'!D2</f>
        <v>2829.9999999999927</v>
      </c>
      <c r="I3" s="105">
        <f>'СВОД 2021'!H3+$H$1*1-'Май 2021'!D2</f>
        <v>-7.2759576141834259E-12</v>
      </c>
      <c r="J3" s="105">
        <f>'СВОД 2021'!I3+$H$1*1-'Июнь 2021'!D2</f>
        <v>2199.9999999999927</v>
      </c>
      <c r="K3" s="105">
        <f>'СВОД 2021'!J3+$H$1*1-'Июль 2021'!D2</f>
        <v>4399.9999999999927</v>
      </c>
      <c r="L3" s="105">
        <f>'СВОД 2021'!K3+$H$1*1-'Август 2021'!D2</f>
        <v>6599.9999999999927</v>
      </c>
      <c r="M3" s="105">
        <f>'СВОД 2021'!L3+$H$1*1-'Сентябрь 2021'!D2</f>
        <v>8799.9999999999927</v>
      </c>
      <c r="N3" s="105">
        <f>'СВОД 2021'!M3+$H$1*1-'Октябрь 2021'!D2</f>
        <v>10999.999999999993</v>
      </c>
      <c r="O3" s="105">
        <f>'СВОД 2021'!N3+$H$1*1-'Ноябрь 2021'!D2</f>
        <v>3199.9999999999927</v>
      </c>
      <c r="P3" s="105">
        <f>'СВОД 2021'!O3+$H$1*1-'Декабрь 2021'!D2</f>
        <v>5399.9999999999927</v>
      </c>
      <c r="Q3" s="106">
        <f>2200*12</f>
        <v>26400</v>
      </c>
      <c r="R3" s="106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06">
        <f>Q3+D3-R3</f>
        <v>5399.9999999999927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2020'!S4</f>
        <v>56259</v>
      </c>
      <c r="E4" s="105">
        <f>'СВОД 2021'!D4+$H$1*1-'Январь 2021'!D3</f>
        <v>58459</v>
      </c>
      <c r="F4" s="105">
        <f>'СВОД 2021'!E4+$H$1*1-'Февраль 2021'!D3</f>
        <v>60659</v>
      </c>
      <c r="G4" s="105">
        <f>'СВОД 2021'!F4+$H$1*1-'Март 2021'!D3</f>
        <v>62859</v>
      </c>
      <c r="H4" s="105">
        <f>'СВОД 2021'!G4+$H$1*1-'Апрель 2021'!D3</f>
        <v>65059</v>
      </c>
      <c r="I4" s="105">
        <f>'СВОД 2021'!H4+$H$1*1-'Май 2021'!D3</f>
        <v>67259</v>
      </c>
      <c r="J4" s="105">
        <f>'СВОД 2021'!I4+$H$1*1-'Июнь 2021'!D3</f>
        <v>69459</v>
      </c>
      <c r="K4" s="105">
        <f>'СВОД 2021'!J4+$H$1*1-'Июль 2021'!D3</f>
        <v>71659</v>
      </c>
      <c r="L4" s="105">
        <f>'СВОД 2021'!K4+$H$1*1-'Август 2021'!D3</f>
        <v>73859</v>
      </c>
      <c r="M4" s="105">
        <f>'СВОД 2021'!L4+$H$1*1-'Сентябрь 2021'!D3</f>
        <v>76059</v>
      </c>
      <c r="N4" s="105">
        <f>'СВОД 2021'!M4+$H$1*1-'Октябрь 2021'!D3</f>
        <v>78259</v>
      </c>
      <c r="O4" s="105">
        <f>'СВОД 2021'!N4+$H$1*1-'Ноябрь 2021'!D3</f>
        <v>80459</v>
      </c>
      <c r="P4" s="105">
        <f>'СВОД 2021'!O4+$H$1*1-'Декабрь 2021'!D3</f>
        <v>82659</v>
      </c>
      <c r="Q4" s="106">
        <f t="shared" ref="Q4:Q67" si="0">2200*12</f>
        <v>26400</v>
      </c>
      <c r="R4" s="106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06">
        <f t="shared" ref="S4:S67" si="1">Q4+D4-R4</f>
        <v>82659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2020'!S5</f>
        <v>168426.44000000003</v>
      </c>
      <c r="E5" s="105">
        <f>'СВОД 2021'!D5+$H$1*1-'Январь 2021'!D4</f>
        <v>170626.44000000003</v>
      </c>
      <c r="F5" s="105">
        <f>'СВОД 2021'!E5+$H$1*1-'Февраль 2021'!D4</f>
        <v>172826.44000000003</v>
      </c>
      <c r="G5" s="105">
        <f>'СВОД 2021'!F5+$H$1*1-'Март 2021'!D4</f>
        <v>175026.44000000003</v>
      </c>
      <c r="H5" s="105">
        <f>'СВОД 2021'!G5+$H$1*1-'Апрель 2021'!D4</f>
        <v>177226.44000000003</v>
      </c>
      <c r="I5" s="105">
        <f>'СВОД 2021'!H5+$H$1*1-'Май 2021'!D4</f>
        <v>179426.44000000003</v>
      </c>
      <c r="J5" s="105">
        <f>'СВОД 2021'!I5+$H$1*1-'Июнь 2021'!D4</f>
        <v>181626.44000000003</v>
      </c>
      <c r="K5" s="105">
        <f>'СВОД 2021'!J5+$H$1*1-'Июль 2021'!D4</f>
        <v>183826.44000000003</v>
      </c>
      <c r="L5" s="105">
        <f>'СВОД 2021'!K5+$H$1*1-'Август 2021'!D4</f>
        <v>186026.44000000003</v>
      </c>
      <c r="M5" s="105">
        <f>'СВОД 2021'!L5+$H$1*1-'Сентябрь 2021'!D4</f>
        <v>188226.44000000003</v>
      </c>
      <c r="N5" s="105">
        <f>'СВОД 2021'!M5+$H$1*1-'Октябрь 2021'!D4</f>
        <v>190426.44000000003</v>
      </c>
      <c r="O5" s="105">
        <f>'СВОД 2021'!N5+$H$1*1-'Ноябрь 2021'!D4</f>
        <v>192626.44000000003</v>
      </c>
      <c r="P5" s="105">
        <f>'СВОД 2021'!O5+$H$1*1-'Декабрь 2021'!D4</f>
        <v>194826.44000000003</v>
      </c>
      <c r="Q5" s="106">
        <f t="shared" si="0"/>
        <v>26400</v>
      </c>
      <c r="R5" s="106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06">
        <f t="shared" si="1"/>
        <v>194826.44000000003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2020'!S6</f>
        <v>0</v>
      </c>
      <c r="E6" s="105">
        <f>'СВОД 2021'!D6+$H$1*1-'Январь 2021'!D5</f>
        <v>0</v>
      </c>
      <c r="F6" s="105">
        <f>'СВОД 2021'!E6+$H$1*1-'Февраль 2021'!D5</f>
        <v>0</v>
      </c>
      <c r="G6" s="105">
        <f>'СВОД 2021'!F6+$H$1*1-'Март 2021'!D5</f>
        <v>0</v>
      </c>
      <c r="H6" s="105">
        <f>'СВОД 2021'!G6+$H$1*1-'Апрель 2021'!D5</f>
        <v>2200</v>
      </c>
      <c r="I6" s="105">
        <f>'СВОД 2021'!H6+$H$1*1-'Май 2021'!D5</f>
        <v>4400</v>
      </c>
      <c r="J6" s="105">
        <f>'СВОД 2021'!I6+$H$1*1-'Июнь 2021'!D5</f>
        <v>6600</v>
      </c>
      <c r="K6" s="105">
        <f>'СВОД 2021'!J6+$H$1*1-'Июль 2021'!D5</f>
        <v>7643.4</v>
      </c>
      <c r="L6" s="105">
        <f>'СВОД 2021'!K6+$H$1*1-'Август 2021'!D5</f>
        <v>7643.4</v>
      </c>
      <c r="M6" s="105">
        <f>'СВОД 2021'!L6+$H$1*1-'Сентябрь 2021'!D5</f>
        <v>5443.4</v>
      </c>
      <c r="N6" s="105">
        <f>'СВОД 2021'!M6+$H$1*1-'Октябрь 2021'!D5</f>
        <v>7643.4</v>
      </c>
      <c r="O6" s="105">
        <f>'СВОД 2021'!N6+$H$1*1-'Ноябрь 2021'!D5</f>
        <v>5443.4</v>
      </c>
      <c r="P6" s="105">
        <f>'СВОД 2021'!O6+$H$1*1-'Декабрь 2021'!D5</f>
        <v>5443.4</v>
      </c>
      <c r="Q6" s="106">
        <f t="shared" si="0"/>
        <v>26400</v>
      </c>
      <c r="R6" s="106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06">
        <f t="shared" si="1"/>
        <v>5443.4000000000015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2020'!S7</f>
        <v>19953.229999999996</v>
      </c>
      <c r="E7" s="105">
        <f>'СВОД 2021'!D7+$H$1*1-'Январь 2021'!D6</f>
        <v>7153.2299999999959</v>
      </c>
      <c r="F7" s="105">
        <f>'СВОД 2021'!E7+$H$1*1-'Февраль 2021'!D6</f>
        <v>3353.2299999999959</v>
      </c>
      <c r="G7" s="105">
        <f>'СВОД 2021'!F7+$H$1*1-'Март 2021'!D6</f>
        <v>2553.2299999999959</v>
      </c>
      <c r="H7" s="105">
        <f>'СВОД 2021'!G7+$H$1*1-'Апрель 2021'!D6</f>
        <v>4753.2299999999959</v>
      </c>
      <c r="I7" s="105">
        <f>'СВОД 2021'!H7+$H$1*1-'Май 2021'!D6</f>
        <v>4453.2299999999959</v>
      </c>
      <c r="J7" s="105">
        <f>'СВОД 2021'!I7+$H$1*1-'Июнь 2021'!D6</f>
        <v>4453.2299999999959</v>
      </c>
      <c r="K7" s="105">
        <f>'СВОД 2021'!J7+$H$1*1-'Июль 2021'!D6</f>
        <v>4453.2299999999959</v>
      </c>
      <c r="L7" s="105">
        <f>'СВОД 2021'!K7+$H$1*1-'Август 2021'!D6</f>
        <v>4453.2299999999959</v>
      </c>
      <c r="M7" s="105">
        <f>'СВОД 2021'!L7+$H$1*1-'Сентябрь 2021'!D6</f>
        <v>6653.2299999999959</v>
      </c>
      <c r="N7" s="105">
        <f>'СВОД 2021'!M7+$H$1*1-'Октябрь 2021'!D6</f>
        <v>2853.2299999999959</v>
      </c>
      <c r="O7" s="105">
        <f>'СВОД 2021'!N7+$H$1*1-'Ноябрь 2021'!D6</f>
        <v>2853.2299999999959</v>
      </c>
      <c r="P7" s="105">
        <f>'СВОД 2021'!O7+$H$1*1-'Декабрь 2021'!D6</f>
        <v>653.22999999999593</v>
      </c>
      <c r="Q7" s="106">
        <f t="shared" si="0"/>
        <v>26400</v>
      </c>
      <c r="R7" s="106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06">
        <f t="shared" si="1"/>
        <v>653.22999999999593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2020'!S8</f>
        <v>6600</v>
      </c>
      <c r="E8" s="105">
        <f>'СВОД 2021'!D8+$H$1*1-'Январь 2021'!D7</f>
        <v>8800</v>
      </c>
      <c r="F8" s="105">
        <f>'СВОД 2021'!E8+$H$1*1-'Февраль 2021'!D7</f>
        <v>11000</v>
      </c>
      <c r="G8" s="105">
        <f>'СВОД 2021'!F8+$H$1*1-'Март 2021'!D7</f>
        <v>13200</v>
      </c>
      <c r="H8" s="105">
        <f>'СВОД 2021'!G8+$H$1*1-'Апрель 2021'!D7</f>
        <v>15400</v>
      </c>
      <c r="I8" s="105">
        <f>'СВОД 2021'!H8+$H$1*1-'Май 2021'!D7</f>
        <v>0</v>
      </c>
      <c r="J8" s="105">
        <f>'СВОД 2021'!I8+$H$1*1-'Июнь 2021'!D7</f>
        <v>2200</v>
      </c>
      <c r="K8" s="105">
        <f>'СВОД 2021'!J8+$H$1*1-'Июль 2021'!D7</f>
        <v>-2200</v>
      </c>
      <c r="L8" s="105">
        <f>'СВОД 2021'!K8+$H$1*1-'Август 2021'!D7</f>
        <v>-4400</v>
      </c>
      <c r="M8" s="105">
        <f>'СВОД 2021'!L8+$H$1*1-'Сентябрь 2021'!D7</f>
        <v>-2200</v>
      </c>
      <c r="N8" s="105">
        <f>'СВОД 2021'!M8+$H$1*1-'Октябрь 2021'!D7</f>
        <v>0</v>
      </c>
      <c r="O8" s="105">
        <f>'СВОД 2021'!N8+$H$1*1-'Ноябрь 2021'!D7</f>
        <v>2200</v>
      </c>
      <c r="P8" s="105">
        <f>'СВОД 2021'!O8+$H$1*1-'Декабрь 2021'!D7</f>
        <v>4400</v>
      </c>
      <c r="Q8" s="106">
        <f t="shared" si="0"/>
        <v>26400</v>
      </c>
      <c r="R8" s="106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2020'!S9</f>
        <v>-0.8700000000098953</v>
      </c>
      <c r="E9" s="105">
        <f>'СВОД 2021'!D9+$H$1*1-'Январь 2021'!D8</f>
        <v>2199.1299999999901</v>
      </c>
      <c r="F9" s="105">
        <f>'СВОД 2021'!E9+$H$1*1-'Февраль 2021'!D8</f>
        <v>4399.1299999999901</v>
      </c>
      <c r="G9" s="105">
        <f>'СВОД 2021'!F9+$H$1*1-'Март 2021'!D8</f>
        <v>6599.1299999999901</v>
      </c>
      <c r="H9" s="105">
        <f>'СВОД 2021'!G9+$H$1*1-'Апрель 2021'!D8</f>
        <v>2199.1299999999901</v>
      </c>
      <c r="I9" s="105">
        <f>'СВОД 2021'!H9+$H$1*1-'Май 2021'!D8</f>
        <v>2199.1299999999901</v>
      </c>
      <c r="J9" s="105">
        <f>'СВОД 2021'!I9+$H$1*1-'Июнь 2021'!D8</f>
        <v>1899.1299999999901</v>
      </c>
      <c r="K9" s="105">
        <f>'СВОД 2021'!J9+$H$1*1-'Июль 2021'!D8</f>
        <v>1799.1299999999901</v>
      </c>
      <c r="L9" s="105">
        <f>'СВОД 2021'!K9+$H$1*1-'Август 2021'!D8</f>
        <v>1599.1299999999901</v>
      </c>
      <c r="M9" s="105">
        <f>'СВОД 2021'!L9+$H$1*1-'Сентябрь 2021'!D8</f>
        <v>3799.1299999999901</v>
      </c>
      <c r="N9" s="105">
        <f>'СВОД 2021'!M9+$H$1*1-'Октябрь 2021'!D8</f>
        <v>3699.1299999999901</v>
      </c>
      <c r="O9" s="105">
        <f>'СВОД 2021'!N9+$H$1*1-'Ноябрь 2021'!D8</f>
        <v>3599.1299999999901</v>
      </c>
      <c r="P9" s="105">
        <f>'СВОД 2021'!O9+$H$1*1-'Декабрь 2021'!D8</f>
        <v>5799.1299999999901</v>
      </c>
      <c r="Q9" s="106">
        <f t="shared" si="0"/>
        <v>26400</v>
      </c>
      <c r="R9" s="106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06">
        <f t="shared" si="1"/>
        <v>5799.1299999999901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2020'!S10</f>
        <v>2200</v>
      </c>
      <c r="E10" s="105">
        <f>'СВОД 2021'!D10+$H$1*1-'Январь 2021'!D9</f>
        <v>2200</v>
      </c>
      <c r="F10" s="105">
        <f>'СВОД 2021'!E10+$H$1*1-'Февраль 2021'!D9</f>
        <v>2200</v>
      </c>
      <c r="G10" s="105">
        <f>'СВОД 2021'!F10+$H$1*1-'Март 2021'!D9</f>
        <v>2200</v>
      </c>
      <c r="H10" s="105">
        <f>'СВОД 2021'!G10+$H$1*1-'Апрель 2021'!D9</f>
        <v>2200</v>
      </c>
      <c r="I10" s="105">
        <f>'СВОД 2021'!H10+$H$1*1-'Май 2021'!D9</f>
        <v>2200</v>
      </c>
      <c r="J10" s="105">
        <f>'СВОД 2021'!I10+$H$1*1-'Июнь 2021'!D9</f>
        <v>2200</v>
      </c>
      <c r="K10" s="105">
        <f>'СВОД 2021'!J10+$H$1*1-'Июль 2021'!D9</f>
        <v>2200</v>
      </c>
      <c r="L10" s="105">
        <f>'СВОД 2021'!K10+$H$1*1-'Август 2021'!D9</f>
        <v>2200</v>
      </c>
      <c r="M10" s="105">
        <f>'СВОД 2021'!L10+$H$1*1-'Сентябрь 2021'!D9</f>
        <v>2200</v>
      </c>
      <c r="N10" s="105">
        <f>'СВОД 2021'!M10+$H$1*1-'Октябрь 2021'!D9</f>
        <v>2200</v>
      </c>
      <c r="O10" s="105">
        <f>'СВОД 2021'!N10+$H$1*1-'Ноябрь 2021'!D9</f>
        <v>2200</v>
      </c>
      <c r="P10" s="105">
        <f>'СВОД 2021'!O10+$H$1*1-'Декабрь 2021'!D9</f>
        <v>2200</v>
      </c>
      <c r="Q10" s="106">
        <f t="shared" si="0"/>
        <v>26400</v>
      </c>
      <c r="R10" s="106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2020'!S11</f>
        <v>-7699.3600000000006</v>
      </c>
      <c r="E11" s="105">
        <f>'СВОД 2021'!D11+$H$1*1/2-'Январь 2021'!D10</f>
        <v>-6599.3600000000006</v>
      </c>
      <c r="F11" s="105">
        <f>'СВОД 2021'!E11+$H$1*1/2-'Февраль 2021'!D10</f>
        <v>-5499.3600000000006</v>
      </c>
      <c r="G11" s="105">
        <f>'СВОД 2021'!F11+$H$1*1/2-'Март 2021'!D10</f>
        <v>-4399.3600000000006</v>
      </c>
      <c r="H11" s="105">
        <f>'СВОД 2021'!G11+$H$1*1/2-'Апрель 2021'!D10</f>
        <v>-3299.3600000000006</v>
      </c>
      <c r="I11" s="105">
        <f>'СВОД 2021'!H11+$H$1*1/2-'Май 2021'!D10</f>
        <v>-2199.3600000000006</v>
      </c>
      <c r="J11" s="105">
        <f>'СВОД 2021'!I11+$H$1*1/2-'Июнь 2021'!D10</f>
        <v>-1099.3600000000006</v>
      </c>
      <c r="K11" s="105">
        <f>'СВОД 2021'!J11+$H$1*1/2-'Июль 2021'!D10</f>
        <v>0.63999999999941792</v>
      </c>
      <c r="L11" s="105">
        <f>'СВОД 2021'!K11+$H$1*1/2-'Август 2021'!D10</f>
        <v>1100.6399999999994</v>
      </c>
      <c r="M11" s="105">
        <f>'СВОД 2021'!L11+$H$1*1/2-'Сентябрь 2021'!D10</f>
        <v>2200.6399999999994</v>
      </c>
      <c r="N11" s="105">
        <f>'СВОД 2021'!M11+$H$1*1/2-'Октябрь 2021'!D10</f>
        <v>-9899.36</v>
      </c>
      <c r="O11" s="105">
        <f>'СВОД 2021'!N11+$H$1*1/2-'Ноябрь 2021'!D10</f>
        <v>-8799.36</v>
      </c>
      <c r="P11" s="105">
        <f>'СВОД 2021'!O11+$H$1*1/2-'Декабрь 2021'!D10</f>
        <v>-7699.3600000000006</v>
      </c>
      <c r="Q11" s="106">
        <f>2200*12/2</f>
        <v>13200</v>
      </c>
      <c r="R11" s="106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06">
        <f t="shared" si="1"/>
        <v>-7699.3600000000006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2020'!S12</f>
        <v>52108.05</v>
      </c>
      <c r="E12" s="105">
        <f>'СВОД 2021'!D12+$H$1*1-'Январь 2021'!D11</f>
        <v>54308.05</v>
      </c>
      <c r="F12" s="105">
        <f>'СВОД 2021'!E12+$H$1*1-'Февраль 2021'!D11</f>
        <v>56508.05</v>
      </c>
      <c r="G12" s="105">
        <f>'СВОД 2021'!F12+$H$1*1-'Март 2021'!D11</f>
        <v>58708.05</v>
      </c>
      <c r="H12" s="105">
        <f>'СВОД 2021'!G12+$H$1*1-'Апрель 2021'!D11</f>
        <v>60908.05</v>
      </c>
      <c r="I12" s="105">
        <f>'СВОД 2021'!H12+$H$1*1-'Май 2021'!D11</f>
        <v>63108.05</v>
      </c>
      <c r="J12" s="105">
        <f>'СВОД 2021'!I12+$H$1*1-'Июнь 2021'!D11</f>
        <v>65308.05</v>
      </c>
      <c r="K12" s="105">
        <f>'СВОД 2021'!J12+$H$1*1-'Июль 2021'!D11</f>
        <v>67508.05</v>
      </c>
      <c r="L12" s="105">
        <f>'СВОД 2021'!K12+$H$1*1-'Август 2021'!D11</f>
        <v>56508.05</v>
      </c>
      <c r="M12" s="105">
        <f>'СВОД 2021'!L12+$H$1*1-'Сентябрь 2021'!D11</f>
        <v>52108.05</v>
      </c>
      <c r="N12" s="105">
        <f>'СВОД 2021'!M12+$H$1*1-'Октябрь 2021'!D11</f>
        <v>45508.05</v>
      </c>
      <c r="O12" s="105">
        <f>'СВОД 2021'!N12+$H$1*1-'Ноябрь 2021'!D11</f>
        <v>38908.050000000003</v>
      </c>
      <c r="P12" s="105">
        <f>'СВОД 2021'!O12+$H$1*1-'Декабрь 2021'!D11</f>
        <v>27908.050000000003</v>
      </c>
      <c r="Q12" s="106">
        <f t="shared" si="0"/>
        <v>26400</v>
      </c>
      <c r="R12" s="106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06">
        <f t="shared" si="1"/>
        <v>27908.050000000003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2020'!S13</f>
        <v>65990.23</v>
      </c>
      <c r="E13" s="105">
        <f>'СВОД 2021'!D13+$H$1*1-'Январь 2021'!D12</f>
        <v>68190.23</v>
      </c>
      <c r="F13" s="105">
        <f>'СВОД 2021'!E13+$H$1*1-'Февраль 2021'!D12</f>
        <v>70390.23</v>
      </c>
      <c r="G13" s="105">
        <f>'СВОД 2021'!F13+$H$1*1-'Март 2021'!D12</f>
        <v>72590.23</v>
      </c>
      <c r="H13" s="105">
        <f>'СВОД 2021'!G13+$H$1*1-'Апрель 2021'!D12</f>
        <v>74790.23</v>
      </c>
      <c r="I13" s="105">
        <f>'СВОД 2021'!H13+$H$1*1-'Май 2021'!D12</f>
        <v>76990.23</v>
      </c>
      <c r="J13" s="105">
        <f>'СВОД 2021'!I13+$H$1*1-'Июнь 2021'!D12</f>
        <v>79190.23</v>
      </c>
      <c r="K13" s="105">
        <f>'СВОД 2021'!J13+$H$1*1-'Июль 2021'!D12</f>
        <v>81390.23</v>
      </c>
      <c r="L13" s="105">
        <f>'СВОД 2021'!K13+$H$1*1-'Август 2021'!D12</f>
        <v>83590.23</v>
      </c>
      <c r="M13" s="105">
        <f>'СВОД 2021'!L13+$H$1*1-'Сентябрь 2021'!D12</f>
        <v>85790.23</v>
      </c>
      <c r="N13" s="105">
        <f>'СВОД 2021'!M13+$H$1*1-'Октябрь 2021'!D12</f>
        <v>87990.23</v>
      </c>
      <c r="O13" s="105">
        <f>'СВОД 2021'!N13+$H$1*1-'Ноябрь 2021'!D12</f>
        <v>90190.23</v>
      </c>
      <c r="P13" s="105">
        <f>'СВОД 2021'!O13+$H$1*1-'Декабрь 2021'!D12</f>
        <v>92390.23</v>
      </c>
      <c r="Q13" s="106">
        <f t="shared" si="0"/>
        <v>26400</v>
      </c>
      <c r="R13" s="106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06">
        <f t="shared" si="1"/>
        <v>92390.23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2020'!S14</f>
        <v>-7849.5599999999977</v>
      </c>
      <c r="E14" s="105">
        <f>'СВОД 2021'!D14+$H$1*1-'Январь 2021'!D13</f>
        <v>-5649.5599999999977</v>
      </c>
      <c r="F14" s="105">
        <f>'СВОД 2021'!E14+$H$1*1-'Февраль 2021'!D13</f>
        <v>-3449.5599999999977</v>
      </c>
      <c r="G14" s="105">
        <f>'СВОД 2021'!F14+$H$1*1-'Март 2021'!D13</f>
        <v>-1249.5599999999977</v>
      </c>
      <c r="H14" s="105">
        <f>'СВОД 2021'!G14+$H$1*1-'Апрель 2021'!D13</f>
        <v>-6049.5599999999977</v>
      </c>
      <c r="I14" s="105">
        <f>'СВОД 2021'!H14+$H$1*1-'Май 2021'!D13</f>
        <v>-3849.5599999999977</v>
      </c>
      <c r="J14" s="105">
        <f>'СВОД 2021'!I14+$H$1*1-'Июнь 2021'!D13</f>
        <v>-1649.5599999999977</v>
      </c>
      <c r="K14" s="105">
        <f>'СВОД 2021'!J14+$H$1*1-'Июль 2021'!D13</f>
        <v>550.44000000000233</v>
      </c>
      <c r="L14" s="105">
        <f>'СВОД 2021'!K14+$H$1*1-'Август 2021'!D13</f>
        <v>2750.4400000000023</v>
      </c>
      <c r="M14" s="105">
        <f>'СВОД 2021'!L14+$H$1*1-'Сентябрь 2021'!D13</f>
        <v>4950.4400000000023</v>
      </c>
      <c r="N14" s="105">
        <f>'СВОД 2021'!M14+$H$1*1-'Октябрь 2021'!D13</f>
        <v>-2849.5599999999977</v>
      </c>
      <c r="O14" s="105">
        <f>'СВОД 2021'!N14+$H$1*1-'Ноябрь 2021'!D13</f>
        <v>-649.55999999999767</v>
      </c>
      <c r="P14" s="105">
        <f>'СВОД 2021'!O14+$H$1*1-'Декабрь 2021'!D13</f>
        <v>-4449.5599999999977</v>
      </c>
      <c r="Q14" s="106">
        <f t="shared" si="0"/>
        <v>26400</v>
      </c>
      <c r="R14" s="106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06">
        <f t="shared" si="1"/>
        <v>-4449.5599999999977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2020'!S15</f>
        <v>7480</v>
      </c>
      <c r="E15" s="105">
        <f>'СВОД 2021'!D15+$H$1*1-'Январь 2021'!D14</f>
        <v>9680</v>
      </c>
      <c r="F15" s="105">
        <f>'СВОД 2021'!E15+$H$1*1-'Февраль 2021'!D14</f>
        <v>11880</v>
      </c>
      <c r="G15" s="105">
        <f>'СВОД 2021'!F15+$H$1*1-'Март 2021'!D14</f>
        <v>7480</v>
      </c>
      <c r="H15" s="105">
        <f>'СВОД 2021'!G15+$H$1*1-'Апрель 2021'!D14</f>
        <v>9680</v>
      </c>
      <c r="I15" s="105">
        <f>'СВОД 2021'!H15+$H$1*1-'Май 2021'!D14</f>
        <v>1880</v>
      </c>
      <c r="J15" s="105">
        <f>'СВОД 2021'!I15+$H$1*1-'Июнь 2021'!D14</f>
        <v>4080</v>
      </c>
      <c r="K15" s="105">
        <f>'СВОД 2021'!J15+$H$1*1-'Июль 2021'!D14</f>
        <v>6280</v>
      </c>
      <c r="L15" s="105">
        <f>'СВОД 2021'!K15+$H$1*1-'Август 2021'!D14</f>
        <v>-1520</v>
      </c>
      <c r="M15" s="105">
        <f>'СВОД 2021'!L15+$H$1*1-'Сентябрь 2021'!D14</f>
        <v>680</v>
      </c>
      <c r="N15" s="105">
        <f>'СВОД 2021'!M15+$H$1*1-'Октябрь 2021'!D14</f>
        <v>-8792.4</v>
      </c>
      <c r="O15" s="105">
        <f>'СВОД 2021'!N15+$H$1*1-'Ноябрь 2021'!D14</f>
        <v>-6592.4</v>
      </c>
      <c r="P15" s="105">
        <f>'СВОД 2021'!O15+$H$1*1-'Декабрь 2021'!D14</f>
        <v>-4392.3999999999996</v>
      </c>
      <c r="Q15" s="106">
        <f t="shared" si="0"/>
        <v>26400</v>
      </c>
      <c r="R15" s="106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06">
        <f t="shared" si="1"/>
        <v>-4392.4000000000015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2020'!S16</f>
        <v>29400</v>
      </c>
      <c r="E16" s="105">
        <f>'СВОД 2021'!D16+$H$1*1-'Январь 2021'!D15</f>
        <v>31600</v>
      </c>
      <c r="F16" s="105">
        <f>'СВОД 2021'!E16+$H$1*1-'Февраль 2021'!D15</f>
        <v>33800</v>
      </c>
      <c r="G16" s="105">
        <f>'СВОД 2021'!F16+$H$1*1-'Март 2021'!D15</f>
        <v>36000</v>
      </c>
      <c r="H16" s="105">
        <f>'СВОД 2021'!G16+$H$1*1-'Апрель 2021'!D15</f>
        <v>38200</v>
      </c>
      <c r="I16" s="105">
        <f>'СВОД 2021'!H16+$H$1*1-'Май 2021'!D15</f>
        <v>20400</v>
      </c>
      <c r="J16" s="105">
        <f>'СВОД 2021'!I16+$H$1*1-'Июнь 2021'!D15</f>
        <v>22600</v>
      </c>
      <c r="K16" s="105">
        <f>'СВОД 2021'!J16+$H$1*1-'Июль 2021'!D15</f>
        <v>24800</v>
      </c>
      <c r="L16" s="105">
        <f>'СВОД 2021'!K16+$H$1*1-'Август 2021'!D15</f>
        <v>27000</v>
      </c>
      <c r="M16" s="105">
        <f>'СВОД 2021'!L16+$H$1*1-'Сентябрь 2021'!D15</f>
        <v>29200</v>
      </c>
      <c r="N16" s="105">
        <f>'СВОД 2021'!M16+$H$1*1-'Октябрь 2021'!D15</f>
        <v>31400</v>
      </c>
      <c r="O16" s="105">
        <f>'СВОД 2021'!N16+$H$1*1-'Ноябрь 2021'!D15</f>
        <v>33600</v>
      </c>
      <c r="P16" s="105">
        <f>'СВОД 2021'!O16+$H$1*1-'Декабрь 2021'!D15</f>
        <v>35800</v>
      </c>
      <c r="Q16" s="106">
        <f t="shared" si="0"/>
        <v>26400</v>
      </c>
      <c r="R16" s="106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06">
        <f t="shared" si="1"/>
        <v>35800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2020'!S17</f>
        <v>19851</v>
      </c>
      <c r="E17" s="105">
        <f>'СВОД 2021'!D17+$H$1*1-'Январь 2021'!D16</f>
        <v>17051</v>
      </c>
      <c r="F17" s="105">
        <f>'СВОД 2021'!E17+$H$1*1-'Февраль 2021'!D16</f>
        <v>17051</v>
      </c>
      <c r="G17" s="105">
        <f>'СВОД 2021'!F17+$H$1*1-'Март 2021'!D16</f>
        <v>17051</v>
      </c>
      <c r="H17" s="105">
        <f>'СВОД 2021'!G17+$H$1*1-'Апрель 2021'!D16</f>
        <v>19251</v>
      </c>
      <c r="I17" s="105">
        <f>'СВОД 2021'!H17+$H$1*1-'Май 2021'!D16</f>
        <v>13451</v>
      </c>
      <c r="J17" s="105">
        <f>'СВОД 2021'!I17+$H$1*1-'Июнь 2021'!D16</f>
        <v>15651</v>
      </c>
      <c r="K17" s="105">
        <f>'СВОД 2021'!J17+$H$1*1-'Июль 2021'!D16</f>
        <v>15651</v>
      </c>
      <c r="L17" s="105">
        <f>'СВОД 2021'!K17+$H$1*1-'Август 2021'!D16</f>
        <v>17851</v>
      </c>
      <c r="M17" s="105">
        <f>'СВОД 2021'!L17+$H$1*1-'Сентябрь 2021'!D16</f>
        <v>15651</v>
      </c>
      <c r="N17" s="105">
        <f>'СВОД 2021'!M17+$H$1*1-'Октябрь 2021'!D16</f>
        <v>13451</v>
      </c>
      <c r="O17" s="105">
        <f>'СВОД 2021'!N17+$H$1*1-'Ноябрь 2021'!D16</f>
        <v>13451</v>
      </c>
      <c r="P17" s="105">
        <f>'СВОД 2021'!O17+$H$1*1-'Декабрь 2021'!D16</f>
        <v>15651</v>
      </c>
      <c r="Q17" s="106">
        <f t="shared" si="0"/>
        <v>26400</v>
      </c>
      <c r="R17" s="106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06">
        <f t="shared" si="1"/>
        <v>15651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2020'!S18</f>
        <v>71700</v>
      </c>
      <c r="E18" s="105">
        <f>'СВОД 2021'!D18+$H$1*1-'Январь 2021'!D17</f>
        <v>73900</v>
      </c>
      <c r="F18" s="105">
        <f>'СВОД 2021'!E18+$H$1*1-'Февраль 2021'!D17</f>
        <v>76100</v>
      </c>
      <c r="G18" s="105">
        <f>'СВОД 2021'!F18+$H$1*1-'Март 2021'!D17</f>
        <v>78300</v>
      </c>
      <c r="H18" s="105">
        <f>'СВОД 2021'!G18+$H$1*1-'Апрель 2021'!D17</f>
        <v>80500</v>
      </c>
      <c r="I18" s="105">
        <f>'СВОД 2021'!H18+$H$1*1-'Май 2021'!D17</f>
        <v>82700</v>
      </c>
      <c r="J18" s="105">
        <f>'СВОД 2021'!I18+$H$1*1-'Июнь 2021'!D17</f>
        <v>84900</v>
      </c>
      <c r="K18" s="105">
        <f>'СВОД 2021'!J18+$H$1*1-'Июль 2021'!D17</f>
        <v>87100</v>
      </c>
      <c r="L18" s="105">
        <f>'СВОД 2021'!K18+$H$1*1-'Август 2021'!D17</f>
        <v>89300</v>
      </c>
      <c r="M18" s="105">
        <f>'СВОД 2021'!L18+$H$1*1-'Сентябрь 2021'!D17</f>
        <v>31778.82</v>
      </c>
      <c r="N18" s="105">
        <f>'СВОД 2021'!M18+$H$1*1-'Октябрь 2021'!D17</f>
        <v>32724.61</v>
      </c>
      <c r="O18" s="105">
        <f>'СВОД 2021'!N18+$H$1*1-'Ноябрь 2021'!D17</f>
        <v>34924.61</v>
      </c>
      <c r="P18" s="105">
        <f>'СВОД 2021'!O18+$H$1*1-'Декабрь 2021'!D17</f>
        <v>37124.61</v>
      </c>
      <c r="Q18" s="106">
        <f t="shared" si="0"/>
        <v>26400</v>
      </c>
      <c r="R18" s="106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60975.39</v>
      </c>
      <c r="S18" s="106">
        <f t="shared" si="1"/>
        <v>37124.61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2020'!S19</f>
        <v>-2498.1499999999978</v>
      </c>
      <c r="E19" s="105">
        <f>'СВОД 2021'!D19+$H$1*1-'Январь 2021'!D18</f>
        <v>-298.14999999999782</v>
      </c>
      <c r="F19" s="105">
        <f>'СВОД 2021'!E19+$H$1*1-'Февраль 2021'!D18</f>
        <v>-98.149999999997817</v>
      </c>
      <c r="G19" s="105">
        <f>'СВОД 2021'!F19+$H$1*1-'Март 2021'!D18</f>
        <v>-98.149999999997817</v>
      </c>
      <c r="H19" s="105">
        <f>'СВОД 2021'!G19+$H$1*1-'Апрель 2021'!D18</f>
        <v>-198.14999999999782</v>
      </c>
      <c r="I19" s="105">
        <f>'СВОД 2021'!H19+$H$1*1-'Май 2021'!D18</f>
        <v>-298.14999999999782</v>
      </c>
      <c r="J19" s="105">
        <f>'СВОД 2021'!I19+$H$1*1-'Июнь 2021'!D18</f>
        <v>-298.14999999999782</v>
      </c>
      <c r="K19" s="105">
        <f>'СВОД 2021'!J19+$H$1*1-'Июль 2021'!D18</f>
        <v>-298.14999999999782</v>
      </c>
      <c r="L19" s="105">
        <f>'СВОД 2021'!K19+$H$1*1-'Август 2021'!D18</f>
        <v>-298.14999999999782</v>
      </c>
      <c r="M19" s="105">
        <f>'СВОД 2021'!L19+$H$1*1-'Сентябрь 2021'!D18</f>
        <v>-298.14999999999782</v>
      </c>
      <c r="N19" s="105">
        <f>'СВОД 2021'!M19+$H$1*1-'Октябрь 2021'!D18</f>
        <v>-298.14999999999782</v>
      </c>
      <c r="O19" s="105">
        <f>'СВОД 2021'!N19+$H$1*1-'Ноябрь 2021'!D18</f>
        <v>-298.14999999999782</v>
      </c>
      <c r="P19" s="105">
        <f>'СВОД 2021'!O19+$H$1*1-'Декабрь 2021'!D18</f>
        <v>-2498.1499999999978</v>
      </c>
      <c r="Q19" s="106">
        <f t="shared" si="0"/>
        <v>26400</v>
      </c>
      <c r="R19" s="106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06">
        <f t="shared" si="1"/>
        <v>-2498.1499999999978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2020'!S20</f>
        <v>-0.47000000000116415</v>
      </c>
      <c r="E20" s="105">
        <f>'СВОД 2021'!D20+$H$1*1-'Январь 2021'!D19</f>
        <v>-0.47000000000116415</v>
      </c>
      <c r="F20" s="105">
        <f>'СВОД 2021'!E20+$H$1*1-'Февраль 2021'!D19</f>
        <v>2199.5299999999988</v>
      </c>
      <c r="G20" s="105">
        <f>'СВОД 2021'!F20+$H$1*1-'Март 2021'!D19</f>
        <v>-0.47000000000116415</v>
      </c>
      <c r="H20" s="105">
        <f>'СВОД 2021'!G20+$H$1*1-'Апрель 2021'!D19</f>
        <v>2199.5299999999988</v>
      </c>
      <c r="I20" s="105">
        <f>'СВОД 2021'!H20+$H$1*1-'Май 2021'!D19</f>
        <v>4399.5299999999988</v>
      </c>
      <c r="J20" s="105">
        <f>'СВОД 2021'!I20+$H$1*1-'Июнь 2021'!D19</f>
        <v>-0.47000000000116415</v>
      </c>
      <c r="K20" s="105">
        <f>'СВОД 2021'!J20+$H$1*1-'Июль 2021'!D19</f>
        <v>2199.5299999999988</v>
      </c>
      <c r="L20" s="105">
        <f>'СВОД 2021'!K20+$H$1*1-'Август 2021'!D19</f>
        <v>4399.5299999999988</v>
      </c>
      <c r="M20" s="105">
        <f>'СВОД 2021'!L20+$H$1*1-'Сентябрь 2021'!D19</f>
        <v>6599.5299999999988</v>
      </c>
      <c r="N20" s="105">
        <f>'СВОД 2021'!M20+$H$1*1-'Октябрь 2021'!D19</f>
        <v>8799.5299999999988</v>
      </c>
      <c r="O20" s="105">
        <f>'СВОД 2021'!N20+$H$1*1-'Ноябрь 2021'!D19</f>
        <v>10999.529999999999</v>
      </c>
      <c r="P20" s="105">
        <f>'СВОД 2021'!O20+$H$1*1-'Декабрь 2021'!D19</f>
        <v>13199.529999999999</v>
      </c>
      <c r="Q20" s="106">
        <f t="shared" si="0"/>
        <v>26400</v>
      </c>
      <c r="R20" s="106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06">
        <f t="shared" si="1"/>
        <v>13199.529999999999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2020'!S21</f>
        <v>0</v>
      </c>
      <c r="E21" s="105">
        <f>'СВОД 2021'!D21+$H$1*1-'Январь 2021'!D20</f>
        <v>0</v>
      </c>
      <c r="F21" s="105">
        <f>'СВОД 2021'!E21+$H$1*1-'Февраль 2021'!D20</f>
        <v>0</v>
      </c>
      <c r="G21" s="105">
        <f>'СВОД 2021'!F21+$H$1*1-'Март 2021'!D20</f>
        <v>0</v>
      </c>
      <c r="H21" s="105">
        <f>'СВОД 2021'!G21+$H$1*1-'Апрель 2021'!D20</f>
        <v>0</v>
      </c>
      <c r="I21" s="105">
        <f>'СВОД 2021'!H21+$H$1*1-'Май 2021'!D20</f>
        <v>0</v>
      </c>
      <c r="J21" s="105">
        <f>'СВОД 2021'!I21+$H$1*1-'Июнь 2021'!D20</f>
        <v>0</v>
      </c>
      <c r="K21" s="105">
        <f>'СВОД 2021'!J21+$H$1*1-'Июль 2021'!D20</f>
        <v>0</v>
      </c>
      <c r="L21" s="105">
        <f>'СВОД 2021'!K21+$H$1*1-'Август 2021'!D20</f>
        <v>0</v>
      </c>
      <c r="M21" s="105">
        <f>'СВОД 2021'!L21+$H$1*1-'Сентябрь 2021'!D20</f>
        <v>0</v>
      </c>
      <c r="N21" s="105">
        <f>'СВОД 2021'!M21+$H$1*1-'Октябрь 2021'!D20</f>
        <v>0</v>
      </c>
      <c r="O21" s="105">
        <f>'СВОД 2021'!N21+$H$1*1-'Ноябрь 2021'!D20</f>
        <v>0</v>
      </c>
      <c r="P21" s="105">
        <f>'СВОД 2021'!O21+$H$1*1-'Декабрь 2021'!D20</f>
        <v>0</v>
      </c>
      <c r="Q21" s="106">
        <f t="shared" si="0"/>
        <v>26400</v>
      </c>
      <c r="R21" s="106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2020'!S22</f>
        <v>61599.840000000004</v>
      </c>
      <c r="E22" s="105">
        <f>'СВОД 2021'!D22+$H$1*1-'Январь 2021'!D21</f>
        <v>63799.840000000004</v>
      </c>
      <c r="F22" s="105">
        <f>'СВОД 2021'!E22+$H$1*1-'Февраль 2021'!D21</f>
        <v>65999.839999999997</v>
      </c>
      <c r="G22" s="105">
        <f>'СВОД 2021'!F22+$H$1*1-'Март 2021'!D21</f>
        <v>68199.839999999997</v>
      </c>
      <c r="H22" s="105">
        <f>'СВОД 2021'!G22+$H$1*1-'Апрель 2021'!D21</f>
        <v>70399.839999999997</v>
      </c>
      <c r="I22" s="105">
        <f>'СВОД 2021'!H22+$H$1*1-'Май 2021'!D21</f>
        <v>72599.839999999997</v>
      </c>
      <c r="J22" s="105">
        <f>'СВОД 2021'!I22+$H$1*1-'Июнь 2021'!D21</f>
        <v>74799.839999999997</v>
      </c>
      <c r="K22" s="105">
        <f>'СВОД 2021'!J22+$H$1*1-'Июль 2021'!D21</f>
        <v>76999.839999999997</v>
      </c>
      <c r="L22" s="105">
        <f>'СВОД 2021'!K22+$H$1*1-'Август 2021'!D21</f>
        <v>79199.839999999997</v>
      </c>
      <c r="M22" s="105">
        <f>'СВОД 2021'!L22+$H$1*1-'Сентябрь 2021'!D21</f>
        <v>81399.839999999997</v>
      </c>
      <c r="N22" s="105">
        <f>'СВОД 2021'!M22+$H$1*1-'Октябрь 2021'!D21</f>
        <v>83599.839999999997</v>
      </c>
      <c r="O22" s="105">
        <f>'СВОД 2021'!N22+$H$1*1-'Ноябрь 2021'!D21</f>
        <v>85799.84</v>
      </c>
      <c r="P22" s="105">
        <f>'СВОД 2021'!O22+$H$1*1-'Декабрь 2021'!D21</f>
        <v>87999.84</v>
      </c>
      <c r="Q22" s="106">
        <f t="shared" si="0"/>
        <v>26400</v>
      </c>
      <c r="R22" s="106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06">
        <f t="shared" si="1"/>
        <v>87999.84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2020'!S23</f>
        <v>52883</v>
      </c>
      <c r="E23" s="105">
        <f>'СВОД 2021'!D23+$H$1*1-'Январь 2021'!D22</f>
        <v>55083</v>
      </c>
      <c r="F23" s="105">
        <f>'СВОД 2021'!E23+$H$1*1-'Февраль 2021'!D22</f>
        <v>57283</v>
      </c>
      <c r="G23" s="105">
        <f>'СВОД 2021'!F23+$H$1*1-'Март 2021'!D22</f>
        <v>59483</v>
      </c>
      <c r="H23" s="105">
        <f>'СВОД 2021'!G23+$H$1*1-'Апрель 2021'!D22</f>
        <v>61683</v>
      </c>
      <c r="I23" s="105">
        <f>'СВОД 2021'!H23+$H$1*1-'Май 2021'!D22</f>
        <v>63883</v>
      </c>
      <c r="J23" s="105">
        <f>'СВОД 2021'!I23+$H$1*1-'Июнь 2021'!D22</f>
        <v>66083</v>
      </c>
      <c r="K23" s="105">
        <f>'СВОД 2021'!J23+$H$1*1-'Июль 2021'!D22</f>
        <v>-11000</v>
      </c>
      <c r="L23" s="105">
        <f>'СВОД 2021'!K23+$H$1*1-'Август 2021'!D22</f>
        <v>-8800</v>
      </c>
      <c r="M23" s="105">
        <f>'СВОД 2021'!L23+$H$1*1-'Сентябрь 2021'!D22</f>
        <v>-6600</v>
      </c>
      <c r="N23" s="105">
        <f>'СВОД 2021'!M23+$H$1*1-'Октябрь 2021'!D22</f>
        <v>-4400</v>
      </c>
      <c r="O23" s="105">
        <f>'СВОД 2021'!N23+$H$1*1-'Ноябрь 2021'!D22</f>
        <v>-2200</v>
      </c>
      <c r="P23" s="105">
        <f>'СВОД 2021'!O23+$H$1*1-'Декабрь 2021'!D22</f>
        <v>-555.14</v>
      </c>
      <c r="Q23" s="106">
        <f t="shared" si="0"/>
        <v>26400</v>
      </c>
      <c r="R23" s="106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06">
        <f t="shared" si="1"/>
        <v>-555.13999999999942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2020'!S24</f>
        <v>41800</v>
      </c>
      <c r="E24" s="105">
        <f>'СВОД 2021'!D24+$H$1*1-'Январь 2021'!D23</f>
        <v>44000</v>
      </c>
      <c r="F24" s="105">
        <f>'СВОД 2021'!E24+$H$1*1-'Февраль 2021'!D23</f>
        <v>46200</v>
      </c>
      <c r="G24" s="105">
        <f>'СВОД 2021'!F24+$H$1*1-'Март 2021'!D23</f>
        <v>48400</v>
      </c>
      <c r="H24" s="105">
        <f>'СВОД 2021'!G24+$H$1*1-'Апрель 2021'!D23</f>
        <v>50600</v>
      </c>
      <c r="I24" s="105">
        <f>'СВОД 2021'!H24+$H$1*1-'Май 2021'!D23</f>
        <v>52800</v>
      </c>
      <c r="J24" s="105">
        <f>'СВОД 2021'!I24+$H$1*1-'Июнь 2021'!D23</f>
        <v>6600</v>
      </c>
      <c r="K24" s="105">
        <f>'СВОД 2021'!J24+$H$1*1-'Июль 2021'!D23</f>
        <v>0</v>
      </c>
      <c r="L24" s="105">
        <f>'СВОД 2021'!K24+$H$1*1-'Август 2021'!D23</f>
        <v>2200</v>
      </c>
      <c r="M24" s="105">
        <f>'СВОД 2021'!L24+$H$1*1-'Сентябрь 2021'!D23</f>
        <v>4400</v>
      </c>
      <c r="N24" s="105">
        <f>'СВОД 2021'!M24+$H$1*1-'Октябрь 2021'!D23</f>
        <v>6600</v>
      </c>
      <c r="O24" s="105">
        <f>'СВОД 2021'!N24+$H$1*1-'Ноябрь 2021'!D23</f>
        <v>8800</v>
      </c>
      <c r="P24" s="105">
        <f>'СВОД 2021'!O24+$H$1*1-'Декабрь 2021'!D23</f>
        <v>11000</v>
      </c>
      <c r="Q24" s="106">
        <f t="shared" si="0"/>
        <v>26400</v>
      </c>
      <c r="R24" s="106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06">
        <f t="shared" si="1"/>
        <v>11000</v>
      </c>
      <c r="T24" s="116"/>
    </row>
    <row r="25" spans="1:20" ht="15.95" customHeight="1" x14ac:dyDescent="0.25">
      <c r="A25" s="20" t="s">
        <v>386</v>
      </c>
      <c r="B25" s="2">
        <v>16</v>
      </c>
      <c r="C25" s="20" t="s">
        <v>21</v>
      </c>
      <c r="D25" s="133">
        <f>'СВОД 2020'!S25</f>
        <v>11356.129999999997</v>
      </c>
      <c r="E25" s="105">
        <f>'СВОД 2021'!D25+$H$1*1-'Январь 2021'!D24</f>
        <v>9116.1299999999974</v>
      </c>
      <c r="F25" s="105">
        <f>'СВОД 2021'!E25+$H$1*1-'Февраль 2021'!D24</f>
        <v>9096.1299999999974</v>
      </c>
      <c r="G25" s="105">
        <f>'СВОД 2021'!F25+$H$1*1-'Март 2021'!D24</f>
        <v>6856.1299999999974</v>
      </c>
      <c r="H25" s="105">
        <f>'СВОД 2021'!G25+$H$1*1-'Апрель 2021'!D24</f>
        <v>4616.1299999999974</v>
      </c>
      <c r="I25" s="105">
        <f>'СВОД 2021'!H25+$H$1*1-'Май 2021'!D24</f>
        <v>4616.1299999999974</v>
      </c>
      <c r="J25" s="105">
        <f>'СВОД 2021'!I25+$H$1*1-'Июнь 2021'!D24</f>
        <v>6816.1299999999974</v>
      </c>
      <c r="K25" s="105">
        <f>'СВОД 2021'!J25+$H$1*1-'Июль 2021'!D24</f>
        <v>9016.1299999999974</v>
      </c>
      <c r="L25" s="105">
        <f>'СВОД 2021'!K25+$H$1*1-'Август 2021'!D24</f>
        <v>6776.1299999999974</v>
      </c>
      <c r="M25" s="105">
        <f>'СВОД 2021'!L25+$H$1*1-'Сентябрь 2021'!D24</f>
        <v>4536.1299999999974</v>
      </c>
      <c r="N25" s="105">
        <f>'СВОД 2021'!M25+$H$1*1-'Октябрь 2021'!D24</f>
        <v>4536.1299999999974</v>
      </c>
      <c r="O25" s="105">
        <f>'СВОД 2021'!N25+$H$1*1-'Ноябрь 2021'!D24</f>
        <v>6736.1299999999974</v>
      </c>
      <c r="P25" s="105">
        <f>'СВОД 2021'!O25+$H$1*1-'Декабрь 2021'!D24</f>
        <v>6736.1299999999974</v>
      </c>
      <c r="Q25" s="106">
        <f t="shared" si="0"/>
        <v>26400</v>
      </c>
      <c r="R25" s="106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06">
        <f t="shared" si="1"/>
        <v>6736.1299999999974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2020'!S26</f>
        <v>33202.300000000003</v>
      </c>
      <c r="E26" s="105">
        <f>'СВОД 2021'!D26+$H$1*1-'Январь 2021'!D25</f>
        <v>35402.300000000003</v>
      </c>
      <c r="F26" s="105">
        <f>'СВОД 2021'!E26+$H$1*1-'Февраль 2021'!D25</f>
        <v>37602.300000000003</v>
      </c>
      <c r="G26" s="105">
        <f>'СВОД 2021'!F26+$H$1*1-'Март 2021'!D25</f>
        <v>39802.300000000003</v>
      </c>
      <c r="H26" s="105">
        <f>'СВОД 2021'!G26+$H$1*1-'Апрель 2021'!D25</f>
        <v>18502.300000000003</v>
      </c>
      <c r="I26" s="105">
        <f>'СВОД 2021'!H26+$H$1*1-'Май 2021'!D25</f>
        <v>20702.300000000003</v>
      </c>
      <c r="J26" s="105">
        <f>'СВОД 2021'!I26+$H$1*1-'Июнь 2021'!D25</f>
        <v>1902.3000000000029</v>
      </c>
      <c r="K26" s="105">
        <f>'СВОД 2021'!J26+$H$1*1-'Июль 2021'!D25</f>
        <v>1102.3000000000029</v>
      </c>
      <c r="L26" s="105">
        <f>'СВОД 2021'!K26+$H$1*1-'Август 2021'!D25</f>
        <v>3302.3000000000029</v>
      </c>
      <c r="M26" s="105">
        <f>'СВОД 2021'!L26+$H$1*1-'Сентябрь 2021'!D25</f>
        <v>2502.3000000000029</v>
      </c>
      <c r="N26" s="105">
        <f>'СВОД 2021'!M26+$H$1*1-'Октябрь 2021'!D25</f>
        <v>-297.69999999999709</v>
      </c>
      <c r="O26" s="105">
        <f>'СВОД 2021'!N26+$H$1*1-'Ноябрь 2021'!D25</f>
        <v>-2297.6999999999971</v>
      </c>
      <c r="P26" s="105">
        <f>'СВОД 2021'!O26+$H$1*1-'Декабрь 2021'!D25</f>
        <v>-97.69999999999709</v>
      </c>
      <c r="Q26" s="106">
        <f t="shared" si="0"/>
        <v>26400</v>
      </c>
      <c r="R26" s="106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06">
        <f t="shared" si="1"/>
        <v>-97.69999999999709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2020'!S27</f>
        <v>-18802.140000000003</v>
      </c>
      <c r="E27" s="105">
        <f>'СВОД 2021'!D27+$H$1*1-'Январь 2021'!D26</f>
        <v>-16602.140000000003</v>
      </c>
      <c r="F27" s="105">
        <f>'СВОД 2021'!E27+$H$1*1-'Февраль 2021'!D26</f>
        <v>-14402.140000000003</v>
      </c>
      <c r="G27" s="105">
        <f>'СВОД 2021'!F27+$H$1*1-'Март 2021'!D26</f>
        <v>-12202.140000000003</v>
      </c>
      <c r="H27" s="105">
        <f>'СВОД 2021'!G27+$H$1*1-'Апрель 2021'!D26</f>
        <v>-10002.140000000003</v>
      </c>
      <c r="I27" s="105">
        <f>'СВОД 2021'!H27+$H$1*1-'Май 2021'!D26</f>
        <v>-7802.1400000000031</v>
      </c>
      <c r="J27" s="105">
        <f>'СВОД 2021'!I27+$H$1*1-'Июнь 2021'!D26</f>
        <v>-5602.1400000000031</v>
      </c>
      <c r="K27" s="105">
        <f>'СВОД 2021'!J27+$H$1*1-'Июль 2021'!D26</f>
        <v>-3402.1400000000031</v>
      </c>
      <c r="L27" s="105">
        <f>'СВОД 2021'!K27+$H$1*1-'Август 2021'!D26</f>
        <v>-1202.1400000000031</v>
      </c>
      <c r="M27" s="105">
        <f>'СВОД 2021'!L27+$H$1*1-'Сентябрь 2021'!D26</f>
        <v>-1402.1400000000031</v>
      </c>
      <c r="N27" s="105">
        <f>'СВОД 2021'!M27+$H$1*1-'Октябрь 2021'!D26</f>
        <v>-1602.1400000000031</v>
      </c>
      <c r="O27" s="105">
        <f>'СВОД 2021'!N27+$H$1*1-'Ноябрь 2021'!D26</f>
        <v>-1802.1400000000031</v>
      </c>
      <c r="P27" s="105">
        <f>'СВОД 2021'!O27+$H$1*1-'Декабрь 2021'!D26</f>
        <v>-2002.1400000000031</v>
      </c>
      <c r="Q27" s="106">
        <f t="shared" si="0"/>
        <v>26400</v>
      </c>
      <c r="R27" s="106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06">
        <f t="shared" si="1"/>
        <v>-2002.1400000000031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2020'!S28</f>
        <v>-100.7699999999968</v>
      </c>
      <c r="E28" s="105">
        <f>'СВОД 2021'!D28+$H$1*1-'Январь 2021'!D27</f>
        <v>-100.7699999999968</v>
      </c>
      <c r="F28" s="105">
        <f>'СВОД 2021'!E28+$H$1*1-'Февраль 2021'!D27</f>
        <v>-100.7699999999968</v>
      </c>
      <c r="G28" s="105">
        <f>'СВОД 2021'!F28+$H$1*1-'Март 2021'!D27</f>
        <v>-100.7699999999968</v>
      </c>
      <c r="H28" s="105">
        <f>'СВОД 2021'!G28+$H$1*1-'Апрель 2021'!D27</f>
        <v>-100.7699999999968</v>
      </c>
      <c r="I28" s="105">
        <f>'СВОД 2021'!H28+$H$1*1-'Май 2021'!D27</f>
        <v>-100.7699999999968</v>
      </c>
      <c r="J28" s="105">
        <f>'СВОД 2021'!I28+$H$1*1-'Июнь 2021'!D27</f>
        <v>-100.7699999999968</v>
      </c>
      <c r="K28" s="105">
        <f>'СВОД 2021'!J28+$H$1*1-'Июль 2021'!D27</f>
        <v>-100.7699999999968</v>
      </c>
      <c r="L28" s="105">
        <f>'СВОД 2021'!K28+$H$1*1-'Август 2021'!D27</f>
        <v>-100.7699999999968</v>
      </c>
      <c r="M28" s="105">
        <f>'СВОД 2021'!L28+$H$1*1-'Сентябрь 2021'!D27</f>
        <v>-100.7699999999968</v>
      </c>
      <c r="N28" s="105">
        <f>'СВОД 2021'!M28+$H$1*1-'Октябрь 2021'!D27</f>
        <v>-100.7699999999968</v>
      </c>
      <c r="O28" s="105">
        <f>'СВОД 2021'!N28+$H$1*1-'Ноябрь 2021'!D27</f>
        <v>-100.7699999999968</v>
      </c>
      <c r="P28" s="105">
        <f>'СВОД 2021'!O28+$H$1*1-'Декабрь 2021'!D27</f>
        <v>-100.7699999999968</v>
      </c>
      <c r="Q28" s="106">
        <f t="shared" si="0"/>
        <v>26400</v>
      </c>
      <c r="R28" s="106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2020'!S29</f>
        <v>7300</v>
      </c>
      <c r="E29" s="105">
        <f>'СВОД 2021'!D29+$H$1*1-'Январь 2021'!D28</f>
        <v>9500</v>
      </c>
      <c r="F29" s="105">
        <f>'СВОД 2021'!E29+$H$1*1-'Февраль 2021'!D28</f>
        <v>9500</v>
      </c>
      <c r="G29" s="105">
        <f>'СВОД 2021'!F29+$H$1*1-'Март 2021'!D28</f>
        <v>9500</v>
      </c>
      <c r="H29" s="105">
        <f>'СВОД 2021'!G29+$H$1*1-'Апрель 2021'!D28</f>
        <v>9500</v>
      </c>
      <c r="I29" s="105">
        <f>'СВОД 2021'!H29+$H$1*1-'Май 2021'!D28</f>
        <v>9500</v>
      </c>
      <c r="J29" s="105">
        <f>'СВОД 2021'!I29+$H$1*1-'Июнь 2021'!D28</f>
        <v>9500</v>
      </c>
      <c r="K29" s="105">
        <f>'СВОД 2021'!J29+$H$1*1-'Июль 2021'!D28</f>
        <v>9500</v>
      </c>
      <c r="L29" s="105">
        <f>'СВОД 2021'!K29+$H$1*1-'Август 2021'!D28</f>
        <v>9500</v>
      </c>
      <c r="M29" s="105">
        <f>'СВОД 2021'!L29+$H$1*1-'Сентябрь 2021'!D28</f>
        <v>9500</v>
      </c>
      <c r="N29" s="105">
        <f>'СВОД 2021'!M29+$H$1*1-'Октябрь 2021'!D28</f>
        <v>11700</v>
      </c>
      <c r="O29" s="105">
        <f>'СВОД 2021'!N29+$H$1*1-'Ноябрь 2021'!D28</f>
        <v>9500</v>
      </c>
      <c r="P29" s="105">
        <f>'СВОД 2021'!O29+$H$1*1-'Декабрь 2021'!D28</f>
        <v>9500</v>
      </c>
      <c r="Q29" s="106">
        <f t="shared" si="0"/>
        <v>26400</v>
      </c>
      <c r="R29" s="106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06">
        <f t="shared" si="1"/>
        <v>9500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2020'!S30</f>
        <v>12199.999999999993</v>
      </c>
      <c r="E30" s="105">
        <f>'СВОД 2021'!D30+$H$1*1-'Январь 2021'!D29</f>
        <v>4399.9999999999927</v>
      </c>
      <c r="F30" s="105">
        <f>'СВОД 2021'!E30+$H$1*1-'Февраль 2021'!D29</f>
        <v>4399.9999999999927</v>
      </c>
      <c r="G30" s="105">
        <f>'СВОД 2021'!F30+$H$1*1-'Март 2021'!D29</f>
        <v>4399.9999999999927</v>
      </c>
      <c r="H30" s="105">
        <f>'СВОД 2021'!G30+$H$1*1-'Апрель 2021'!D29</f>
        <v>4399.9999999999927</v>
      </c>
      <c r="I30" s="105">
        <f>'СВОД 2021'!H30+$H$1*1-'Май 2021'!D29</f>
        <v>4399.9999999999927</v>
      </c>
      <c r="J30" s="105">
        <f>'СВОД 2021'!I30+$H$1*1-'Июнь 2021'!D29</f>
        <v>4399.9999999999927</v>
      </c>
      <c r="K30" s="105">
        <f>'СВОД 2021'!J30+$H$1*1-'Июль 2021'!D29</f>
        <v>4399.9999999999927</v>
      </c>
      <c r="L30" s="105">
        <f>'СВОД 2021'!K30+$H$1*1-'Август 2021'!D29</f>
        <v>4399.9999999999927</v>
      </c>
      <c r="M30" s="105">
        <f>'СВОД 2021'!L30+$H$1*1-'Сентябрь 2021'!D29</f>
        <v>4399.9999999999927</v>
      </c>
      <c r="N30" s="105">
        <f>'СВОД 2021'!M30+$H$1*1-'Октябрь 2021'!D29</f>
        <v>4399.9999999999927</v>
      </c>
      <c r="O30" s="105">
        <f>'СВОД 2021'!N30+$H$1*1-'Ноябрь 2021'!D29</f>
        <v>4399.9999999999927</v>
      </c>
      <c r="P30" s="105">
        <f>'СВОД 2021'!O30+$H$1*1-'Декабрь 2021'!D29</f>
        <v>-7.2759576141834259E-12</v>
      </c>
      <c r="Q30" s="106">
        <f t="shared" si="0"/>
        <v>26400</v>
      </c>
      <c r="R30" s="106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2020'!S31</f>
        <v>50600.53</v>
      </c>
      <c r="E31" s="105">
        <f>'СВОД 2021'!D31+$H$1*1-'Январь 2021'!D30</f>
        <v>52800.53</v>
      </c>
      <c r="F31" s="105">
        <f>'СВОД 2021'!E31+$H$1*1-'Февраль 2021'!D30</f>
        <v>55000.53</v>
      </c>
      <c r="G31" s="105">
        <f>'СВОД 2021'!F31+$H$1*1-'Март 2021'!D30</f>
        <v>57200.53</v>
      </c>
      <c r="H31" s="105">
        <f>'СВОД 2021'!G31+$H$1*1-'Апрель 2021'!D30</f>
        <v>59400.53</v>
      </c>
      <c r="I31" s="105">
        <f>'СВОД 2021'!H31+$H$1*1-'Май 2021'!D30</f>
        <v>61600.53</v>
      </c>
      <c r="J31" s="105">
        <f>'СВОД 2021'!I31+$H$1*1-'Июнь 2021'!D30</f>
        <v>63800.53</v>
      </c>
      <c r="K31" s="105">
        <f>'СВОД 2021'!J31+$H$1*1-'Июль 2021'!D30</f>
        <v>66000.53</v>
      </c>
      <c r="L31" s="105">
        <f>'СВОД 2021'!K31+$H$1*1-'Август 2021'!D30</f>
        <v>68200.53</v>
      </c>
      <c r="M31" s="105">
        <f>'СВОД 2021'!L31+$H$1*1-'Сентябрь 2021'!D30</f>
        <v>70400.53</v>
      </c>
      <c r="N31" s="105">
        <f>'СВОД 2021'!M31+$H$1*1-'Октябрь 2021'!D30</f>
        <v>72600.53</v>
      </c>
      <c r="O31" s="105">
        <f>'СВОД 2021'!N31+$H$1*1-'Ноябрь 2021'!D30</f>
        <v>74800.53</v>
      </c>
      <c r="P31" s="105">
        <f>'СВОД 2021'!O31+$H$1*1-'Декабрь 2021'!D30</f>
        <v>77000.53</v>
      </c>
      <c r="Q31" s="106">
        <f t="shared" si="0"/>
        <v>26400</v>
      </c>
      <c r="R31" s="106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06">
        <f t="shared" si="1"/>
        <v>77000.53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2020'!S32</f>
        <v>-93.100000000002183</v>
      </c>
      <c r="E32" s="105">
        <f>'СВОД 2021'!D32+$H$1*1-'Январь 2021'!D31</f>
        <v>-93.100000000002183</v>
      </c>
      <c r="F32" s="105">
        <f>'СВОД 2021'!E32+$H$1*1-'Февраль 2021'!D31</f>
        <v>-93.100000000002183</v>
      </c>
      <c r="G32" s="105">
        <f>'СВОД 2021'!F32+$H$1*1-'Март 2021'!D31</f>
        <v>-93.100000000002183</v>
      </c>
      <c r="H32" s="105">
        <f>'СВОД 2021'!G32+$H$1*1-'Апрель 2021'!D31</f>
        <v>-193.10000000000218</v>
      </c>
      <c r="I32" s="105">
        <f>'СВОД 2021'!H32+$H$1*1-'Май 2021'!D31</f>
        <v>-293.10000000000218</v>
      </c>
      <c r="J32" s="105">
        <f>'СВОД 2021'!I32+$H$1*1-'Июнь 2021'!D31</f>
        <v>-93.100000000002183</v>
      </c>
      <c r="K32" s="105">
        <f>'СВОД 2021'!J32+$H$1*1-'Июль 2021'!D31</f>
        <v>-93.100000000002183</v>
      </c>
      <c r="L32" s="105">
        <f>'СВОД 2021'!K32+$H$1*1-'Август 2021'!D31</f>
        <v>-93.100000000002183</v>
      </c>
      <c r="M32" s="105">
        <f>'СВОД 2021'!L32+$H$1*1-'Сентябрь 2021'!D31</f>
        <v>-93.100000000002183</v>
      </c>
      <c r="N32" s="105">
        <f>'СВОД 2021'!M32+$H$1*1-'Октябрь 2021'!D31</f>
        <v>-93.100000000002183</v>
      </c>
      <c r="O32" s="105">
        <f>'СВОД 2021'!N32+$H$1*1-'Ноябрь 2021'!D31</f>
        <v>-93.100000000002183</v>
      </c>
      <c r="P32" s="105">
        <f>'СВОД 2021'!O32+$H$1*1-'Декабрь 2021'!D31</f>
        <v>-93.100000000002183</v>
      </c>
      <c r="Q32" s="106">
        <f t="shared" si="0"/>
        <v>26400</v>
      </c>
      <c r="R32" s="106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2020'!S33</f>
        <v>2208.2799999999988</v>
      </c>
      <c r="E33" s="105">
        <f>'СВОД 2021'!D33+$H$1*1-'Январь 2021'!D32</f>
        <v>4408.2799999999988</v>
      </c>
      <c r="F33" s="105">
        <f>'СВОД 2021'!E33+$H$1*1-'Февраль 2021'!D32</f>
        <v>6608.2799999999988</v>
      </c>
      <c r="G33" s="105">
        <f>'СВОД 2021'!F33+$H$1*1-'Март 2021'!D32</f>
        <v>8808.2799999999988</v>
      </c>
      <c r="H33" s="105">
        <f>'СВОД 2021'!G33+$H$1*1-'Апрель 2021'!D32</f>
        <v>1008.2799999999988</v>
      </c>
      <c r="I33" s="105">
        <f>'СВОД 2021'!H33+$H$1*1-'Май 2021'!D32</f>
        <v>3208.2799999999988</v>
      </c>
      <c r="J33" s="105">
        <f>'СВОД 2021'!I33+$H$1*1-'Июнь 2021'!D32</f>
        <v>5408.2799999999988</v>
      </c>
      <c r="K33" s="105">
        <f>'СВОД 2021'!J33+$H$1*1-'Июль 2021'!D32</f>
        <v>7608.2799999999988</v>
      </c>
      <c r="L33" s="105">
        <f>'СВОД 2021'!K33+$H$1*1-'Август 2021'!D32</f>
        <v>8.2799999999988358</v>
      </c>
      <c r="M33" s="105">
        <f>'СВОД 2021'!L33+$H$1*1-'Сентябрь 2021'!D32</f>
        <v>2208.2799999999988</v>
      </c>
      <c r="N33" s="105">
        <f>'СВОД 2021'!M33+$H$1*1-'Октябрь 2021'!D32</f>
        <v>4408.2799999999988</v>
      </c>
      <c r="O33" s="105">
        <f>'СВОД 2021'!N33+$H$1*1-'Ноябрь 2021'!D32</f>
        <v>6608.2799999999988</v>
      </c>
      <c r="P33" s="105">
        <f>'СВОД 2021'!O33+$H$1*1-'Декабрь 2021'!D32</f>
        <v>8808.2799999999988</v>
      </c>
      <c r="Q33" s="106">
        <f t="shared" si="0"/>
        <v>26400</v>
      </c>
      <c r="R33" s="106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06">
        <f t="shared" si="1"/>
        <v>8808.2799999999988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2020'!S34</f>
        <v>47900.000000000036</v>
      </c>
      <c r="E34" s="105">
        <f>'СВОД 2021'!D34+$H$1*1-'Январь 2021'!D33</f>
        <v>50100.000000000036</v>
      </c>
      <c r="F34" s="105">
        <f>'СВОД 2021'!E34+$H$1*1-'Февраль 2021'!D33</f>
        <v>38100.000000000036</v>
      </c>
      <c r="G34" s="105">
        <f>'СВОД 2021'!F34+$H$1*1-'Март 2021'!D33</f>
        <v>300.00000000003638</v>
      </c>
      <c r="H34" s="105">
        <f>'СВОД 2021'!G34+$H$1*1-'Апрель 2021'!D33</f>
        <v>300.00000000003638</v>
      </c>
      <c r="I34" s="105">
        <f>'СВОД 2021'!H34+$H$1*1-'Май 2021'!D33</f>
        <v>2500.0000000000364</v>
      </c>
      <c r="J34" s="105">
        <f>'СВОД 2021'!I34+$H$1*1-'Июнь 2021'!D33</f>
        <v>300.00000000003638</v>
      </c>
      <c r="K34" s="105">
        <f>'СВОД 2021'!J34+$H$1*1-'Июль 2021'!D33</f>
        <v>-1899.9999999999636</v>
      </c>
      <c r="L34" s="105">
        <f>'СВОД 2021'!K34+$H$1*1-'Август 2021'!D33</f>
        <v>-1899.9999999999636</v>
      </c>
      <c r="M34" s="105">
        <f>'СВОД 2021'!L34+$H$1*1-'Сентябрь 2021'!D33</f>
        <v>-1899.9999999999636</v>
      </c>
      <c r="N34" s="105">
        <f>'СВОД 2021'!M34+$H$1*1-'Октябрь 2021'!D33</f>
        <v>-1899.9999999999636</v>
      </c>
      <c r="O34" s="105">
        <f>'СВОД 2021'!N34+$H$1*1-'Ноябрь 2021'!D33</f>
        <v>300.00000000003638</v>
      </c>
      <c r="P34" s="105">
        <f>'СВОД 2021'!O34+$H$1*1-'Декабрь 2021'!D33</f>
        <v>-1899.9999999999636</v>
      </c>
      <c r="Q34" s="106">
        <f t="shared" si="0"/>
        <v>26400</v>
      </c>
      <c r="R34" s="106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06">
        <f t="shared" si="1"/>
        <v>-1899.9999999999709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2020'!S35</f>
        <v>19590.230000000003</v>
      </c>
      <c r="E35" s="105">
        <f>'СВОД 2021'!D35+$H$1*1-'Январь 2021'!D34</f>
        <v>21790.230000000003</v>
      </c>
      <c r="F35" s="105">
        <f>'СВОД 2021'!E35+$H$1*1-'Февраль 2021'!D34</f>
        <v>6390.2300000000032</v>
      </c>
      <c r="G35" s="105">
        <f>'СВОД 2021'!F35+$H$1*1-'Март 2021'!D34</f>
        <v>6390.2300000000032</v>
      </c>
      <c r="H35" s="105">
        <f>'СВОД 2021'!G35+$H$1*1-'Апрель 2021'!D34</f>
        <v>6390.2300000000032</v>
      </c>
      <c r="I35" s="105">
        <f>'СВОД 2021'!H35+$H$1*1-'Май 2021'!D34</f>
        <v>6390.2300000000032</v>
      </c>
      <c r="J35" s="105">
        <f>'СВОД 2021'!I35+$H$1*1-'Июнь 2021'!D34</f>
        <v>8590.2300000000032</v>
      </c>
      <c r="K35" s="105">
        <f>'СВОД 2021'!J35+$H$1*1-'Июль 2021'!D34</f>
        <v>6390.2300000000032</v>
      </c>
      <c r="L35" s="105">
        <f>'СВОД 2021'!K35+$H$1*1-'Август 2021'!D34</f>
        <v>8590.2300000000032</v>
      </c>
      <c r="M35" s="105">
        <f>'СВОД 2021'!L35+$H$1*1-'Сентябрь 2021'!D34</f>
        <v>8590.2300000000032</v>
      </c>
      <c r="N35" s="105">
        <f>'СВОД 2021'!M35+$H$1*1-'Октябрь 2021'!D34</f>
        <v>8590.2300000000032</v>
      </c>
      <c r="O35" s="105">
        <f>'СВОД 2021'!N35+$H$1*1-'Ноябрь 2021'!D34</f>
        <v>6390.2300000000032</v>
      </c>
      <c r="P35" s="105">
        <f>'СВОД 2021'!O35+$H$1*1-'Декабрь 2021'!D34</f>
        <v>6390.2300000000032</v>
      </c>
      <c r="Q35" s="106">
        <f t="shared" si="0"/>
        <v>26400</v>
      </c>
      <c r="R35" s="106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2020'!S36</f>
        <v>5923.6999999999971</v>
      </c>
      <c r="E36" s="105">
        <f>'СВОД 2021'!D36+$H$1*1-'Январь 2021'!D35</f>
        <v>3123.6999999999971</v>
      </c>
      <c r="F36" s="105">
        <f>'СВОД 2021'!E36+$H$1*1-'Февраль 2021'!D35</f>
        <v>2823.6999999999971</v>
      </c>
      <c r="G36" s="105">
        <f>'СВОД 2021'!F36+$H$1*1-'Март 2021'!D35</f>
        <v>2523.6999999999971</v>
      </c>
      <c r="H36" s="105">
        <f>'СВОД 2021'!G36+$H$1*1-'Апрель 2021'!D35</f>
        <v>2223.6999999999971</v>
      </c>
      <c r="I36" s="105">
        <f>'СВОД 2021'!H36+$H$1*1-'Май 2021'!D35</f>
        <v>1923.6999999999971</v>
      </c>
      <c r="J36" s="105">
        <f>'СВОД 2021'!I36+$H$1*1-'Июнь 2021'!D35</f>
        <v>4123.6999999999971</v>
      </c>
      <c r="K36" s="105">
        <f>'СВОД 2021'!J36+$H$1*1-'Июль 2021'!D35</f>
        <v>3823.6999999999971</v>
      </c>
      <c r="L36" s="105">
        <f>'СВОД 2021'!K36+$H$1*1-'Август 2021'!D35</f>
        <v>3523.6999999999971</v>
      </c>
      <c r="M36" s="105">
        <f>'СВОД 2021'!L36+$H$1*1-'Сентябрь 2021'!D35</f>
        <v>5723.6999999999971</v>
      </c>
      <c r="N36" s="105">
        <f>'СВОД 2021'!M36+$H$1*1-'Октябрь 2021'!D35</f>
        <v>5423.6999999999971</v>
      </c>
      <c r="O36" s="105">
        <f>'СВОД 2021'!N36+$H$1*1-'Ноябрь 2021'!D35</f>
        <v>5123.6999999999971</v>
      </c>
      <c r="P36" s="105">
        <f>'СВОД 2021'!O36+$H$1*1-'Декабрь 2021'!D35</f>
        <v>7323.6999999999971</v>
      </c>
      <c r="Q36" s="106">
        <f t="shared" si="0"/>
        <v>26400</v>
      </c>
      <c r="R36" s="106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06">
        <f t="shared" si="1"/>
        <v>7323.6999999999971</v>
      </c>
      <c r="T36" s="116"/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2020'!S37</f>
        <v>70900</v>
      </c>
      <c r="E37" s="105">
        <f>'СВОД 2021'!D37+$H$1*1-'Январь 2021'!D36</f>
        <v>73100</v>
      </c>
      <c r="F37" s="105">
        <f>'СВОД 2021'!E37+$H$1*1-'Февраль 2021'!D36</f>
        <v>75300</v>
      </c>
      <c r="G37" s="105">
        <f>'СВОД 2021'!F37+$H$1*1-'Март 2021'!D36</f>
        <v>77500</v>
      </c>
      <c r="H37" s="105">
        <f>'СВОД 2021'!G37+$H$1*1-'Апрель 2021'!D36</f>
        <v>79700</v>
      </c>
      <c r="I37" s="105">
        <f>'СВОД 2021'!H37+$H$1*1-'Май 2021'!D36</f>
        <v>81900</v>
      </c>
      <c r="J37" s="105">
        <f>'СВОД 2021'!I37+$H$1*1-'Июнь 2021'!D36</f>
        <v>84100</v>
      </c>
      <c r="K37" s="105">
        <f>'СВОД 2021'!J37+$H$1*1-'Июль 2021'!D36</f>
        <v>86300</v>
      </c>
      <c r="L37" s="105">
        <f>'СВОД 2021'!K37+$H$1*1-'Август 2021'!D36</f>
        <v>88500</v>
      </c>
      <c r="M37" s="105">
        <f>'СВОД 2021'!L37+$H$1*1-'Сентябрь 2021'!D36</f>
        <v>90700</v>
      </c>
      <c r="N37" s="105">
        <f>'СВОД 2021'!M37+$H$1*1-'Октябрь 2021'!D36</f>
        <v>92900</v>
      </c>
      <c r="O37" s="105">
        <f>'СВОД 2021'!N37+$H$1*1-'Ноябрь 2021'!D36</f>
        <v>95100</v>
      </c>
      <c r="P37" s="105">
        <f>'СВОД 2021'!O37+$H$1*1-'Декабрь 2021'!D36</f>
        <v>97300</v>
      </c>
      <c r="Q37" s="106">
        <f t="shared" si="0"/>
        <v>26400</v>
      </c>
      <c r="R37" s="106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06">
        <f t="shared" si="1"/>
        <v>97300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2020'!S38</f>
        <v>23490.229999999996</v>
      </c>
      <c r="E38" s="105">
        <f>'СВОД 2021'!D38+$H$1*1-'Январь 2021'!D37</f>
        <v>25690.229999999996</v>
      </c>
      <c r="F38" s="105">
        <f>'СВОД 2021'!E38+$H$1*1-'Февраль 2021'!D37</f>
        <v>18690.229999999996</v>
      </c>
      <c r="G38" s="105">
        <f>'СВОД 2021'!F38+$H$1*1-'Март 2021'!D37</f>
        <v>13990.229999999996</v>
      </c>
      <c r="H38" s="105">
        <f>'СВОД 2021'!G38+$H$1*1-'Апрель 2021'!D37</f>
        <v>13890.229999999996</v>
      </c>
      <c r="I38" s="105">
        <f>'СВОД 2021'!H38+$H$1*1-'Май 2021'!D37</f>
        <v>13790.229999999996</v>
      </c>
      <c r="J38" s="105">
        <f>'СВОД 2021'!I38+$H$1*1-'Июнь 2021'!D37</f>
        <v>15990.229999999996</v>
      </c>
      <c r="K38" s="105">
        <f>'СВОД 2021'!J38+$H$1*1-'Июль 2021'!D37</f>
        <v>8990.2299999999959</v>
      </c>
      <c r="L38" s="105">
        <f>'СВОД 2021'!K38+$H$1*1-'Август 2021'!D37</f>
        <v>11190.229999999996</v>
      </c>
      <c r="M38" s="105">
        <f>'СВОД 2021'!L38+$H$1*1-'Сентябрь 2021'!D37</f>
        <v>8790.2299999999959</v>
      </c>
      <c r="N38" s="105">
        <f>'СВОД 2021'!M38+$H$1*1-'Октябрь 2021'!D37</f>
        <v>4390.2299999999959</v>
      </c>
      <c r="O38" s="105">
        <f>'СВОД 2021'!N38+$H$1*1-'Ноябрь 2021'!D37</f>
        <v>6590.2299999999959</v>
      </c>
      <c r="P38" s="105">
        <f>'СВОД 2021'!O38+$H$1*1-'Декабрь 2021'!D37</f>
        <v>4190.2299999999959</v>
      </c>
      <c r="Q38" s="106">
        <f t="shared" si="0"/>
        <v>26400</v>
      </c>
      <c r="R38" s="106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06">
        <f t="shared" si="1"/>
        <v>4190.2299999999959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2020'!S39</f>
        <v>0</v>
      </c>
      <c r="E39" s="105">
        <f>'СВОД 2021'!D39+$H$1*1-'Январь 2021'!D38</f>
        <v>2200</v>
      </c>
      <c r="F39" s="105">
        <f>'СВОД 2021'!E39+$H$1*1-'Февраль 2021'!D38</f>
        <v>2200</v>
      </c>
      <c r="G39" s="105">
        <f>'СВОД 2021'!F39+$H$1*1-'Март 2021'!D38</f>
        <v>-2200</v>
      </c>
      <c r="H39" s="105">
        <f>'СВОД 2021'!G39+$H$1*1-'Апрель 2021'!D38</f>
        <v>0</v>
      </c>
      <c r="I39" s="105">
        <f>'СВОД 2021'!H39+$H$1*1-'Май 2021'!D38</f>
        <v>2200</v>
      </c>
      <c r="J39" s="105">
        <f>'СВОД 2021'!I39+$H$1*1-'Июнь 2021'!D38</f>
        <v>4400</v>
      </c>
      <c r="K39" s="105">
        <f>'СВОД 2021'!J39+$H$1*1-'Июль 2021'!D38</f>
        <v>6600</v>
      </c>
      <c r="L39" s="105">
        <f>'СВОД 2021'!K39+$H$1*1-'Август 2021'!D38</f>
        <v>8800</v>
      </c>
      <c r="M39" s="105">
        <f>'СВОД 2021'!L39+$H$1*1-'Сентябрь 2021'!D38</f>
        <v>6600</v>
      </c>
      <c r="N39" s="105">
        <f>'СВОД 2021'!M39+$H$1*1-'Октябрь 2021'!D38</f>
        <v>8800</v>
      </c>
      <c r="O39" s="105">
        <f>'СВОД 2021'!N39+$H$1*1-'Ноябрь 2021'!D38</f>
        <v>6600</v>
      </c>
      <c r="P39" s="105">
        <f>'СВОД 2021'!O39+$H$1*1-'Декабрь 2021'!D38</f>
        <v>6600</v>
      </c>
      <c r="Q39" s="106">
        <f t="shared" si="0"/>
        <v>26400</v>
      </c>
      <c r="R39" s="106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2020'!S40</f>
        <v>-2199.3300000000017</v>
      </c>
      <c r="E40" s="105">
        <f>'СВОД 2021'!D40+$H$1*1-'Январь 2021'!D39</f>
        <v>0.66999999999825377</v>
      </c>
      <c r="F40" s="105">
        <f>'СВОД 2021'!E40+$H$1*1-'Февраль 2021'!D39</f>
        <v>-4399.3300000000017</v>
      </c>
      <c r="G40" s="105">
        <f>'СВОД 2021'!F40+$H$1*1-'Март 2021'!D39</f>
        <v>-2199.3300000000017</v>
      </c>
      <c r="H40" s="105">
        <f>'СВОД 2021'!G40+$H$1*1-'Апрель 2021'!D39</f>
        <v>0.66999999999825377</v>
      </c>
      <c r="I40" s="105">
        <f>'СВОД 2021'!H40+$H$1*1-'Май 2021'!D39</f>
        <v>2200.6699999999983</v>
      </c>
      <c r="J40" s="105">
        <f>'СВОД 2021'!I40+$H$1*1-'Июнь 2021'!D39</f>
        <v>4400.6699999999983</v>
      </c>
      <c r="K40" s="105">
        <f>'СВОД 2021'!J40+$H$1*1-'Июль 2021'!D39</f>
        <v>0.66999999999825377</v>
      </c>
      <c r="L40" s="105">
        <f>'СВОД 2021'!K40+$H$1*1-'Август 2021'!D39</f>
        <v>-4399.3300000000017</v>
      </c>
      <c r="M40" s="105">
        <f>'СВОД 2021'!L40+$H$1*1-'Сентябрь 2021'!D39</f>
        <v>-2199.3300000000017</v>
      </c>
      <c r="N40" s="105">
        <f>'СВОД 2021'!M40+$H$1*1-'Октябрь 2021'!D39</f>
        <v>0.66999999999825377</v>
      </c>
      <c r="O40" s="105">
        <f>'СВОД 2021'!N40+$H$1*1-'Ноябрь 2021'!D39</f>
        <v>-2199.3300000000017</v>
      </c>
      <c r="P40" s="105">
        <f>'СВОД 2021'!O40+$H$1*1-'Декабрь 2021'!D39</f>
        <v>0.66999999999825377</v>
      </c>
      <c r="Q40" s="106">
        <f t="shared" si="0"/>
        <v>26400</v>
      </c>
      <c r="R40" s="106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06">
        <f t="shared" si="1"/>
        <v>0.66999999999825377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2020'!S41</f>
        <v>2200</v>
      </c>
      <c r="E41" s="105">
        <f>'СВОД 2021'!D41+$H$1*1-'Январь 2021'!D40</f>
        <v>4400</v>
      </c>
      <c r="F41" s="105">
        <f>'СВОД 2021'!E41+$H$1*1-'Февраль 2021'!D40</f>
        <v>6600</v>
      </c>
      <c r="G41" s="105">
        <f>'СВОД 2021'!F41+$H$1*1-'Март 2021'!D40</f>
        <v>8800</v>
      </c>
      <c r="H41" s="105">
        <f>'СВОД 2021'!G41+$H$1*1-'Апрель 2021'!D40</f>
        <v>11000</v>
      </c>
      <c r="I41" s="105">
        <f>'СВОД 2021'!H41+$H$1*1-'Май 2021'!D40</f>
        <v>13200</v>
      </c>
      <c r="J41" s="105">
        <f>'СВОД 2021'!I41+$H$1*1-'Июнь 2021'!D40</f>
        <v>15400</v>
      </c>
      <c r="K41" s="105">
        <f>'СВОД 2021'!J41+$H$1*1-'Июль 2021'!D40</f>
        <v>-11214.740000000002</v>
      </c>
      <c r="L41" s="105">
        <f>'СВОД 2021'!K41+$H$1*1-'Август 2021'!D40</f>
        <v>-9014.7400000000016</v>
      </c>
      <c r="M41" s="105">
        <f>'СВОД 2021'!L41+$H$1*1-'Сентябрь 2021'!D40</f>
        <v>-6814.7400000000016</v>
      </c>
      <c r="N41" s="105">
        <f>'СВОД 2021'!M41+$H$1*1-'Октябрь 2021'!D40</f>
        <v>-15614.740000000002</v>
      </c>
      <c r="O41" s="105">
        <f>'СВОД 2021'!N41+$H$1*1-'Ноябрь 2021'!D40</f>
        <v>-13414.740000000002</v>
      </c>
      <c r="P41" s="105">
        <f>'СВОД 2021'!O41+$H$1*1-'Декабрь 2021'!D40</f>
        <v>-11214.740000000002</v>
      </c>
      <c r="Q41" s="106">
        <f t="shared" si="0"/>
        <v>26400</v>
      </c>
      <c r="R41" s="106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06">
        <f t="shared" si="1"/>
        <v>-11214.740000000005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2020'!S42</f>
        <v>-175.79000000000451</v>
      </c>
      <c r="E42" s="105">
        <f>'СВОД 2021'!D42+$H$1*1-'Январь 2021'!D41</f>
        <v>-175.79000000000451</v>
      </c>
      <c r="F42" s="105">
        <f>'СВОД 2021'!E42+$H$1*1-'Февраль 2021'!D41</f>
        <v>-175.79000000000451</v>
      </c>
      <c r="G42" s="105">
        <f>'СВОД 2021'!F42+$H$1*1-'Март 2021'!D41</f>
        <v>-175.79000000000451</v>
      </c>
      <c r="H42" s="105">
        <f>'СВОД 2021'!G42+$H$1*1-'Апрель 2021'!D41</f>
        <v>-175.79000000000451</v>
      </c>
      <c r="I42" s="105">
        <f>'СВОД 2021'!H42+$H$1*1-'Май 2021'!D41</f>
        <v>-175.79000000000451</v>
      </c>
      <c r="J42" s="105">
        <f>'СВОД 2021'!I42+$H$1*1-'Июнь 2021'!D41</f>
        <v>-175.79000000000451</v>
      </c>
      <c r="K42" s="105">
        <f>'СВОД 2021'!J42+$H$1*1-'Июль 2021'!D41</f>
        <v>-175.79000000000451</v>
      </c>
      <c r="L42" s="105">
        <f>'СВОД 2021'!K42+$H$1*1-'Август 2021'!D41</f>
        <v>-175.79000000000451</v>
      </c>
      <c r="M42" s="105">
        <f>'СВОД 2021'!L42+$H$1*1-'Сентябрь 2021'!D41</f>
        <v>-175.79000000000451</v>
      </c>
      <c r="N42" s="105">
        <f>'СВОД 2021'!M42+$H$1*1-'Октябрь 2021'!D41</f>
        <v>-175.79000000000451</v>
      </c>
      <c r="O42" s="105">
        <f>'СВОД 2021'!N42+$H$1*1-'Ноябрь 2021'!D41</f>
        <v>-175.79000000000451</v>
      </c>
      <c r="P42" s="105">
        <f>'СВОД 2021'!O42+$H$1*1-'Декабрь 2021'!D41</f>
        <v>-175.79000000000451</v>
      </c>
      <c r="Q42" s="106">
        <f t="shared" si="0"/>
        <v>26400</v>
      </c>
      <c r="R42" s="106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06">
        <f t="shared" si="1"/>
        <v>-175.79000000000451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2020'!S43</f>
        <v>-103.64000000000306</v>
      </c>
      <c r="E43" s="105">
        <f>'СВОД 2021'!D43+$H$1*1-'Январь 2021'!D42</f>
        <v>-103.64000000000306</v>
      </c>
      <c r="F43" s="105">
        <f>'СВОД 2021'!E43+$H$1*1-'Февраль 2021'!D42</f>
        <v>-103.64000000000306</v>
      </c>
      <c r="G43" s="105">
        <f>'СВОД 2021'!F43+$H$1*1-'Март 2021'!D42</f>
        <v>-103.64000000000306</v>
      </c>
      <c r="H43" s="105">
        <f>'СВОД 2021'!G43+$H$1*1-'Апрель 2021'!D42</f>
        <v>-103.64000000000306</v>
      </c>
      <c r="I43" s="105">
        <f>'СВОД 2021'!H43+$H$1*1-'Май 2021'!D42</f>
        <v>-103.64000000000306</v>
      </c>
      <c r="J43" s="105">
        <f>'СВОД 2021'!I43+$H$1*1-'Июнь 2021'!D42</f>
        <v>-103.64000000000306</v>
      </c>
      <c r="K43" s="105">
        <f>'СВОД 2021'!J43+$H$1*1-'Июль 2021'!D42</f>
        <v>-103.64000000000306</v>
      </c>
      <c r="L43" s="105">
        <f>'СВОД 2021'!K43+$H$1*1-'Август 2021'!D42</f>
        <v>-103.64000000000306</v>
      </c>
      <c r="M43" s="105">
        <f>'СВОД 2021'!L43+$H$1*1-'Сентябрь 2021'!D42</f>
        <v>-103.64000000000306</v>
      </c>
      <c r="N43" s="105">
        <f>'СВОД 2021'!M43+$H$1*1-'Октябрь 2021'!D42</f>
        <v>-103.64000000000306</v>
      </c>
      <c r="O43" s="105">
        <f>'СВОД 2021'!N43+$H$1*1-'Ноябрь 2021'!D42</f>
        <v>-103.64000000000306</v>
      </c>
      <c r="P43" s="105">
        <f>'СВОД 2021'!O43+$H$1*1-'Декабрь 2021'!D42</f>
        <v>-2303.6400000000031</v>
      </c>
      <c r="Q43" s="106">
        <f t="shared" si="0"/>
        <v>26400</v>
      </c>
      <c r="R43" s="106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06">
        <f t="shared" si="1"/>
        <v>-2303.6400000000031</v>
      </c>
      <c r="T43" s="116"/>
    </row>
    <row r="44" spans="1:20" ht="15.95" customHeight="1" x14ac:dyDescent="0.25">
      <c r="A44" s="20" t="s">
        <v>387</v>
      </c>
      <c r="B44" s="2">
        <v>31</v>
      </c>
      <c r="C44" s="20" t="s">
        <v>21</v>
      </c>
      <c r="D44" s="133">
        <f>'СВОД 2020'!S44</f>
        <v>-2200</v>
      </c>
      <c r="E44" s="105">
        <f>'СВОД 2021'!D44+$H$1*1-'Январь 2021'!D43</f>
        <v>-2200</v>
      </c>
      <c r="F44" s="105">
        <f>'СВОД 2021'!E44+$H$1*1-'Февраль 2021'!D43</f>
        <v>-2200</v>
      </c>
      <c r="G44" s="105">
        <f>'СВОД 2021'!F44+$H$1*1-'Март 2021'!D43</f>
        <v>-2200</v>
      </c>
      <c r="H44" s="105">
        <f>'СВОД 2021'!G44+$H$1*1-'Апрель 2021'!D43</f>
        <v>-2200</v>
      </c>
      <c r="I44" s="105">
        <f>'СВОД 2021'!H44+$H$1*1-'Май 2021'!D43</f>
        <v>-2200</v>
      </c>
      <c r="J44" s="105">
        <f>'СВОД 2021'!I44+$H$1*1-'Июнь 2021'!D43</f>
        <v>-2200</v>
      </c>
      <c r="K44" s="105">
        <f>'СВОД 2021'!J44+$H$1*1-'Июль 2021'!D43</f>
        <v>-2200</v>
      </c>
      <c r="L44" s="105">
        <f>'СВОД 2021'!K44+$H$1*1-'Август 2021'!D43</f>
        <v>-2200</v>
      </c>
      <c r="M44" s="105">
        <f>'СВОД 2021'!L44+$H$1*1-'Сентябрь 2021'!D43</f>
        <v>-12278.74</v>
      </c>
      <c r="N44" s="105">
        <f>'СВОД 2021'!M44+$H$1*1-'Октябрь 2021'!D43</f>
        <v>-10078.74</v>
      </c>
      <c r="O44" s="105">
        <f>'СВОД 2021'!N44+$H$1*1-'Ноябрь 2021'!D43</f>
        <v>-7878.74</v>
      </c>
      <c r="P44" s="105">
        <f>'СВОД 2021'!O44+$H$1*1-'Декабрь 2021'!D43</f>
        <v>-5678.74</v>
      </c>
      <c r="Q44" s="106">
        <f t="shared" si="0"/>
        <v>26400</v>
      </c>
      <c r="R44" s="106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06">
        <f t="shared" si="1"/>
        <v>-5678.739999999998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2020'!S45</f>
        <v>0</v>
      </c>
      <c r="E45" s="105">
        <f>'СВОД 2021'!D45+$H$1*1-'Январь 2021'!D44</f>
        <v>2200</v>
      </c>
      <c r="F45" s="105">
        <f>'СВОД 2021'!E45+$H$1*1-'Февраль 2021'!D44</f>
        <v>4400</v>
      </c>
      <c r="G45" s="105">
        <f>'СВОД 2021'!F45+$H$1*1-'Март 2021'!D44</f>
        <v>-2200</v>
      </c>
      <c r="H45" s="105">
        <f>'СВОД 2021'!G45+$H$1*1-'Апрель 2021'!D44</f>
        <v>0</v>
      </c>
      <c r="I45" s="105">
        <f>'СВОД 2021'!H45+$H$1*1-'Май 2021'!D44</f>
        <v>-6600</v>
      </c>
      <c r="J45" s="105">
        <f>'СВОД 2021'!I45+$H$1*1-'Июнь 2021'!D44</f>
        <v>-4400</v>
      </c>
      <c r="K45" s="105">
        <f>'СВОД 2021'!J45+$H$1*1-'Июль 2021'!D44</f>
        <v>-2200</v>
      </c>
      <c r="L45" s="105">
        <f>'СВОД 2021'!K45+$H$1*1-'Август 2021'!D44</f>
        <v>0</v>
      </c>
      <c r="M45" s="105">
        <f>'СВОД 2021'!L45+$H$1*1-'Сентябрь 2021'!D44</f>
        <v>2200</v>
      </c>
      <c r="N45" s="105">
        <f>'СВОД 2021'!M45+$H$1*1-'Октябрь 2021'!D44</f>
        <v>4400</v>
      </c>
      <c r="O45" s="105">
        <f>'СВОД 2021'!N45+$H$1*1-'Ноябрь 2021'!D44</f>
        <v>6600</v>
      </c>
      <c r="P45" s="105">
        <f>'СВОД 2021'!O45+$H$1*1-'Декабрь 2021'!D44</f>
        <v>-2200</v>
      </c>
      <c r="Q45" s="106">
        <f t="shared" si="0"/>
        <v>26400</v>
      </c>
      <c r="R45" s="106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06">
        <f t="shared" si="1"/>
        <v>-2200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2020'!S46</f>
        <v>0</v>
      </c>
      <c r="E46" s="105">
        <f>'СВОД 2021'!D46+$H$1*1-'Январь 2021'!D45</f>
        <v>0</v>
      </c>
      <c r="F46" s="105">
        <f>'СВОД 2021'!E46+$H$1*1-'Февраль 2021'!D45</f>
        <v>0</v>
      </c>
      <c r="G46" s="105">
        <f>'СВОД 2021'!F46+$H$1*1-'Март 2021'!D45</f>
        <v>0</v>
      </c>
      <c r="H46" s="105">
        <f>'СВОД 2021'!G46+$H$1*1-'Апрель 2021'!D45</f>
        <v>0</v>
      </c>
      <c r="I46" s="105">
        <f>'СВОД 2021'!H46+$H$1*1-'Май 2021'!D45</f>
        <v>0</v>
      </c>
      <c r="J46" s="105">
        <f>'СВОД 2021'!I46+$H$1*1-'Июнь 2021'!D45</f>
        <v>0</v>
      </c>
      <c r="K46" s="105">
        <f>'СВОД 2021'!J46+$H$1*1-'Июль 2021'!D45</f>
        <v>0</v>
      </c>
      <c r="L46" s="105">
        <f>'СВОД 2021'!K46+$H$1*1-'Август 2021'!D45</f>
        <v>0</v>
      </c>
      <c r="M46" s="105">
        <f>'СВОД 2021'!L46+$H$1*1-'Сентябрь 2021'!D45</f>
        <v>0</v>
      </c>
      <c r="N46" s="105">
        <f>'СВОД 2021'!M46+$H$1*1-'Октябрь 2021'!D45</f>
        <v>0</v>
      </c>
      <c r="O46" s="105">
        <f>'СВОД 2021'!N46+$H$1*1-'Ноябрь 2021'!D45</f>
        <v>0</v>
      </c>
      <c r="P46" s="105">
        <f>'СВОД 2021'!O46+$H$1*1-'Декабрь 2021'!D45</f>
        <v>-2200</v>
      </c>
      <c r="Q46" s="106">
        <f t="shared" si="0"/>
        <v>26400</v>
      </c>
      <c r="R46" s="106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06">
        <f t="shared" si="1"/>
        <v>-2200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2020'!S47</f>
        <v>35200</v>
      </c>
      <c r="E47" s="105">
        <f>'СВОД 2021'!D47+$H$1*1-'Январь 2021'!D46</f>
        <v>37400</v>
      </c>
      <c r="F47" s="105">
        <f>'СВОД 2021'!E47+$H$1*1-'Февраль 2021'!D46</f>
        <v>39600</v>
      </c>
      <c r="G47" s="105">
        <f>'СВОД 2021'!F47+$H$1*1-'Март 2021'!D46</f>
        <v>41800</v>
      </c>
      <c r="H47" s="105">
        <f>'СВОД 2021'!G47+$H$1*1-'Апрель 2021'!D46</f>
        <v>44000</v>
      </c>
      <c r="I47" s="105">
        <f>'СВОД 2021'!H47+$H$1*1-'Май 2021'!D46</f>
        <v>46200</v>
      </c>
      <c r="J47" s="105">
        <f>'СВОД 2021'!I47+$H$1*1-'Июнь 2021'!D46</f>
        <v>48400</v>
      </c>
      <c r="K47" s="105">
        <f>'СВОД 2021'!J47+$H$1*1-'Июль 2021'!D46</f>
        <v>50600</v>
      </c>
      <c r="L47" s="105">
        <f>'СВОД 2021'!K47+$H$1*1-'Август 2021'!D46</f>
        <v>52800</v>
      </c>
      <c r="M47" s="105">
        <f>'СВОД 2021'!L47+$H$1*1-'Сентябрь 2021'!D46</f>
        <v>55000</v>
      </c>
      <c r="N47" s="105">
        <f>'СВОД 2021'!M47+$H$1*1-'Октябрь 2021'!D46</f>
        <v>57200</v>
      </c>
      <c r="O47" s="105">
        <f>'СВОД 2021'!N47+$H$1*1-'Ноябрь 2021'!D46</f>
        <v>59400</v>
      </c>
      <c r="P47" s="105">
        <f>'СВОД 2021'!O47+$H$1*1-'Декабрь 2021'!D46</f>
        <v>61600</v>
      </c>
      <c r="Q47" s="106">
        <f t="shared" si="0"/>
        <v>26400</v>
      </c>
      <c r="R47" s="106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06">
        <f t="shared" si="1"/>
        <v>61600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2020'!S48</f>
        <v>6124.3899999999958</v>
      </c>
      <c r="E48" s="105">
        <f>'СВОД 2021'!D48+$H$1*1-'Январь 2021'!D47</f>
        <v>8324.3899999999958</v>
      </c>
      <c r="F48" s="105">
        <f>'СВОД 2021'!E48+$H$1*1-'Февраль 2021'!D47</f>
        <v>10524.389999999996</v>
      </c>
      <c r="G48" s="105">
        <f>'СВОД 2021'!F48+$H$1*1-'Март 2021'!D47</f>
        <v>12724.389999999996</v>
      </c>
      <c r="H48" s="105">
        <f>'СВОД 2021'!G48+$H$1*1-'Апрель 2021'!D47</f>
        <v>14924.389999999996</v>
      </c>
      <c r="I48" s="105">
        <f>'СВОД 2021'!H48+$H$1*1-'Май 2021'!D47</f>
        <v>1124.3899999999958</v>
      </c>
      <c r="J48" s="105">
        <f>'СВОД 2021'!I48+$H$1*1-'Июнь 2021'!D47</f>
        <v>3324.3899999999958</v>
      </c>
      <c r="K48" s="105">
        <f>'СВОД 2021'!J48+$H$1*1-'Июль 2021'!D47</f>
        <v>5524.3899999999958</v>
      </c>
      <c r="L48" s="105">
        <f>'СВОД 2021'!K48+$H$1*1-'Август 2021'!D47</f>
        <v>7724.3899999999958</v>
      </c>
      <c r="M48" s="105">
        <f>'СВОД 2021'!L48+$H$1*1-'Сентябрь 2021'!D47</f>
        <v>9924.3899999999958</v>
      </c>
      <c r="N48" s="105">
        <f>'СВОД 2021'!M48+$H$1*1-'Октябрь 2021'!D47</f>
        <v>12124.389999999996</v>
      </c>
      <c r="O48" s="105">
        <f>'СВОД 2021'!N48+$H$1*1-'Ноябрь 2021'!D47</f>
        <v>-3675.6100000000042</v>
      </c>
      <c r="P48" s="105">
        <f>'СВОД 2021'!O48+$H$1*1-'Декабрь 2021'!D47</f>
        <v>-1475.6100000000042</v>
      </c>
      <c r="Q48" s="106">
        <f t="shared" si="0"/>
        <v>26400</v>
      </c>
      <c r="R48" s="106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06">
        <f t="shared" si="1"/>
        <v>-1475.6100000000042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2020'!S49</f>
        <v>-2431.8300000000017</v>
      </c>
      <c r="E49" s="105">
        <f>'СВОД 2021'!D49+$H$1*1-'Январь 2021'!D48</f>
        <v>-2431.8300000000017</v>
      </c>
      <c r="F49" s="105">
        <f>'СВОД 2021'!E49+$H$1*1-'Февраль 2021'!D48</f>
        <v>-2431.8300000000017</v>
      </c>
      <c r="G49" s="105">
        <f>'СВОД 2021'!F49+$H$1*1-'Март 2021'!D48</f>
        <v>-231.83000000000175</v>
      </c>
      <c r="H49" s="105">
        <f>'СВОД 2021'!G49+$H$1*1-'Апрель 2021'!D48</f>
        <v>-2431.8300000000017</v>
      </c>
      <c r="I49" s="105">
        <f>'СВОД 2021'!H49+$H$1*1-'Май 2021'!D48</f>
        <v>-4631.8300000000017</v>
      </c>
      <c r="J49" s="105">
        <f>'СВОД 2021'!I49+$H$1*1-'Июнь 2021'!D48</f>
        <v>-2431.8300000000017</v>
      </c>
      <c r="K49" s="105">
        <f>'СВОД 2021'!J49+$H$1*1-'Июль 2021'!D48</f>
        <v>-2431.8300000000017</v>
      </c>
      <c r="L49" s="105">
        <f>'СВОД 2021'!K49+$H$1*1-'Август 2021'!D48</f>
        <v>-2431.8300000000017</v>
      </c>
      <c r="M49" s="105">
        <f>'СВОД 2021'!L49+$H$1*1-'Сентябрь 2021'!D48</f>
        <v>-231.83000000000175</v>
      </c>
      <c r="N49" s="105">
        <f>'СВОД 2021'!M49+$H$1*1-'Октябрь 2021'!D48</f>
        <v>-231.83000000000175</v>
      </c>
      <c r="O49" s="105">
        <f>'СВОД 2021'!N49+$H$1*1-'Ноябрь 2021'!D48</f>
        <v>-231.83000000000175</v>
      </c>
      <c r="P49" s="105">
        <f>'СВОД 2021'!O49+$H$1*1-'Декабрь 2021'!D48</f>
        <v>-231.83000000000175</v>
      </c>
      <c r="Q49" s="106">
        <f t="shared" si="0"/>
        <v>26400</v>
      </c>
      <c r="R49" s="106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06">
        <f t="shared" si="1"/>
        <v>-231.83000000000175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2020'!S50</f>
        <v>0</v>
      </c>
      <c r="E50" s="105">
        <f>'СВОД 2021'!D50+$H$1*1-'Январь 2021'!D49</f>
        <v>2200</v>
      </c>
      <c r="F50" s="105">
        <f>'СВОД 2021'!E50+$H$1*1-'Февраль 2021'!D49</f>
        <v>4400</v>
      </c>
      <c r="G50" s="105">
        <f>'СВОД 2021'!F50+$H$1*1-'Март 2021'!D49</f>
        <v>2200</v>
      </c>
      <c r="H50" s="105">
        <f>'СВОД 2021'!G50+$H$1*1-'Апрель 2021'!D49</f>
        <v>0</v>
      </c>
      <c r="I50" s="105">
        <f>'СВОД 2021'!H50+$H$1*1-'Май 2021'!D49</f>
        <v>2200</v>
      </c>
      <c r="J50" s="105">
        <f>'СВОД 2021'!I50+$H$1*1-'Июнь 2021'!D49</f>
        <v>0</v>
      </c>
      <c r="K50" s="105">
        <f>'СВОД 2021'!J50+$H$1*1-'Июль 2021'!D49</f>
        <v>2200</v>
      </c>
      <c r="L50" s="105">
        <f>'СВОД 2021'!K50+$H$1*1-'Август 2021'!D49</f>
        <v>4400</v>
      </c>
      <c r="M50" s="105">
        <f>'СВОД 2021'!L50+$H$1*1-'Сентябрь 2021'!D49</f>
        <v>2200</v>
      </c>
      <c r="N50" s="105">
        <f>'СВОД 2021'!M50+$H$1*1-'Октябрь 2021'!D49</f>
        <v>4400</v>
      </c>
      <c r="O50" s="105">
        <f>'СВОД 2021'!N50+$H$1*1-'Ноябрь 2021'!D49</f>
        <v>6600</v>
      </c>
      <c r="P50" s="105">
        <f>'СВОД 2021'!O50+$H$1*1-'Декабрь 2021'!D49</f>
        <v>0</v>
      </c>
      <c r="Q50" s="106">
        <f t="shared" si="0"/>
        <v>26400</v>
      </c>
      <c r="R50" s="106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2020'!S51</f>
        <v>2200</v>
      </c>
      <c r="E51" s="105">
        <f>'СВОД 2021'!D51+$H$1*1-'Январь 2021'!D50</f>
        <v>0</v>
      </c>
      <c r="F51" s="105">
        <f>'СВОД 2021'!E51+$H$1*1-'Февраль 2021'!D50</f>
        <v>0</v>
      </c>
      <c r="G51" s="105">
        <f>'СВОД 2021'!F51+$H$1*1-'Март 2021'!D50</f>
        <v>-2200</v>
      </c>
      <c r="H51" s="105">
        <f>'СВОД 2021'!G51+$H$1*1-'Апрель 2021'!D50</f>
        <v>-4400</v>
      </c>
      <c r="I51" s="105">
        <f>'СВОД 2021'!H51+$H$1*1-'Май 2021'!D50</f>
        <v>-2200</v>
      </c>
      <c r="J51" s="105">
        <f>'СВОД 2021'!I51+$H$1*1-'Июнь 2021'!D50</f>
        <v>-4400</v>
      </c>
      <c r="K51" s="105">
        <f>'СВОД 2021'!J51+$H$1*1-'Июль 2021'!D50</f>
        <v>-2200</v>
      </c>
      <c r="L51" s="105">
        <f>'СВОД 2021'!K51+$H$1*1-'Август 2021'!D50</f>
        <v>0</v>
      </c>
      <c r="M51" s="105">
        <f>'СВОД 2021'!L51+$H$1*1-'Сентябрь 2021'!D50</f>
        <v>-2200</v>
      </c>
      <c r="N51" s="105">
        <f>'СВОД 2021'!M51+$H$1*1-'Октябрь 2021'!D50</f>
        <v>0</v>
      </c>
      <c r="O51" s="105">
        <f>'СВОД 2021'!N51+$H$1*1-'Ноябрь 2021'!D50</f>
        <v>-2200</v>
      </c>
      <c r="P51" s="105">
        <f>'СВОД 2021'!O51+$H$1*1-'Декабрь 2021'!D50</f>
        <v>0</v>
      </c>
      <c r="Q51" s="106">
        <f t="shared" si="0"/>
        <v>26400</v>
      </c>
      <c r="R51" s="106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2020'!S52</f>
        <v>3345.9799999999996</v>
      </c>
      <c r="E52" s="105">
        <f>'СВОД 2021'!D52+$H$1*1-'Январь 2021'!D51</f>
        <v>3345.9799999999996</v>
      </c>
      <c r="F52" s="105">
        <f>'СВОД 2021'!E52+$H$1*1-'Февраль 2021'!D51</f>
        <v>1145.9799999999996</v>
      </c>
      <c r="G52" s="105">
        <f>'СВОД 2021'!F52+$H$1*1-'Март 2021'!D51</f>
        <v>1121.9799999999996</v>
      </c>
      <c r="H52" s="105">
        <f>'СВОД 2021'!G52+$H$1*1-'Апрель 2021'!D51</f>
        <v>-1078.0200000000004</v>
      </c>
      <c r="I52" s="105">
        <f>'СВОД 2021'!H52+$H$1*1-'Май 2021'!D51</f>
        <v>1121.9799999999996</v>
      </c>
      <c r="J52" s="105">
        <f>'СВОД 2021'!I52+$H$1*1-'Июнь 2021'!D51</f>
        <v>-1078.0200000000004</v>
      </c>
      <c r="K52" s="105">
        <f>'СВОД 2021'!J52+$H$1*1-'Июль 2021'!D51</f>
        <v>-1078.0200000000004</v>
      </c>
      <c r="L52" s="105">
        <f>'СВОД 2021'!K52+$H$1*1-'Август 2021'!D51</f>
        <v>1121.9799999999996</v>
      </c>
      <c r="M52" s="105">
        <f>'СВОД 2021'!L52+$H$1*1-'Сентябрь 2021'!D51</f>
        <v>1121.9799999999996</v>
      </c>
      <c r="N52" s="105">
        <f>'СВОД 2021'!M52+$H$1*1-'Октябрь 2021'!D51</f>
        <v>-1078.0200000000004</v>
      </c>
      <c r="O52" s="105">
        <f>'СВОД 2021'!N52+$H$1*1-'Ноябрь 2021'!D51</f>
        <v>-1078.0200000000004</v>
      </c>
      <c r="P52" s="105">
        <f>'СВОД 2021'!O52+$H$1*1-'Декабрь 2021'!D51</f>
        <v>-1078.0200000000004</v>
      </c>
      <c r="Q52" s="106">
        <f t="shared" si="0"/>
        <v>26400</v>
      </c>
      <c r="R52" s="106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2020'!S53</f>
        <v>61700</v>
      </c>
      <c r="E53" s="105">
        <f>'СВОД 2021'!D53+$H$1*1-'Январь 2021'!D52</f>
        <v>63900</v>
      </c>
      <c r="F53" s="105">
        <f>'СВОД 2021'!E53+$H$1*1-'Февраль 2021'!D52</f>
        <v>66100</v>
      </c>
      <c r="G53" s="105">
        <f>'СВОД 2021'!F53+$H$1*1-'Март 2021'!D52</f>
        <v>68300</v>
      </c>
      <c r="H53" s="105">
        <f>'СВОД 2021'!G53+$H$1*1-'Апрель 2021'!D52</f>
        <v>70500</v>
      </c>
      <c r="I53" s="105">
        <f>'СВОД 2021'!H53+$H$1*1-'Май 2021'!D52</f>
        <v>72700</v>
      </c>
      <c r="J53" s="105">
        <f>'СВОД 2021'!I53+$H$1*1-'Июнь 2021'!D52</f>
        <v>74900</v>
      </c>
      <c r="K53" s="105">
        <f>'СВОД 2021'!J53+$H$1*1-'Июль 2021'!D52</f>
        <v>77100</v>
      </c>
      <c r="L53" s="105">
        <f>'СВОД 2021'!K53+$H$1*1-'Август 2021'!D52</f>
        <v>79300</v>
      </c>
      <c r="M53" s="105">
        <f>'СВОД 2021'!L53+$H$1*1-'Сентябрь 2021'!D52</f>
        <v>81500</v>
      </c>
      <c r="N53" s="105">
        <f>'СВОД 2021'!M53+$H$1*1-'Октябрь 2021'!D52</f>
        <v>83700</v>
      </c>
      <c r="O53" s="105">
        <f>'СВОД 2021'!N53+$H$1*1-'Ноябрь 2021'!D52</f>
        <v>85900</v>
      </c>
      <c r="P53" s="105">
        <f>'СВОД 2021'!O53+$H$1*1-'Декабрь 2021'!D52</f>
        <v>88100</v>
      </c>
      <c r="Q53" s="106">
        <f t="shared" si="0"/>
        <v>26400</v>
      </c>
      <c r="R53" s="106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06">
        <f t="shared" si="1"/>
        <v>88100</v>
      </c>
      <c r="T53" s="116"/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2020'!S54</f>
        <v>-1855.1199999999953</v>
      </c>
      <c r="E54" s="105">
        <f>'СВОД 2021'!D54+$H$1*1-'Январь 2021'!D53</f>
        <v>-1855.1199999999953</v>
      </c>
      <c r="F54" s="105">
        <f>'СВОД 2021'!E54+$H$1*1-'Февраль 2021'!D53</f>
        <v>-1855.1199999999953</v>
      </c>
      <c r="G54" s="105">
        <f>'СВОД 2021'!F54+$H$1*1-'Март 2021'!D53</f>
        <v>-1855.1199999999953</v>
      </c>
      <c r="H54" s="105">
        <f>'СВОД 2021'!G54+$H$1*1-'Апрель 2021'!D53</f>
        <v>-1855.1199999999953</v>
      </c>
      <c r="I54" s="105">
        <f>'СВОД 2021'!H54+$H$1*1-'Май 2021'!D53</f>
        <v>-1855.1199999999953</v>
      </c>
      <c r="J54" s="105">
        <f>'СВОД 2021'!I54+$H$1*1-'Июнь 2021'!D53</f>
        <v>-1855.1199999999953</v>
      </c>
      <c r="K54" s="105">
        <f>'СВОД 2021'!J54+$H$1*1-'Июль 2021'!D53</f>
        <v>-1855.1199999999953</v>
      </c>
      <c r="L54" s="105">
        <f>'СВОД 2021'!K54+$H$1*1-'Август 2021'!D53</f>
        <v>-1855.1199999999953</v>
      </c>
      <c r="M54" s="105">
        <f>'СВОД 2021'!L54+$H$1*1-'Сентябрь 2021'!D53</f>
        <v>-1855.1199999999953</v>
      </c>
      <c r="N54" s="105">
        <f>'СВОД 2021'!M54+$H$1*1-'Октябрь 2021'!D53</f>
        <v>-1855.1199999999953</v>
      </c>
      <c r="O54" s="105">
        <f>'СВОД 2021'!N54+$H$1*1-'Ноябрь 2021'!D53</f>
        <v>-1855.1199999999953</v>
      </c>
      <c r="P54" s="105">
        <f>'СВОД 2021'!O54+$H$1*1-'Декабрь 2021'!D53</f>
        <v>-1855.1199999999953</v>
      </c>
      <c r="Q54" s="106">
        <f t="shared" si="0"/>
        <v>26400</v>
      </c>
      <c r="R54" s="106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06">
        <f t="shared" si="1"/>
        <v>-1855.1199999999953</v>
      </c>
      <c r="T54" s="116"/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2020'!S55</f>
        <v>125378.59</v>
      </c>
      <c r="E55" s="105">
        <f>'СВОД 2021'!D55+$H$1*1-'Январь 2021'!D54</f>
        <v>127578.59</v>
      </c>
      <c r="F55" s="105">
        <f>'СВОД 2021'!E55+$H$1*1-'Февраль 2021'!D54</f>
        <v>129778.59</v>
      </c>
      <c r="G55" s="105">
        <f>'СВОД 2021'!F55+$H$1*1-'Март 2021'!D54</f>
        <v>131978.59</v>
      </c>
      <c r="H55" s="105">
        <f>'СВОД 2021'!G55+$H$1*1-'Апрель 2021'!D54</f>
        <v>134178.59</v>
      </c>
      <c r="I55" s="105">
        <f>'СВОД 2021'!H55+$H$1*1-'Май 2021'!D54</f>
        <v>136378.59</v>
      </c>
      <c r="J55" s="105">
        <f>'СВОД 2021'!I55+$H$1*1-'Июнь 2021'!D54</f>
        <v>138578.59</v>
      </c>
      <c r="K55" s="105">
        <f>'СВОД 2021'!J55+$H$1*1-'Июль 2021'!D54</f>
        <v>140778.59</v>
      </c>
      <c r="L55" s="105">
        <f>'СВОД 2021'!K55+$H$1*1-'Август 2021'!D54</f>
        <v>142978.59</v>
      </c>
      <c r="M55" s="105">
        <f>'СВОД 2021'!L55+$H$1*1-'Сентябрь 2021'!D54</f>
        <v>145178.59</v>
      </c>
      <c r="N55" s="105">
        <f>'СВОД 2021'!M55+$H$1*1-'Октябрь 2021'!D54</f>
        <v>147378.59</v>
      </c>
      <c r="O55" s="105">
        <f>'СВОД 2021'!N55+$H$1*1-'Ноябрь 2021'!D54</f>
        <v>2200</v>
      </c>
      <c r="P55" s="105">
        <f>'СВОД 2021'!O55+$H$1*1-'Декабрь 2021'!D54</f>
        <v>4400</v>
      </c>
      <c r="Q55" s="106">
        <f t="shared" si="0"/>
        <v>26400</v>
      </c>
      <c r="R55" s="106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06">
        <f t="shared" si="1"/>
        <v>4400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2020'!S56</f>
        <v>44235.75</v>
      </c>
      <c r="E56" s="105">
        <f>'СВОД 2021'!D56+$H$1*1-'Январь 2021'!D55</f>
        <v>46435.75</v>
      </c>
      <c r="F56" s="105">
        <f>'СВОД 2021'!E56+$H$1*1-'Февраль 2021'!D55</f>
        <v>48635.75</v>
      </c>
      <c r="G56" s="105">
        <f>'СВОД 2021'!F56+$H$1*1-'Март 2021'!D55</f>
        <v>50835.75</v>
      </c>
      <c r="H56" s="105">
        <f>'СВОД 2021'!G56+$H$1*1-'Апрель 2021'!D55</f>
        <v>48035.75</v>
      </c>
      <c r="I56" s="105">
        <f>'СВОД 2021'!H56+$H$1*1-'Май 2021'!D55</f>
        <v>50235.75</v>
      </c>
      <c r="J56" s="105">
        <f>'СВОД 2021'!I56+$H$1*1-'Июнь 2021'!D55</f>
        <v>47435.75</v>
      </c>
      <c r="K56" s="105">
        <f>'СВОД 2021'!J56+$H$1*1-'Июль 2021'!D55</f>
        <v>49635.75</v>
      </c>
      <c r="L56" s="105">
        <f>'СВОД 2021'!K56+$H$1*1-'Август 2021'!D55</f>
        <v>45835.75</v>
      </c>
      <c r="M56" s="105">
        <f>'СВОД 2021'!L56+$H$1*1-'Сентябрь 2021'!D55</f>
        <v>48035.75</v>
      </c>
      <c r="N56" s="105">
        <f>'СВОД 2021'!M56+$H$1*1-'Октябрь 2021'!D55</f>
        <v>50235.75</v>
      </c>
      <c r="O56" s="105">
        <f>'СВОД 2021'!N56+$H$1*1-'Ноябрь 2021'!D55</f>
        <v>52435.75</v>
      </c>
      <c r="P56" s="105">
        <f>'СВОД 2021'!O56+$H$1*1-'Декабрь 2021'!D55</f>
        <v>54635.75</v>
      </c>
      <c r="Q56" s="106">
        <f t="shared" si="0"/>
        <v>26400</v>
      </c>
      <c r="R56" s="106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06">
        <f t="shared" si="1"/>
        <v>54635.75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2020'!S57</f>
        <v>0</v>
      </c>
      <c r="E57" s="105">
        <f>'СВОД 2021'!D57+$H$1*1-'Январь 2021'!D56</f>
        <v>2200</v>
      </c>
      <c r="F57" s="105">
        <f>'СВОД 2021'!E57+$H$1*1-'Февраль 2021'!D56</f>
        <v>4400</v>
      </c>
      <c r="G57" s="105">
        <f>'СВОД 2021'!F57+$H$1*1-'Март 2021'!D56</f>
        <v>0</v>
      </c>
      <c r="H57" s="105">
        <f>'СВОД 2021'!G57+$H$1*1-'Апрель 2021'!D56</f>
        <v>-4400</v>
      </c>
      <c r="I57" s="105">
        <f>'СВОД 2021'!H57+$H$1*1-'Май 2021'!D56</f>
        <v>-2200</v>
      </c>
      <c r="J57" s="105">
        <f>'СВОД 2021'!I57+$H$1*1-'Июнь 2021'!D56</f>
        <v>0</v>
      </c>
      <c r="K57" s="105">
        <f>'СВОД 2021'!J57+$H$1*1-'Июль 2021'!D56</f>
        <v>-4400</v>
      </c>
      <c r="L57" s="105">
        <f>'СВОД 2021'!K57+$H$1*1-'Август 2021'!D56</f>
        <v>-2200</v>
      </c>
      <c r="M57" s="105">
        <f>'СВОД 2021'!L57+$H$1*1-'Сентябрь 2021'!D56</f>
        <v>0</v>
      </c>
      <c r="N57" s="105">
        <f>'СВОД 2021'!M57+$H$1*1-'Октябрь 2021'!D56</f>
        <v>-4400</v>
      </c>
      <c r="O57" s="105">
        <f>'СВОД 2021'!N57+$H$1*1-'Ноябрь 2021'!D56</f>
        <v>-2200</v>
      </c>
      <c r="P57" s="105">
        <f>'СВОД 2021'!O57+$H$1*1-'Декабрь 2021'!D56</f>
        <v>0</v>
      </c>
      <c r="Q57" s="106">
        <f t="shared" si="0"/>
        <v>26400</v>
      </c>
      <c r="R57" s="106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06">
        <f t="shared" si="1"/>
        <v>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2020'!S58</f>
        <v>-0.69000000000232831</v>
      </c>
      <c r="E58" s="105">
        <f>'СВОД 2021'!D58+$H$1*1-'Январь 2021'!D57</f>
        <v>-0.69000000000232831</v>
      </c>
      <c r="F58" s="105">
        <f>'СВОД 2021'!E58+$H$1*1-'Февраль 2021'!D57</f>
        <v>-0.69000000000232831</v>
      </c>
      <c r="G58" s="105">
        <f>'СВОД 2021'!F58+$H$1*1-'Март 2021'!D57</f>
        <v>-0.69000000000232831</v>
      </c>
      <c r="H58" s="105">
        <f>'СВОД 2021'!G58+$H$1*1-'Апрель 2021'!D57</f>
        <v>-0.69000000000232831</v>
      </c>
      <c r="I58" s="105">
        <f>'СВОД 2021'!H58+$H$1*1-'Май 2021'!D57</f>
        <v>-0.69000000000232831</v>
      </c>
      <c r="J58" s="105">
        <f>'СВОД 2021'!I58+$H$1*1-'Июнь 2021'!D57</f>
        <v>-0.69000000000232831</v>
      </c>
      <c r="K58" s="105">
        <f>'СВОД 2021'!J58+$H$1*1-'Июль 2021'!D57</f>
        <v>-0.69000000000232831</v>
      </c>
      <c r="L58" s="105">
        <f>'СВОД 2021'!K58+$H$1*1-'Август 2021'!D57</f>
        <v>-2200.6900000000023</v>
      </c>
      <c r="M58" s="105">
        <f>'СВОД 2021'!L58+$H$1*1-'Сентябрь 2021'!D57</f>
        <v>-0.69000000000232831</v>
      </c>
      <c r="N58" s="105">
        <f>'СВОД 2021'!M58+$H$1*1-'Октябрь 2021'!D57</f>
        <v>-0.69000000000232831</v>
      </c>
      <c r="O58" s="105">
        <f>'СВОД 2021'!N58+$H$1*1-'Ноябрь 2021'!D57</f>
        <v>-0.69000000000232831</v>
      </c>
      <c r="P58" s="105">
        <f>'СВОД 2021'!O58+$H$1*1-'Декабрь 2021'!D57</f>
        <v>2199.3099999999977</v>
      </c>
      <c r="Q58" s="106">
        <f t="shared" si="0"/>
        <v>26400</v>
      </c>
      <c r="R58" s="106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06">
        <f t="shared" si="1"/>
        <v>2199.3099999999977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2020'!S59</f>
        <v>2200.2899999999936</v>
      </c>
      <c r="E59" s="105">
        <f>'СВОД 2021'!D59+$H$1*1-'Январь 2021'!D58</f>
        <v>0.28999999999359716</v>
      </c>
      <c r="F59" s="105">
        <f>'СВОД 2021'!E59+$H$1*1-'Февраль 2021'!D58</f>
        <v>2200.2899999999936</v>
      </c>
      <c r="G59" s="105">
        <f>'СВОД 2021'!F59+$H$1*1-'Март 2021'!D58</f>
        <v>0.28999999999359716</v>
      </c>
      <c r="H59" s="105">
        <f>'СВОД 2021'!G59+$H$1*1-'Апрель 2021'!D58</f>
        <v>0.28999999999359716</v>
      </c>
      <c r="I59" s="105">
        <f>'СВОД 2021'!H59+$H$1*1-'Май 2021'!D58</f>
        <v>2200.2899999999936</v>
      </c>
      <c r="J59" s="105">
        <f>'СВОД 2021'!I59+$H$1*1-'Июнь 2021'!D58</f>
        <v>0.28999999999359716</v>
      </c>
      <c r="K59" s="105">
        <f>'СВОД 2021'!J59+$H$1*1-'Июль 2021'!D58</f>
        <v>2200.2899999999936</v>
      </c>
      <c r="L59" s="105">
        <f>'СВОД 2021'!K59+$H$1*1-'Август 2021'!D58</f>
        <v>2200.2899999999936</v>
      </c>
      <c r="M59" s="105">
        <f>'СВОД 2021'!L59+$H$1*1-'Сентябрь 2021'!D58</f>
        <v>2200.2899999999936</v>
      </c>
      <c r="N59" s="105">
        <f>'СВОД 2021'!M59+$H$1*1-'Октябрь 2021'!D58</f>
        <v>4400.2899999999936</v>
      </c>
      <c r="O59" s="105">
        <f>'СВОД 2021'!N59+$H$1*1-'Ноябрь 2021'!D58</f>
        <v>2200.2899999999936</v>
      </c>
      <c r="P59" s="105">
        <f>'СВОД 2021'!O59+$H$1*1-'Декабрь 2021'!D58</f>
        <v>4400.2899999999936</v>
      </c>
      <c r="Q59" s="106">
        <f t="shared" si="0"/>
        <v>26400</v>
      </c>
      <c r="R59" s="106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06">
        <f t="shared" si="1"/>
        <v>4400.2899999999936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2020'!S60</f>
        <v>-7271.2699999999968</v>
      </c>
      <c r="E60" s="105">
        <f>'СВОД 2021'!D60+$H$1*1-'Январь 2021'!D59</f>
        <v>-7271.2699999999968</v>
      </c>
      <c r="F60" s="105">
        <f>'СВОД 2021'!E60+$H$1*1-'Февраль 2021'!D59</f>
        <v>-7271.2699999999968</v>
      </c>
      <c r="G60" s="105">
        <f>'СВОД 2021'!F60+$H$1*1-'Март 2021'!D59</f>
        <v>-7271.2699999999968</v>
      </c>
      <c r="H60" s="105">
        <f>'СВОД 2021'!G60+$H$1*1-'Апрель 2021'!D59</f>
        <v>-5071.2699999999968</v>
      </c>
      <c r="I60" s="105">
        <f>'СВОД 2021'!H60+$H$1*1-'Май 2021'!D59</f>
        <v>-5071.2699999999968</v>
      </c>
      <c r="J60" s="105">
        <f>'СВОД 2021'!I60+$H$1*1-'Июнь 2021'!D59</f>
        <v>-5071.2699999999968</v>
      </c>
      <c r="K60" s="105">
        <f>'СВОД 2021'!J60+$H$1*1-'Июль 2021'!D59</f>
        <v>-5071.2699999999968</v>
      </c>
      <c r="L60" s="105">
        <f>'СВОД 2021'!K60+$H$1*1-'Август 2021'!D59</f>
        <v>-5071.2699999999968</v>
      </c>
      <c r="M60" s="105">
        <f>'СВОД 2021'!L60+$H$1*1-'Сентябрь 2021'!D59</f>
        <v>-5071.2699999999968</v>
      </c>
      <c r="N60" s="105">
        <f>'СВОД 2021'!M60+$H$1*1-'Октябрь 2021'!D59</f>
        <v>-5071.2699999999968</v>
      </c>
      <c r="O60" s="105">
        <f>'СВОД 2021'!N60+$H$1*1-'Ноябрь 2021'!D59</f>
        <v>-2871.2699999999968</v>
      </c>
      <c r="P60" s="105">
        <f>'СВОД 2021'!O60+$H$1*1-'Декабрь 2021'!D59</f>
        <v>-671.2699999999968</v>
      </c>
      <c r="Q60" s="106">
        <f t="shared" si="0"/>
        <v>26400</v>
      </c>
      <c r="R60" s="106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2020'!S61</f>
        <v>95077.59</v>
      </c>
      <c r="E61" s="105">
        <f>'СВОД 2021'!D61+$H$1*1-'Январь 2021'!D60</f>
        <v>97277.59</v>
      </c>
      <c r="F61" s="105">
        <f>'СВОД 2021'!E61+$H$1*1-'Февраль 2021'!D60</f>
        <v>99477.59</v>
      </c>
      <c r="G61" s="105">
        <f>'СВОД 2021'!F61+$H$1*1-'Март 2021'!D60</f>
        <v>101677.59</v>
      </c>
      <c r="H61" s="105">
        <f>'СВОД 2021'!G61+$H$1*1-'Апрель 2021'!D60</f>
        <v>103877.59</v>
      </c>
      <c r="I61" s="105">
        <f>'СВОД 2021'!H61+$H$1*1-'Май 2021'!D60</f>
        <v>106077.59</v>
      </c>
      <c r="J61" s="105">
        <f>'СВОД 2021'!I61+$H$1*1-'Июнь 2021'!D60</f>
        <v>108277.59</v>
      </c>
      <c r="K61" s="105">
        <f>'СВОД 2021'!J61+$H$1*1-'Июль 2021'!D60</f>
        <v>110477.59</v>
      </c>
      <c r="L61" s="105">
        <f>'СВОД 2021'!K61+$H$1*1-'Август 2021'!D60</f>
        <v>112677.59</v>
      </c>
      <c r="M61" s="105">
        <f>'СВОД 2021'!L61+$H$1*1-'Сентябрь 2021'!D60</f>
        <v>114877.59</v>
      </c>
      <c r="N61" s="105">
        <f>'СВОД 2021'!M61+$H$1*1-'Октябрь 2021'!D60</f>
        <v>117077.59</v>
      </c>
      <c r="O61" s="105">
        <f>'СВОД 2021'!N61+$H$1*1-'Ноябрь 2021'!D60</f>
        <v>119277.59</v>
      </c>
      <c r="P61" s="105">
        <f>'СВОД 2021'!O61+$H$1*1-'Декабрь 2021'!D60</f>
        <v>121477.59</v>
      </c>
      <c r="Q61" s="106">
        <f t="shared" si="0"/>
        <v>26400</v>
      </c>
      <c r="R61" s="106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06">
        <f t="shared" si="1"/>
        <v>121477.59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2020'!S62</f>
        <v>10000</v>
      </c>
      <c r="E62" s="105">
        <f>'СВОД 2021'!D62+$H$1*1-'Январь 2021'!D61</f>
        <v>12200</v>
      </c>
      <c r="F62" s="105">
        <f>'СВОД 2021'!E62+$H$1*1-'Февраль 2021'!D61</f>
        <v>14400</v>
      </c>
      <c r="G62" s="105">
        <f>'СВОД 2021'!F62+$H$1*1-'Март 2021'!D61</f>
        <v>16600</v>
      </c>
      <c r="H62" s="105">
        <f>'СВОД 2021'!G62+$H$1*1-'Апрель 2021'!D61</f>
        <v>18800</v>
      </c>
      <c r="I62" s="105">
        <f>'СВОД 2021'!H62+$H$1*1-'Май 2021'!D61</f>
        <v>11000</v>
      </c>
      <c r="J62" s="105">
        <f>'СВОД 2021'!I62+$H$1*1-'Июнь 2021'!D61</f>
        <v>13200</v>
      </c>
      <c r="K62" s="105">
        <f>'СВОД 2021'!J62+$H$1*1-'Июль 2021'!D61</f>
        <v>15400</v>
      </c>
      <c r="L62" s="105">
        <f>'СВОД 2021'!K62+$H$1*1-'Август 2021'!D61</f>
        <v>17600</v>
      </c>
      <c r="M62" s="105">
        <f>'СВОД 2021'!L62+$H$1*1-'Сентябрь 2021'!D61</f>
        <v>19800</v>
      </c>
      <c r="N62" s="105">
        <f>'СВОД 2021'!M62+$H$1*1-'Октябрь 2021'!D61</f>
        <v>22000</v>
      </c>
      <c r="O62" s="105">
        <f>'СВОД 2021'!N62+$H$1*1-'Ноябрь 2021'!D61</f>
        <v>-2200</v>
      </c>
      <c r="P62" s="105">
        <f>'СВОД 2021'!O62+$H$1*1-'Декабрь 2021'!D61</f>
        <v>0</v>
      </c>
      <c r="Q62" s="106">
        <f t="shared" si="0"/>
        <v>26400</v>
      </c>
      <c r="R62" s="106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06">
        <f t="shared" si="1"/>
        <v>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2020'!S63</f>
        <v>64791.13</v>
      </c>
      <c r="E63" s="105">
        <f>'СВОД 2021'!D63+$H$1*1-'Январь 2021'!D62</f>
        <v>66991.13</v>
      </c>
      <c r="F63" s="105">
        <f>'СВОД 2021'!E63+$H$1*1-'Февраль 2021'!D62</f>
        <v>69191.13</v>
      </c>
      <c r="G63" s="105">
        <f>'СВОД 2021'!F63+$H$1*1-'Март 2021'!D62</f>
        <v>71391.13</v>
      </c>
      <c r="H63" s="105">
        <f>'СВОД 2021'!G63+$H$1*1-'Апрель 2021'!D62</f>
        <v>42632.639999999999</v>
      </c>
      <c r="I63" s="105">
        <f>'СВОД 2021'!H63+$H$1*1-'Май 2021'!D62</f>
        <v>44832.639999999999</v>
      </c>
      <c r="J63" s="105">
        <f>'СВОД 2021'!I63+$H$1*1-'Июнь 2021'!D62</f>
        <v>47032.639999999999</v>
      </c>
      <c r="K63" s="105">
        <f>'СВОД 2021'!J63+$H$1*1-'Июль 2021'!D62</f>
        <v>49232.639999999999</v>
      </c>
      <c r="L63" s="105">
        <f>'СВОД 2021'!K63+$H$1*1-'Август 2021'!D62</f>
        <v>51432.639999999999</v>
      </c>
      <c r="M63" s="105">
        <f>'СВОД 2021'!L63+$H$1*1-'Сентябрь 2021'!D62</f>
        <v>53632.639999999999</v>
      </c>
      <c r="N63" s="105">
        <f>'СВОД 2021'!M63+$H$1*1-'Октябрь 2021'!D62</f>
        <v>55832.639999999999</v>
      </c>
      <c r="O63" s="105">
        <f>'СВОД 2021'!N63+$H$1*1-'Ноябрь 2021'!D62</f>
        <v>58032.639999999999</v>
      </c>
      <c r="P63" s="105">
        <f>'СВОД 2021'!O63+$H$1*1-'Декабрь 2021'!D62</f>
        <v>60232.639999999999</v>
      </c>
      <c r="Q63" s="106">
        <f t="shared" si="0"/>
        <v>26400</v>
      </c>
      <c r="R63" s="106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30958.49</v>
      </c>
      <c r="S63" s="106">
        <f t="shared" si="1"/>
        <v>60232.639999999999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2020'!S64</f>
        <v>-6600</v>
      </c>
      <c r="E64" s="105">
        <f>'СВОД 2021'!D64+$H$1*1-'Январь 2021'!D63</f>
        <v>-4400</v>
      </c>
      <c r="F64" s="105">
        <f>'СВОД 2021'!E64+$H$1*1-'Февраль 2021'!D63</f>
        <v>-2200</v>
      </c>
      <c r="G64" s="105">
        <f>'СВОД 2021'!F64+$H$1*1-'Март 2021'!D63</f>
        <v>0</v>
      </c>
      <c r="H64" s="105">
        <f>'СВОД 2021'!G64+$H$1*1-'Апрель 2021'!D63</f>
        <v>2200</v>
      </c>
      <c r="I64" s="105">
        <f>'СВОД 2021'!H64+$H$1*1-'Май 2021'!D63</f>
        <v>-2053.0500000000002</v>
      </c>
      <c r="J64" s="105">
        <f>'СВОД 2021'!I64+$H$1*1-'Июнь 2021'!D63</f>
        <v>146.94999999999982</v>
      </c>
      <c r="K64" s="105">
        <f>'СВОД 2021'!J64+$H$1*1-'Июль 2021'!D63</f>
        <v>0</v>
      </c>
      <c r="L64" s="105">
        <f>'СВОД 2021'!K64+$H$1*1-'Август 2021'!D63</f>
        <v>-8800</v>
      </c>
      <c r="M64" s="105">
        <f>'СВОД 2021'!L64+$H$1*1-'Сентябрь 2021'!D63</f>
        <v>-6600</v>
      </c>
      <c r="N64" s="105">
        <f>'СВОД 2021'!M64+$H$1*1-'Октябрь 2021'!D63</f>
        <v>-4400</v>
      </c>
      <c r="O64" s="105">
        <f>'СВОД 2021'!N64+$H$1*1-'Ноябрь 2021'!D63</f>
        <v>-2200</v>
      </c>
      <c r="P64" s="105">
        <f>'СВОД 2021'!O64+$H$1*1-'Декабрь 2021'!D63</f>
        <v>0</v>
      </c>
      <c r="Q64" s="106">
        <f t="shared" si="0"/>
        <v>26400</v>
      </c>
      <c r="R64" s="106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2020'!S65</f>
        <v>-16493.100000000006</v>
      </c>
      <c r="E65" s="105">
        <f>'СВОД 2021'!D65+$H$1*1-'Январь 2021'!D64</f>
        <v>-29293.100000000006</v>
      </c>
      <c r="F65" s="105">
        <f>'СВОД 2021'!E65+$H$1*1-'Февраль 2021'!D64</f>
        <v>-27093.100000000006</v>
      </c>
      <c r="G65" s="105">
        <f>'СВОД 2021'!F65+$H$1*1-'Март 2021'!D64</f>
        <v>-24893.100000000006</v>
      </c>
      <c r="H65" s="105">
        <f>'СВОД 2021'!G65+$H$1*1-'Апрель 2021'!D64</f>
        <v>-22693.100000000006</v>
      </c>
      <c r="I65" s="105">
        <f>'СВОД 2021'!H65+$H$1*1-'Май 2021'!D64</f>
        <v>-20493.100000000006</v>
      </c>
      <c r="J65" s="105">
        <f>'СВОД 2021'!I65+$H$1*1-'Июнь 2021'!D64</f>
        <v>-18293.100000000006</v>
      </c>
      <c r="K65" s="105">
        <f>'СВОД 2021'!J65+$H$1*1-'Июль 2021'!D64</f>
        <v>-16093.100000000006</v>
      </c>
      <c r="L65" s="105">
        <f>'СВОД 2021'!K65+$H$1*1-'Август 2021'!D64</f>
        <v>-13893.100000000006</v>
      </c>
      <c r="M65" s="105">
        <f>'СВОД 2021'!L65+$H$1*1-'Сентябрь 2021'!D64</f>
        <v>-11693.100000000006</v>
      </c>
      <c r="N65" s="105">
        <f>'СВОД 2021'!M65+$H$1*1-'Октябрь 2021'!D64</f>
        <v>-9493.1000000000058</v>
      </c>
      <c r="O65" s="105">
        <f>'СВОД 2021'!N65+$H$1*1-'Ноябрь 2021'!D64</f>
        <v>-7293.1000000000058</v>
      </c>
      <c r="P65" s="105">
        <f>'СВОД 2021'!O65+$H$1*1-'Декабрь 2021'!D64</f>
        <v>-5093.1000000000058</v>
      </c>
      <c r="Q65" s="106">
        <f t="shared" si="0"/>
        <v>26400</v>
      </c>
      <c r="R65" s="106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06">
        <f t="shared" si="1"/>
        <v>-5093.1000000000058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2020'!S66</f>
        <v>0</v>
      </c>
      <c r="E66" s="105">
        <f>'СВОД 2021'!D66+$H$1*1-'Январь 2021'!D65</f>
        <v>2200</v>
      </c>
      <c r="F66" s="105">
        <f>'СВОД 2021'!E66+$H$1*1-'Февраль 2021'!D65</f>
        <v>-2200</v>
      </c>
      <c r="G66" s="105">
        <f>'СВОД 2021'!F66+$H$1*1-'Март 2021'!D65</f>
        <v>0</v>
      </c>
      <c r="H66" s="105">
        <f>'СВОД 2021'!G66+$H$1*1-'Апрель 2021'!D65</f>
        <v>-4400</v>
      </c>
      <c r="I66" s="105">
        <f>'СВОД 2021'!H66+$H$1*1-'Май 2021'!D65</f>
        <v>-8800</v>
      </c>
      <c r="J66" s="105">
        <f>'СВОД 2021'!I66+$H$1*1-'Июнь 2021'!D65</f>
        <v>-6600</v>
      </c>
      <c r="K66" s="105">
        <f>'СВОД 2021'!J66+$H$1*1-'Июль 2021'!D65</f>
        <v>-4400</v>
      </c>
      <c r="L66" s="105">
        <f>'СВОД 2021'!K66+$H$1*1-'Август 2021'!D65</f>
        <v>-2200</v>
      </c>
      <c r="M66" s="105">
        <f>'СВОД 2021'!L66+$H$1*1-'Сентябрь 2021'!D65</f>
        <v>0</v>
      </c>
      <c r="N66" s="105">
        <f>'СВОД 2021'!M66+$H$1*1-'Октябрь 2021'!D65</f>
        <v>2200</v>
      </c>
      <c r="O66" s="105">
        <f>'СВОД 2021'!N66+$H$1*1-'Ноябрь 2021'!D65</f>
        <v>-4400</v>
      </c>
      <c r="P66" s="105">
        <f>'СВОД 2021'!O66+$H$1*1-'Декабрь 2021'!D65</f>
        <v>-2200</v>
      </c>
      <c r="Q66" s="106">
        <f t="shared" si="0"/>
        <v>26400</v>
      </c>
      <c r="R66" s="106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06">
        <f t="shared" si="1"/>
        <v>-2200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2020'!S67</f>
        <v>6800</v>
      </c>
      <c r="E67" s="105">
        <f>'СВОД 2021'!D67+$H$1*1-'Январь 2021'!D66</f>
        <v>9000</v>
      </c>
      <c r="F67" s="105">
        <f>'СВОД 2021'!E67+$H$1*1-'Февраль 2021'!D66</f>
        <v>11200</v>
      </c>
      <c r="G67" s="105">
        <f>'СВОД 2021'!F67+$H$1*1-'Март 2021'!D66</f>
        <v>-2200</v>
      </c>
      <c r="H67" s="105">
        <f>'СВОД 2021'!G67+$H$1*1-'Апрель 2021'!D66</f>
        <v>0</v>
      </c>
      <c r="I67" s="105">
        <f>'СВОД 2021'!H67+$H$1*1-'Май 2021'!D66</f>
        <v>-100</v>
      </c>
      <c r="J67" s="105">
        <f>'СВОД 2021'!I67+$H$1*1-'Июнь 2021'!D66</f>
        <v>2100</v>
      </c>
      <c r="K67" s="105">
        <f>'СВОД 2021'!J67+$H$1*1-'Июль 2021'!D66</f>
        <v>2000</v>
      </c>
      <c r="L67" s="105">
        <f>'СВОД 2021'!K67+$H$1*1-'Август 2021'!D66</f>
        <v>4200</v>
      </c>
      <c r="M67" s="105">
        <f>'СВОД 2021'!L67+$H$1*1-'Сентябрь 2021'!D66</f>
        <v>2200</v>
      </c>
      <c r="N67" s="105">
        <f>'СВОД 2021'!M67+$H$1*1-'Октябрь 2021'!D66</f>
        <v>2200</v>
      </c>
      <c r="O67" s="105">
        <f>'СВОД 2021'!N67+$H$1*1-'Ноябрь 2021'!D66</f>
        <v>4400</v>
      </c>
      <c r="P67" s="105">
        <f>'СВОД 2021'!O67+$H$1*1-'Декабрь 2021'!D66</f>
        <v>2200</v>
      </c>
      <c r="Q67" s="106">
        <f t="shared" si="0"/>
        <v>26400</v>
      </c>
      <c r="R67" s="106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06">
        <f t="shared" si="1"/>
        <v>2200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2020'!S68</f>
        <v>2392.5899999999965</v>
      </c>
      <c r="E68" s="105">
        <f>'СВОД 2021'!D68+$H$1*1-'Январь 2021'!D67</f>
        <v>592.58999999999651</v>
      </c>
      <c r="F68" s="105">
        <f>'СВОД 2021'!E68+$H$1*1-'Февраль 2021'!D67</f>
        <v>2792.5899999999965</v>
      </c>
      <c r="G68" s="105">
        <f>'СВОД 2021'!F68+$H$1*1-'Март 2021'!D67</f>
        <v>4992.5899999999965</v>
      </c>
      <c r="H68" s="105">
        <f>'СВОД 2021'!G68+$H$1*1-'Апрель 2021'!D67</f>
        <v>2192.5899999999965</v>
      </c>
      <c r="I68" s="105">
        <f>'СВОД 2021'!H68+$H$1*1-'Май 2021'!D67</f>
        <v>4392.5899999999965</v>
      </c>
      <c r="J68" s="105">
        <f>'СВОД 2021'!I68+$H$1*1-'Июнь 2021'!D67</f>
        <v>6592.5899999999965</v>
      </c>
      <c r="K68" s="105">
        <f>'СВОД 2021'!J68+$H$1*1-'Июль 2021'!D67</f>
        <v>8792.5899999999965</v>
      </c>
      <c r="L68" s="105">
        <f>'СВОД 2021'!K68+$H$1*1-'Август 2021'!D67</f>
        <v>10992.589999999997</v>
      </c>
      <c r="M68" s="105">
        <f>'СВОД 2021'!L68+$H$1*1-'Сентябрь 2021'!D67</f>
        <v>9192.5899999999965</v>
      </c>
      <c r="N68" s="105">
        <f>'СВОД 2021'!M68+$H$1*1-'Октябрь 2021'!D67</f>
        <v>5392.5899999999965</v>
      </c>
      <c r="O68" s="105">
        <f>'СВОД 2021'!N68+$H$1*1-'Ноябрь 2021'!D67</f>
        <v>7592.5899999999965</v>
      </c>
      <c r="P68" s="105">
        <f>'СВОД 2021'!O68+$H$1*1-'Декабрь 2021'!D67</f>
        <v>2792.5899999999965</v>
      </c>
      <c r="Q68" s="106">
        <f t="shared" ref="Q68:Q131" si="2">2200*12</f>
        <v>26400</v>
      </c>
      <c r="R68" s="106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06">
        <f t="shared" ref="S68:S131" si="3">Q68+D68-R68</f>
        <v>2792.5899999999965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2020'!S69</f>
        <v>3387.3599999999933</v>
      </c>
      <c r="E69" s="105">
        <f>'СВОД 2021'!D69+$H$1*1-'Январь 2021'!D68</f>
        <v>5587.3599999999933</v>
      </c>
      <c r="F69" s="105">
        <f>'СВОД 2021'!E69+$H$1*1-'Февраль 2021'!D68</f>
        <v>-212.64000000000669</v>
      </c>
      <c r="G69" s="105">
        <f>'СВОД 2021'!F69+$H$1*1-'Март 2021'!D68</f>
        <v>1987.3599999999933</v>
      </c>
      <c r="H69" s="105">
        <f>'СВОД 2021'!G69+$H$1*1-'Апрель 2021'!D68</f>
        <v>4187.3599999999933</v>
      </c>
      <c r="I69" s="105">
        <f>'СВОД 2021'!H69+$H$1*1-'Май 2021'!D68</f>
        <v>1987.3599999999933</v>
      </c>
      <c r="J69" s="105">
        <f>'СВОД 2021'!I69+$H$1*1-'Июнь 2021'!D68</f>
        <v>4187.3599999999933</v>
      </c>
      <c r="K69" s="105">
        <f>'СВОД 2021'!J69+$H$1*1-'Июль 2021'!D68</f>
        <v>6387.3599999999933</v>
      </c>
      <c r="L69" s="105">
        <f>'СВОД 2021'!K69+$H$1*1-'Август 2021'!D68</f>
        <v>87.359999999993306</v>
      </c>
      <c r="M69" s="105">
        <f>'СВОД 2021'!L69+$H$1*1-'Сентябрь 2021'!D68</f>
        <v>2287.3599999999933</v>
      </c>
      <c r="N69" s="105">
        <f>'СВОД 2021'!M69+$H$1*1-'Октябрь 2021'!D68</f>
        <v>-12.640000000006694</v>
      </c>
      <c r="O69" s="105">
        <f>'СВОД 2021'!N69+$H$1*1-'Ноябрь 2021'!D68</f>
        <v>2187.3599999999933</v>
      </c>
      <c r="P69" s="105">
        <f>'СВОД 2021'!O69+$H$1*1-'Декабрь 2021'!D68</f>
        <v>1887.3599999999933</v>
      </c>
      <c r="Q69" s="106">
        <f t="shared" si="2"/>
        <v>26400</v>
      </c>
      <c r="R69" s="106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06">
        <f t="shared" si="3"/>
        <v>1887.3599999999933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2020'!S70</f>
        <v>22141.75</v>
      </c>
      <c r="E70" s="105">
        <f>'СВОД 2021'!D70+$H$1*1-'Январь 2021'!D69</f>
        <v>23141.75</v>
      </c>
      <c r="F70" s="105">
        <f>'СВОД 2021'!E70+$H$1*1-'Февраль 2021'!D69</f>
        <v>25041.75</v>
      </c>
      <c r="G70" s="105">
        <f>'СВОД 2021'!F70+$H$1*1-'Март 2021'!D69</f>
        <v>25330.75</v>
      </c>
      <c r="H70" s="105">
        <f>'СВОД 2021'!G70+$H$1*1-'Апрель 2021'!D69</f>
        <v>26993.75</v>
      </c>
      <c r="I70" s="105">
        <f>'СВОД 2021'!H70+$H$1*1-'Май 2021'!D69</f>
        <v>28656.75</v>
      </c>
      <c r="J70" s="105">
        <f>'СВОД 2021'!I70+$H$1*1-'Июнь 2021'!D69</f>
        <v>30319.75</v>
      </c>
      <c r="K70" s="105">
        <f>'СВОД 2021'!J70+$H$1*1-'Июль 2021'!D69</f>
        <v>31982.75</v>
      </c>
      <c r="L70" s="105">
        <f>'СВОД 2021'!K70+$H$1*1-'Август 2021'!D69</f>
        <v>33945.75</v>
      </c>
      <c r="M70" s="105">
        <f>'СВОД 2021'!L70+$H$1*1-'Сентябрь 2021'!D69</f>
        <v>35308.75</v>
      </c>
      <c r="N70" s="105">
        <f>'СВОД 2021'!M70+$H$1*1-'Октябрь 2021'!D69</f>
        <v>36971.75</v>
      </c>
      <c r="O70" s="105">
        <f>'СВОД 2021'!N70+$H$1*1-'Ноябрь 2021'!D69</f>
        <v>38634.75</v>
      </c>
      <c r="P70" s="105">
        <f>'СВОД 2021'!O70+$H$1*1-'Декабрь 2021'!D69</f>
        <v>39334.75</v>
      </c>
      <c r="Q70" s="106">
        <f t="shared" si="2"/>
        <v>26400</v>
      </c>
      <c r="R70" s="106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06">
        <f t="shared" si="3"/>
        <v>39334.75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2020'!S71</f>
        <v>-7728.23</v>
      </c>
      <c r="E71" s="105">
        <f>'СВОД 2021'!D71+$H$1*1-'Январь 2021'!D70</f>
        <v>-7728.23</v>
      </c>
      <c r="F71" s="105">
        <f>'СВОД 2021'!E71+$H$1*1-'Февраль 2021'!D70</f>
        <v>-5528.23</v>
      </c>
      <c r="G71" s="105">
        <f>'СВОД 2021'!F71+$H$1*1-'Март 2021'!D70</f>
        <v>-7728.23</v>
      </c>
      <c r="H71" s="105">
        <f>'СВОД 2021'!G71+$H$1*1-'Апрель 2021'!D70</f>
        <v>-5528.23</v>
      </c>
      <c r="I71" s="105">
        <f>'СВОД 2021'!H71+$H$1*1-'Май 2021'!D70</f>
        <v>-7728.23</v>
      </c>
      <c r="J71" s="105">
        <f>'СВОД 2021'!I71+$H$1*1-'Июнь 2021'!D70</f>
        <v>-7728.23</v>
      </c>
      <c r="K71" s="105">
        <f>'СВОД 2021'!J71+$H$1*1-'Июль 2021'!D70</f>
        <v>-5528.23</v>
      </c>
      <c r="L71" s="105">
        <f>'СВОД 2021'!K71+$H$1*1-'Август 2021'!D70</f>
        <v>-5528.23</v>
      </c>
      <c r="M71" s="105">
        <f>'СВОД 2021'!L71+$H$1*1-'Сентябрь 2021'!D70</f>
        <v>-5528.23</v>
      </c>
      <c r="N71" s="105">
        <f>'СВОД 2021'!M71+$H$1*1-'Октябрь 2021'!D70</f>
        <v>-5528.23</v>
      </c>
      <c r="O71" s="105">
        <f>'СВОД 2021'!N71+$H$1*1-'Ноябрь 2021'!D70</f>
        <v>-5528.23</v>
      </c>
      <c r="P71" s="105">
        <f>'СВОД 2021'!O71+$H$1*1-'Декабрь 2021'!D70</f>
        <v>-7728.23</v>
      </c>
      <c r="Q71" s="106">
        <f t="shared" si="2"/>
        <v>26400</v>
      </c>
      <c r="R71" s="106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2020'!S72</f>
        <v>2200</v>
      </c>
      <c r="E72" s="105">
        <f>'СВОД 2021'!D72+$H$1*1-'Январь 2021'!D71</f>
        <v>2200</v>
      </c>
      <c r="F72" s="105">
        <f>'СВОД 2021'!E72+$H$1*1-'Февраль 2021'!D71</f>
        <v>2200</v>
      </c>
      <c r="G72" s="105">
        <f>'СВОД 2021'!F72+$H$1*1-'Март 2021'!D71</f>
        <v>4400</v>
      </c>
      <c r="H72" s="105">
        <f>'СВОД 2021'!G72+$H$1*1-'Апрель 2021'!D71</f>
        <v>6600</v>
      </c>
      <c r="I72" s="105">
        <f>'СВОД 2021'!H72+$H$1*1-'Май 2021'!D71</f>
        <v>4400</v>
      </c>
      <c r="J72" s="105">
        <f>'СВОД 2021'!I72+$H$1*1-'Июнь 2021'!D71</f>
        <v>4400</v>
      </c>
      <c r="K72" s="105">
        <f>'СВОД 2021'!J72+$H$1*1-'Июль 2021'!D71</f>
        <v>0</v>
      </c>
      <c r="L72" s="105">
        <f>'СВОД 2021'!K72+$H$1*1-'Август 2021'!D71</f>
        <v>0</v>
      </c>
      <c r="M72" s="105">
        <f>'СВОД 2021'!L72+$H$1*1-'Сентябрь 2021'!D71</f>
        <v>2200</v>
      </c>
      <c r="N72" s="105">
        <f>'СВОД 2021'!M72+$H$1*1-'Октябрь 2021'!D71</f>
        <v>0</v>
      </c>
      <c r="O72" s="105">
        <f>'СВОД 2021'!N72+$H$1*1-'Ноябрь 2021'!D71</f>
        <v>2200</v>
      </c>
      <c r="P72" s="105">
        <f>'СВОД 2021'!O72+$H$1*1-'Декабрь 2021'!D71</f>
        <v>4400</v>
      </c>
      <c r="Q72" s="106">
        <f t="shared" si="2"/>
        <v>26400</v>
      </c>
      <c r="R72" s="106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06">
        <f t="shared" si="3"/>
        <v>4400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2020'!S73</f>
        <v>0</v>
      </c>
      <c r="E73" s="105">
        <f>'СВОД 2021'!D73+$H$1*1-'Январь 2021'!D72</f>
        <v>0</v>
      </c>
      <c r="F73" s="105">
        <f>'СВОД 2021'!E73+$H$1*1-'Февраль 2021'!D72</f>
        <v>0</v>
      </c>
      <c r="G73" s="105">
        <f>'СВОД 2021'!F73+$H$1*1-'Март 2021'!D72</f>
        <v>0</v>
      </c>
      <c r="H73" s="105">
        <f>'СВОД 2021'!G73+$H$1*1-'Апрель 2021'!D72</f>
        <v>0</v>
      </c>
      <c r="I73" s="105">
        <f>'СВОД 2021'!H73+$H$1*1-'Май 2021'!D72</f>
        <v>0</v>
      </c>
      <c r="J73" s="105">
        <f>'СВОД 2021'!I73+$H$1*1-'Июнь 2021'!D72</f>
        <v>0</v>
      </c>
      <c r="K73" s="105">
        <f>'СВОД 2021'!J73+$H$1*1-'Июль 2021'!D72</f>
        <v>0</v>
      </c>
      <c r="L73" s="105">
        <f>'СВОД 2021'!K73+$H$1*1-'Август 2021'!D72</f>
        <v>0</v>
      </c>
      <c r="M73" s="105">
        <f>'СВОД 2021'!L73+$H$1*1-'Сентябрь 2021'!D72</f>
        <v>0</v>
      </c>
      <c r="N73" s="105">
        <f>'СВОД 2021'!M73+$H$1*1-'Октябрь 2021'!D72</f>
        <v>0</v>
      </c>
      <c r="O73" s="105">
        <f>'СВОД 2021'!N73+$H$1*1-'Ноябрь 2021'!D72</f>
        <v>0</v>
      </c>
      <c r="P73" s="105">
        <f>'СВОД 2021'!O73+$H$1*1-'Декабрь 2021'!D72</f>
        <v>0</v>
      </c>
      <c r="Q73" s="106">
        <f t="shared" si="2"/>
        <v>26400</v>
      </c>
      <c r="R73" s="106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2020'!S74</f>
        <v>56763</v>
      </c>
      <c r="E74" s="105">
        <f>'СВОД 2021'!D74+$H$1*1-'Январь 2021'!D73</f>
        <v>58963</v>
      </c>
      <c r="F74" s="105">
        <f>'СВОД 2021'!E74+$H$1*1-'Февраль 2021'!D73</f>
        <v>61163</v>
      </c>
      <c r="G74" s="105">
        <f>'СВОД 2021'!F74+$H$1*1-'Март 2021'!D73</f>
        <v>63363</v>
      </c>
      <c r="H74" s="105">
        <f>'СВОД 2021'!G74+$H$1*1-'Апрель 2021'!D73</f>
        <v>65563</v>
      </c>
      <c r="I74" s="105">
        <f>'СВОД 2021'!H74+$H$1*1-'Май 2021'!D73</f>
        <v>67763</v>
      </c>
      <c r="J74" s="105">
        <f>'СВОД 2021'!I74+$H$1*1-'Июнь 2021'!D73</f>
        <v>69963</v>
      </c>
      <c r="K74" s="105">
        <f>'СВОД 2021'!J74+$H$1*1-'Июль 2021'!D73</f>
        <v>67163</v>
      </c>
      <c r="L74" s="105">
        <f>'СВОД 2021'!K74+$H$1*1-'Август 2021'!D73</f>
        <v>69363</v>
      </c>
      <c r="M74" s="105">
        <f>'СВОД 2021'!L74+$H$1*1-'Сентябрь 2021'!D73</f>
        <v>71563</v>
      </c>
      <c r="N74" s="105">
        <f>'СВОД 2021'!M74+$H$1*1-'Октябрь 2021'!D73</f>
        <v>73763</v>
      </c>
      <c r="O74" s="105">
        <f>'СВОД 2021'!N74+$H$1*1-'Ноябрь 2021'!D73</f>
        <v>75963</v>
      </c>
      <c r="P74" s="105">
        <f>'СВОД 2021'!O74+$H$1*1-'Декабрь 2021'!D73</f>
        <v>78163</v>
      </c>
      <c r="Q74" s="106">
        <f t="shared" si="2"/>
        <v>26400</v>
      </c>
      <c r="R74" s="106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06">
        <f t="shared" si="3"/>
        <v>78163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2020'!S75</f>
        <v>48412.99</v>
      </c>
      <c r="E75" s="105">
        <f>'СВОД 2021'!D75+$H$1*1-'Январь 2021'!D74</f>
        <v>50612.99</v>
      </c>
      <c r="F75" s="105">
        <f>'СВОД 2021'!E75+$H$1*1-'Февраль 2021'!D74</f>
        <v>52812.99</v>
      </c>
      <c r="G75" s="105">
        <f>'СВОД 2021'!F75+$H$1*1-'Март 2021'!D74</f>
        <v>55012.99</v>
      </c>
      <c r="H75" s="105">
        <f>'СВОД 2021'!G75+$H$1*1-'Апрель 2021'!D74</f>
        <v>57212.99</v>
      </c>
      <c r="I75" s="105">
        <f>'СВОД 2021'!H75+$H$1*1-'Май 2021'!D74</f>
        <v>59412.99</v>
      </c>
      <c r="J75" s="105">
        <f>'СВОД 2021'!I75+$H$1*1-'Июнь 2021'!D74</f>
        <v>52732.53</v>
      </c>
      <c r="K75" s="105">
        <f>'СВОД 2021'!J75+$H$1*1-'Июль 2021'!D74</f>
        <v>54932.53</v>
      </c>
      <c r="L75" s="105">
        <f>'СВОД 2021'!K75+$H$1*1-'Август 2021'!D74</f>
        <v>57132.53</v>
      </c>
      <c r="M75" s="105">
        <f>'СВОД 2021'!L75+$H$1*1-'Сентябрь 2021'!D74</f>
        <v>59332.53</v>
      </c>
      <c r="N75" s="105">
        <f>'СВОД 2021'!M75+$H$1*1-'Октябрь 2021'!D74</f>
        <v>61532.53</v>
      </c>
      <c r="O75" s="105">
        <f>'СВОД 2021'!N75+$H$1*1-'Ноябрь 2021'!D74</f>
        <v>63732.53</v>
      </c>
      <c r="P75" s="105">
        <f>'СВОД 2021'!O75+$H$1*1-'Декабрь 2021'!D74</f>
        <v>65932.53</v>
      </c>
      <c r="Q75" s="106">
        <f t="shared" si="2"/>
        <v>26400</v>
      </c>
      <c r="R75" s="106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06">
        <f t="shared" si="3"/>
        <v>65932.53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2020'!S76</f>
        <v>25900</v>
      </c>
      <c r="E76" s="105">
        <f>'СВОД 2021'!D76+$H$1*1-'Январь 2021'!D75</f>
        <v>28100</v>
      </c>
      <c r="F76" s="105">
        <f>'СВОД 2021'!E76+$H$1*1-'Февраль 2021'!D75</f>
        <v>30300</v>
      </c>
      <c r="G76" s="105">
        <f>'СВОД 2021'!F76+$H$1*1-'Март 2021'!D75</f>
        <v>26500</v>
      </c>
      <c r="H76" s="105">
        <f>'СВОД 2021'!G76+$H$1*1-'Апрель 2021'!D75</f>
        <v>26700</v>
      </c>
      <c r="I76" s="105">
        <f>'СВОД 2021'!H76+$H$1*1-'Май 2021'!D75</f>
        <v>28900</v>
      </c>
      <c r="J76" s="105">
        <f>'СВОД 2021'!I76+$H$1*1-'Июнь 2021'!D75</f>
        <v>28100</v>
      </c>
      <c r="K76" s="105">
        <f>'СВОД 2021'!J76+$H$1*1-'Июль 2021'!D75</f>
        <v>30300</v>
      </c>
      <c r="L76" s="105">
        <f>'СВОД 2021'!K76+$H$1*1-'Август 2021'!D75</f>
        <v>32500</v>
      </c>
      <c r="M76" s="105">
        <f>'СВОД 2021'!L76+$H$1*1-'Сентябрь 2021'!D75</f>
        <v>30200</v>
      </c>
      <c r="N76" s="105">
        <f>'СВОД 2021'!M76+$H$1*1-'Октябрь 2021'!D75</f>
        <v>32400</v>
      </c>
      <c r="O76" s="105">
        <f>'СВОД 2021'!N76+$H$1*1-'Ноябрь 2021'!D75</f>
        <v>34600</v>
      </c>
      <c r="P76" s="105">
        <f>'СВОД 2021'!O76+$H$1*1-'Декабрь 2021'!D75</f>
        <v>36800</v>
      </c>
      <c r="Q76" s="106">
        <f t="shared" si="2"/>
        <v>26400</v>
      </c>
      <c r="R76" s="106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06">
        <f t="shared" si="3"/>
        <v>36800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2020'!S77</f>
        <v>44004.59</v>
      </c>
      <c r="E77" s="105">
        <f>'СВОД 2021'!D77+$H$1*1-'Январь 2021'!D76</f>
        <v>46204.59</v>
      </c>
      <c r="F77" s="105">
        <f>'СВОД 2021'!E77+$H$1*1-'Февраль 2021'!D76</f>
        <v>48404.59</v>
      </c>
      <c r="G77" s="105">
        <f>'СВОД 2021'!F77+$H$1*1-'Март 2021'!D76</f>
        <v>45604.59</v>
      </c>
      <c r="H77" s="105">
        <f>'СВОД 2021'!G77+$H$1*1-'Апрель 2021'!D76</f>
        <v>42804.59</v>
      </c>
      <c r="I77" s="105">
        <f>'СВОД 2021'!H77+$H$1*1-'Май 2021'!D76</f>
        <v>40004.589999999997</v>
      </c>
      <c r="J77" s="105">
        <f>'СВОД 2021'!I77+$H$1*1-'Июнь 2021'!D76</f>
        <v>42204.59</v>
      </c>
      <c r="K77" s="105">
        <f>'СВОД 2021'!J77+$H$1*1-'Июль 2021'!D76</f>
        <v>44404.59</v>
      </c>
      <c r="L77" s="105">
        <f>'СВОД 2021'!K77+$H$1*1-'Август 2021'!D76</f>
        <v>46604.59</v>
      </c>
      <c r="M77" s="105">
        <f>'СВОД 2021'!L77+$H$1*1-'Сентябрь 2021'!D76</f>
        <v>48804.59</v>
      </c>
      <c r="N77" s="105">
        <f>'СВОД 2021'!M77+$H$1*1-'Октябрь 2021'!D76</f>
        <v>46004.59</v>
      </c>
      <c r="O77" s="105">
        <f>'СВОД 2021'!N77+$H$1*1-'Ноябрь 2021'!D76</f>
        <v>48204.59</v>
      </c>
      <c r="P77" s="105">
        <f>'СВОД 2021'!O77+$H$1*1-'Декабрь 2021'!D76</f>
        <v>45404.59</v>
      </c>
      <c r="Q77" s="106">
        <f t="shared" si="2"/>
        <v>26400</v>
      </c>
      <c r="R77" s="106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06">
        <f t="shared" si="3"/>
        <v>45404.59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2020'!S78</f>
        <v>59400</v>
      </c>
      <c r="E78" s="105">
        <f>'СВОД 2021'!D78+$H$1*1-'Январь 2021'!D77</f>
        <v>61600</v>
      </c>
      <c r="F78" s="105">
        <f>'СВОД 2021'!E78+$H$1*1-'Февраль 2021'!D77</f>
        <v>63800</v>
      </c>
      <c r="G78" s="105">
        <f>'СВОД 2021'!F78+$H$1*1-'Март 2021'!D77</f>
        <v>66000</v>
      </c>
      <c r="H78" s="105">
        <f>'СВОД 2021'!G78+$H$1*1-'Апрель 2021'!D77</f>
        <v>68200</v>
      </c>
      <c r="I78" s="105">
        <f>'СВОД 2021'!H78+$H$1*1-'Май 2021'!D77</f>
        <v>70400</v>
      </c>
      <c r="J78" s="105">
        <f>'СВОД 2021'!I78+$H$1*1-'Июнь 2021'!D77</f>
        <v>72600</v>
      </c>
      <c r="K78" s="105">
        <f>'СВОД 2021'!J78+$H$1*1-'Июль 2021'!D77</f>
        <v>74800</v>
      </c>
      <c r="L78" s="105">
        <f>'СВОД 2021'!K78+$H$1*1-'Август 2021'!D77</f>
        <v>77000</v>
      </c>
      <c r="M78" s="105">
        <f>'СВОД 2021'!L78+$H$1*1-'Сентябрь 2021'!D77</f>
        <v>8800</v>
      </c>
      <c r="N78" s="105">
        <f>'СВОД 2021'!M78+$H$1*1-'Октябрь 2021'!D77</f>
        <v>11000</v>
      </c>
      <c r="O78" s="105">
        <f>'СВОД 2021'!N78+$H$1*1-'Ноябрь 2021'!D77</f>
        <v>13200</v>
      </c>
      <c r="P78" s="105">
        <f>'СВОД 2021'!O78+$H$1*1-'Декабрь 2021'!D77</f>
        <v>8800</v>
      </c>
      <c r="Q78" s="106">
        <f t="shared" si="2"/>
        <v>26400</v>
      </c>
      <c r="R78" s="106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06">
        <f t="shared" si="3"/>
        <v>8800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2020'!S79</f>
        <v>-336.63000000000102</v>
      </c>
      <c r="E79" s="105">
        <f>'СВОД 2021'!D79+$H$1*1-'Январь 2021'!D78</f>
        <v>-336.63000000000102</v>
      </c>
      <c r="F79" s="105">
        <f>'СВОД 2021'!E79+$H$1*1-'Февраль 2021'!D78</f>
        <v>-336.63000000000102</v>
      </c>
      <c r="G79" s="105">
        <f>'СВОД 2021'!F79+$H$1*1-'Март 2021'!D78</f>
        <v>-336.63000000000102</v>
      </c>
      <c r="H79" s="105">
        <f>'СВОД 2021'!G79+$H$1*1-'Апрель 2021'!D78</f>
        <v>-336.63000000000102</v>
      </c>
      <c r="I79" s="105">
        <f>'СВОД 2021'!H79+$H$1*1-'Май 2021'!D78</f>
        <v>-336.63000000000102</v>
      </c>
      <c r="J79" s="105">
        <f>'СВОД 2021'!I79+$H$1*1-'Июнь 2021'!D78</f>
        <v>-336.63000000000102</v>
      </c>
      <c r="K79" s="105">
        <f>'СВОД 2021'!J79+$H$1*1-'Июль 2021'!D78</f>
        <v>-336.63000000000102</v>
      </c>
      <c r="L79" s="105">
        <f>'СВОД 2021'!K79+$H$1*1-'Август 2021'!D78</f>
        <v>-336.63000000000102</v>
      </c>
      <c r="M79" s="105">
        <f>'СВОД 2021'!L79+$H$1*1-'Сентябрь 2021'!D78</f>
        <v>-336.63000000000102</v>
      </c>
      <c r="N79" s="105">
        <f>'СВОД 2021'!M79+$H$1*1-'Октябрь 2021'!D78</f>
        <v>-336.63000000000102</v>
      </c>
      <c r="O79" s="105">
        <f>'СВОД 2021'!N79+$H$1*1-'Ноябрь 2021'!D78</f>
        <v>-336.63000000000102</v>
      </c>
      <c r="P79" s="105">
        <f>'СВОД 2021'!O79+$H$1*1-'Декабрь 2021'!D78</f>
        <v>-336.63000000000102</v>
      </c>
      <c r="Q79" s="106">
        <f t="shared" si="2"/>
        <v>26400</v>
      </c>
      <c r="R79" s="106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2020'!S80</f>
        <v>2500</v>
      </c>
      <c r="E80" s="105">
        <f>'СВОД 2021'!D80+$H$1*1-'Январь 2021'!D79</f>
        <v>4700</v>
      </c>
      <c r="F80" s="105">
        <f>'СВОД 2021'!E80+$H$1*1-'Февраль 2021'!D79</f>
        <v>1900</v>
      </c>
      <c r="G80" s="105">
        <f>'СВОД 2021'!F80+$H$1*1-'Март 2021'!D79</f>
        <v>4100</v>
      </c>
      <c r="H80" s="105">
        <f>'СВОД 2021'!G80+$H$1*1-'Апрель 2021'!D79</f>
        <v>1300</v>
      </c>
      <c r="I80" s="105">
        <f>'СВОД 2021'!H80+$H$1*1-'Май 2021'!D79</f>
        <v>3500</v>
      </c>
      <c r="J80" s="105">
        <f>'СВОД 2021'!I80+$H$1*1-'Июнь 2021'!D79</f>
        <v>-4300</v>
      </c>
      <c r="K80" s="105">
        <f>'СВОД 2021'!J80+$H$1*1-'Июль 2021'!D79</f>
        <v>-2100</v>
      </c>
      <c r="L80" s="105">
        <f>'СВОД 2021'!K80+$H$1*1-'Август 2021'!D79</f>
        <v>100</v>
      </c>
      <c r="M80" s="105">
        <f>'СВОД 2021'!L80+$H$1*1-'Сентябрь 2021'!D79</f>
        <v>2300</v>
      </c>
      <c r="N80" s="105">
        <f>'СВОД 2021'!M80+$H$1*1-'Октябрь 2021'!D79</f>
        <v>-4400</v>
      </c>
      <c r="O80" s="105">
        <f>'СВОД 2021'!N80+$H$1*1-'Ноябрь 2021'!D79</f>
        <v>-2200</v>
      </c>
      <c r="P80" s="105">
        <f>'СВОД 2021'!O80+$H$1*1-'Декабрь 2021'!D79</f>
        <v>0</v>
      </c>
      <c r="Q80" s="106">
        <f t="shared" si="2"/>
        <v>26400</v>
      </c>
      <c r="R80" s="106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06">
        <f t="shared" si="3"/>
        <v>0</v>
      </c>
      <c r="T80" s="116"/>
    </row>
    <row r="81" spans="1:20" ht="15.95" customHeight="1" x14ac:dyDescent="0.25">
      <c r="A81" s="20" t="s">
        <v>388</v>
      </c>
      <c r="B81" s="2">
        <v>63</v>
      </c>
      <c r="C81" s="114"/>
      <c r="D81" s="133">
        <f>'СВОД 2020'!S81</f>
        <v>154104.6</v>
      </c>
      <c r="E81" s="105">
        <f>'СВОД 2021'!D81+$H$1*1-'Январь 2021'!D80</f>
        <v>156304.6</v>
      </c>
      <c r="F81" s="105">
        <f>'СВОД 2021'!E81+$H$1*1-'Февраль 2021'!D80</f>
        <v>158504.6</v>
      </c>
      <c r="G81" s="105">
        <f>'СВОД 2021'!F81+$H$1*1-'Март 2021'!D80</f>
        <v>2200</v>
      </c>
      <c r="H81" s="105">
        <f>'СВОД 2021'!G81+$H$1*1-'Апрель 2021'!D80</f>
        <v>-15600</v>
      </c>
      <c r="I81" s="105">
        <f>'СВОД 2021'!H81+$H$1*1-'Май 2021'!D80</f>
        <v>-13400</v>
      </c>
      <c r="J81" s="105">
        <f>'СВОД 2021'!I81+$H$1*1-'Июнь 2021'!D80</f>
        <v>-11200</v>
      </c>
      <c r="K81" s="105">
        <f>'СВОД 2021'!J81+$H$1*1-'Июль 2021'!D80</f>
        <v>-9000</v>
      </c>
      <c r="L81" s="105">
        <f>'СВОД 2021'!K81+$H$1*1-'Август 2021'!D80</f>
        <v>-6800</v>
      </c>
      <c r="M81" s="105">
        <f>'СВОД 2021'!L81+$H$1*1-'Сентябрь 2021'!D80</f>
        <v>-4600</v>
      </c>
      <c r="N81" s="105">
        <f>'СВОД 2021'!M81+$H$1*1-'Октябрь 2021'!D80</f>
        <v>-22400</v>
      </c>
      <c r="O81" s="105">
        <f>'СВОД 2021'!N81+$H$1*1-'Ноябрь 2021'!D80</f>
        <v>-20200</v>
      </c>
      <c r="P81" s="105">
        <f>'СВОД 2021'!O81+$H$1*1-'Декабрь 2021'!D80</f>
        <v>-18000</v>
      </c>
      <c r="Q81" s="106">
        <f t="shared" si="2"/>
        <v>26400</v>
      </c>
      <c r="R81" s="106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06">
        <f t="shared" si="3"/>
        <v>-18000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2020'!S82</f>
        <v>28540.759999999995</v>
      </c>
      <c r="E82" s="105">
        <f>'СВОД 2021'!D82+$H$1*1-'Январь 2021'!D81</f>
        <v>30740.759999999995</v>
      </c>
      <c r="F82" s="105">
        <f>'СВОД 2021'!E82+$H$1*1-'Февраль 2021'!D81</f>
        <v>32940.759999999995</v>
      </c>
      <c r="G82" s="105">
        <f>'СВОД 2021'!F82+$H$1*1-'Март 2021'!D81</f>
        <v>35140.759999999995</v>
      </c>
      <c r="H82" s="105">
        <f>'СВОД 2021'!G82+$H$1*1-'Апрель 2021'!D81</f>
        <v>37340.759999999995</v>
      </c>
      <c r="I82" s="105">
        <f>'СВОД 2021'!H82+$H$1*1-'Май 2021'!D81</f>
        <v>39540.759999999995</v>
      </c>
      <c r="J82" s="105">
        <f>'СВОД 2021'!I82+$H$1*1-'Июнь 2021'!D81</f>
        <v>41740.759999999995</v>
      </c>
      <c r="K82" s="105">
        <f>'СВОД 2021'!J82+$H$1*1-'Июль 2021'!D81</f>
        <v>43940.759999999995</v>
      </c>
      <c r="L82" s="105">
        <f>'СВОД 2021'!K82+$H$1*1-'Август 2021'!D81</f>
        <v>46140.759999999995</v>
      </c>
      <c r="M82" s="105">
        <f>'СВОД 2021'!L82+$H$1*1-'Сентябрь 2021'!D81</f>
        <v>-159.24000000000524</v>
      </c>
      <c r="N82" s="105">
        <f>'СВОД 2021'!M82+$H$1*1-'Октябрь 2021'!D81</f>
        <v>2040.7599999999948</v>
      </c>
      <c r="O82" s="105">
        <f>'СВОД 2021'!N82+$H$1*1-'Ноябрь 2021'!D81</f>
        <v>4240.7599999999948</v>
      </c>
      <c r="P82" s="105">
        <f>'СВОД 2021'!O82+$H$1*1-'Декабрь 2021'!D81</f>
        <v>6440.7599999999948</v>
      </c>
      <c r="Q82" s="106">
        <f t="shared" si="2"/>
        <v>26400</v>
      </c>
      <c r="R82" s="106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06">
        <f t="shared" si="3"/>
        <v>6440.7599999999948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2020'!S83</f>
        <v>-0.30999999999767169</v>
      </c>
      <c r="E83" s="105">
        <f>'СВОД 2021'!D83+$H$1*1-'Январь 2021'!D82</f>
        <v>1553.3400000000024</v>
      </c>
      <c r="F83" s="105">
        <f>'СВОД 2021'!E83+$H$1*1-'Февраль 2021'!D82</f>
        <v>1553.3400000000024</v>
      </c>
      <c r="G83" s="105">
        <f>'СВОД 2021'!F83+$H$1*1-'Март 2021'!D82</f>
        <v>1553.3400000000024</v>
      </c>
      <c r="H83" s="105">
        <f>'СВОД 2021'!G83+$H$1*1-'Апрель 2021'!D82</f>
        <v>3753.3400000000024</v>
      </c>
      <c r="I83" s="105">
        <f>'СВОД 2021'!H83+$H$1*1-'Май 2021'!D82</f>
        <v>5953.340000000002</v>
      </c>
      <c r="J83" s="105">
        <f>'СВОД 2021'!I83+$H$1*1-'Июнь 2021'!D82</f>
        <v>7506.9900000000016</v>
      </c>
      <c r="K83" s="105">
        <f>'СВОД 2021'!J83+$H$1*1-'Июль 2021'!D82</f>
        <v>4353.6500000000015</v>
      </c>
      <c r="L83" s="105">
        <f>'СВОД 2021'!K83+$H$1*1-'Август 2021'!D82</f>
        <v>-646.34999999999854</v>
      </c>
      <c r="M83" s="105">
        <f>'СВОД 2021'!L83+$H$1*1-'Сентябрь 2021'!D82</f>
        <v>-646.34999999999854</v>
      </c>
      <c r="N83" s="105">
        <f>'СВОД 2021'!M83+$H$1*1-'Октябрь 2021'!D82</f>
        <v>1553.6500000000015</v>
      </c>
      <c r="O83" s="105">
        <f>'СВОД 2021'!N83+$H$1*1-'Ноябрь 2021'!D82</f>
        <v>1553.6500000000015</v>
      </c>
      <c r="P83" s="105">
        <f>'СВОД 2021'!O83+$H$1*1-'Декабрь 2021'!D82</f>
        <v>0</v>
      </c>
      <c r="Q83" s="106">
        <f t="shared" si="2"/>
        <v>26400</v>
      </c>
      <c r="R83" s="106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06">
        <f t="shared" si="3"/>
        <v>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2020'!S84</f>
        <v>-64.159999999999854</v>
      </c>
      <c r="E84" s="105">
        <f>'СВОД 2021'!D84+$H$1*1-'Январь 2021'!D83</f>
        <v>2135.84</v>
      </c>
      <c r="F84" s="105">
        <f>'СВОД 2021'!E84+$H$1*1-'Февраль 2021'!D83</f>
        <v>2135.84</v>
      </c>
      <c r="G84" s="105">
        <f>'СВОД 2021'!F84+$H$1*1-'Март 2021'!D83</f>
        <v>-64.159999999999854</v>
      </c>
      <c r="H84" s="105">
        <f>'СВОД 2021'!G84+$H$1*1-'Апрель 2021'!D83</f>
        <v>2135.84</v>
      </c>
      <c r="I84" s="105">
        <f>'СВОД 2021'!H84+$H$1*1-'Май 2021'!D83</f>
        <v>2135.84</v>
      </c>
      <c r="J84" s="105">
        <f>'СВОД 2021'!I84+$H$1*1-'Июнь 2021'!D83</f>
        <v>4335.84</v>
      </c>
      <c r="K84" s="105">
        <f>'СВОД 2021'!J84+$H$1*1-'Июль 2021'!D83</f>
        <v>4335.84</v>
      </c>
      <c r="L84" s="105">
        <f>'СВОД 2021'!K84+$H$1*1-'Август 2021'!D83</f>
        <v>6535.84</v>
      </c>
      <c r="M84" s="105">
        <f>'СВОД 2021'!L84+$H$1*1-'Сентябрь 2021'!D83</f>
        <v>8735.84</v>
      </c>
      <c r="N84" s="105">
        <f>'СВОД 2021'!M84+$H$1*1-'Октябрь 2021'!D83</f>
        <v>10935.84</v>
      </c>
      <c r="O84" s="105">
        <f>'СВОД 2021'!N84+$H$1*1-'Ноябрь 2021'!D83</f>
        <v>13135.84</v>
      </c>
      <c r="P84" s="105">
        <f>'СВОД 2021'!O84+$H$1*1-'Декабрь 2021'!D83</f>
        <v>15335.84</v>
      </c>
      <c r="Q84" s="106">
        <f t="shared" si="2"/>
        <v>26400</v>
      </c>
      <c r="R84" s="106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06">
        <f t="shared" si="3"/>
        <v>15335.84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2020'!S85</f>
        <v>0</v>
      </c>
      <c r="E85" s="105">
        <f>'СВОД 2021'!D85+$H$1*1-'Январь 2021'!D84</f>
        <v>2200</v>
      </c>
      <c r="F85" s="105">
        <f>'СВОД 2021'!E85+$H$1*1-'Февраль 2021'!D84</f>
        <v>4400</v>
      </c>
      <c r="G85" s="105">
        <f>'СВОД 2021'!F85+$H$1*1-'Март 2021'!D84</f>
        <v>0</v>
      </c>
      <c r="H85" s="105">
        <f>'СВОД 2021'!G85+$H$1*1-'Апрель 2021'!D84</f>
        <v>2200</v>
      </c>
      <c r="I85" s="105">
        <f>'СВОД 2021'!H85+$H$1*1-'Май 2021'!D84</f>
        <v>4400</v>
      </c>
      <c r="J85" s="105">
        <f>'СВОД 2021'!I85+$H$1*1-'Июнь 2021'!D84</f>
        <v>-2200</v>
      </c>
      <c r="K85" s="105">
        <f>'СВОД 2021'!J85+$H$1*1-'Июль 2021'!D84</f>
        <v>0</v>
      </c>
      <c r="L85" s="105">
        <f>'СВОД 2021'!K85+$H$1*1-'Август 2021'!D84</f>
        <v>2200</v>
      </c>
      <c r="M85" s="105">
        <f>'СВОД 2021'!L85+$H$1*1-'Сентябрь 2021'!D84</f>
        <v>4400</v>
      </c>
      <c r="N85" s="105">
        <f>'СВОД 2021'!M85+$H$1*1-'Октябрь 2021'!D84</f>
        <v>6600</v>
      </c>
      <c r="O85" s="105">
        <f>'СВОД 2021'!N85+$H$1*1-'Ноябрь 2021'!D84</f>
        <v>-2200</v>
      </c>
      <c r="P85" s="105">
        <f>'СВОД 2021'!O85+$H$1*1-'Декабрь 2021'!D84</f>
        <v>0</v>
      </c>
      <c r="Q85" s="106">
        <f t="shared" si="2"/>
        <v>26400</v>
      </c>
      <c r="R85" s="106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2020'!S86</f>
        <v>0</v>
      </c>
      <c r="E86" s="105">
        <f>'СВОД 2021'!D86+$H$1*1-'Январь 2021'!D85</f>
        <v>2200</v>
      </c>
      <c r="F86" s="105">
        <f>'СВОД 2021'!E86+$H$1*1-'Февраль 2021'!D85</f>
        <v>-2200</v>
      </c>
      <c r="G86" s="105">
        <f>'СВОД 2021'!F86+$H$1*1-'Март 2021'!D85</f>
        <v>0</v>
      </c>
      <c r="H86" s="105">
        <f>'СВОД 2021'!G86+$H$1*1-'Апрель 2021'!D85</f>
        <v>2200</v>
      </c>
      <c r="I86" s="105">
        <f>'СВОД 2021'!H86+$H$1*1-'Май 2021'!D85</f>
        <v>2200</v>
      </c>
      <c r="J86" s="105">
        <f>'СВОД 2021'!I86+$H$1*1-'Июнь 2021'!D85</f>
        <v>2200</v>
      </c>
      <c r="K86" s="105">
        <f>'СВОД 2021'!J86+$H$1*1-'Июль 2021'!D85</f>
        <v>2200</v>
      </c>
      <c r="L86" s="105">
        <f>'СВОД 2021'!K86+$H$1*1-'Август 2021'!D85</f>
        <v>0</v>
      </c>
      <c r="M86" s="105">
        <f>'СВОД 2021'!L86+$H$1*1-'Сентябрь 2021'!D85</f>
        <v>2200</v>
      </c>
      <c r="N86" s="105">
        <f>'СВОД 2021'!M86+$H$1*1-'Октябрь 2021'!D85</f>
        <v>2200</v>
      </c>
      <c r="O86" s="105">
        <f>'СВОД 2021'!N86+$H$1*1-'Ноябрь 2021'!D85</f>
        <v>2200</v>
      </c>
      <c r="P86" s="105">
        <f>'СВОД 2021'!O86+$H$1*1-'Декабрь 2021'!D85</f>
        <v>0</v>
      </c>
      <c r="Q86" s="106">
        <f t="shared" si="2"/>
        <v>26400</v>
      </c>
      <c r="R86" s="106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06">
        <f t="shared" si="3"/>
        <v>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2020'!S87</f>
        <v>132621.84</v>
      </c>
      <c r="E87" s="105">
        <f>'СВОД 2021'!D87+$H$1*1-'Январь 2021'!D86</f>
        <v>134821.84</v>
      </c>
      <c r="F87" s="105">
        <f>'СВОД 2021'!E87+$H$1*1-'Февраль 2021'!D86</f>
        <v>0</v>
      </c>
      <c r="G87" s="105">
        <f>'СВОД 2021'!F87+$H$1*1-'Март 2021'!D86</f>
        <v>2200</v>
      </c>
      <c r="H87" s="105">
        <f>'СВОД 2021'!G87+$H$1*1-'Апрель 2021'!D86</f>
        <v>4400</v>
      </c>
      <c r="I87" s="105">
        <f>'СВОД 2021'!H87+$H$1*1-'Май 2021'!D86</f>
        <v>4400</v>
      </c>
      <c r="J87" s="105">
        <f>'СВОД 2021'!I87+$H$1*1-'Июнь 2021'!D86</f>
        <v>4400</v>
      </c>
      <c r="K87" s="105">
        <f>'СВОД 2021'!J87+$H$1*1-'Июль 2021'!D86</f>
        <v>4400</v>
      </c>
      <c r="L87" s="105">
        <f>'СВОД 2021'!K87+$H$1*1-'Август 2021'!D86</f>
        <v>2200</v>
      </c>
      <c r="M87" s="105">
        <f>'СВОД 2021'!L87+$H$1*1-'Сентябрь 2021'!D86</f>
        <v>4400</v>
      </c>
      <c r="N87" s="105">
        <f>'СВОД 2021'!M87+$H$1*1-'Октябрь 2021'!D86</f>
        <v>4400</v>
      </c>
      <c r="O87" s="105">
        <f>'СВОД 2021'!N87+$H$1*1-'Ноябрь 2021'!D86</f>
        <v>4400</v>
      </c>
      <c r="P87" s="105">
        <f>'СВОД 2021'!O87+$H$1*1-'Декабрь 2021'!D86</f>
        <v>0</v>
      </c>
      <c r="Q87" s="106">
        <f t="shared" si="2"/>
        <v>26400</v>
      </c>
      <c r="R87" s="106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2020'!S88</f>
        <v>68200</v>
      </c>
      <c r="E88" s="105">
        <f>'СВОД 2021'!D88+$H$1*1-'Январь 2021'!D87</f>
        <v>70400</v>
      </c>
      <c r="F88" s="105">
        <f>'СВОД 2021'!E88+$H$1*1-'Февраль 2021'!D87</f>
        <v>72600</v>
      </c>
      <c r="G88" s="105">
        <f>'СВОД 2021'!F88+$H$1*1-'Март 2021'!D87</f>
        <v>74800</v>
      </c>
      <c r="H88" s="105">
        <f>'СВОД 2021'!G88+$H$1*1-'Апрель 2021'!D87</f>
        <v>77000</v>
      </c>
      <c r="I88" s="105">
        <f>'СВОД 2021'!H88+$H$1*1-'Май 2021'!D87</f>
        <v>79200</v>
      </c>
      <c r="J88" s="105">
        <f>'СВОД 2021'!I88+$H$1*1-'Июнь 2021'!D87</f>
        <v>81400</v>
      </c>
      <c r="K88" s="105">
        <f>'СВОД 2021'!J88+$H$1*1-'Июль 2021'!D87</f>
        <v>83600</v>
      </c>
      <c r="L88" s="105">
        <f>'СВОД 2021'!K88+$H$1*1-'Август 2021'!D87</f>
        <v>85800</v>
      </c>
      <c r="M88" s="105">
        <f>'СВОД 2021'!L88+$H$1*1-'Сентябрь 2021'!D87</f>
        <v>88000</v>
      </c>
      <c r="N88" s="105">
        <f>'СВОД 2021'!M88+$H$1*1-'Октябрь 2021'!D87</f>
        <v>90200</v>
      </c>
      <c r="O88" s="105">
        <f>'СВОД 2021'!N88+$H$1*1-'Ноябрь 2021'!D87</f>
        <v>92400</v>
      </c>
      <c r="P88" s="105">
        <f>'СВОД 2021'!O88+$H$1*1-'Декабрь 2021'!D87</f>
        <v>94600</v>
      </c>
      <c r="Q88" s="106">
        <f t="shared" si="2"/>
        <v>26400</v>
      </c>
      <c r="R88" s="106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06">
        <f t="shared" si="3"/>
        <v>94600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2020'!S89</f>
        <v>-3000</v>
      </c>
      <c r="E89" s="105">
        <f>'СВОД 2021'!D89+$H$1*1-'Январь 2021'!D88</f>
        <v>-800</v>
      </c>
      <c r="F89" s="105">
        <f>'СВОД 2021'!E89+$H$1*1-'Февраль 2021'!D88</f>
        <v>1400</v>
      </c>
      <c r="G89" s="105">
        <f>'СВОД 2021'!F89+$H$1*1-'Март 2021'!D88</f>
        <v>3600</v>
      </c>
      <c r="H89" s="105">
        <f>'СВОД 2021'!G89+$H$1*1-'Апрель 2021'!D88</f>
        <v>5800</v>
      </c>
      <c r="I89" s="105">
        <f>'СВОД 2021'!H89+$H$1*1-'Май 2021'!D88</f>
        <v>-12000</v>
      </c>
      <c r="J89" s="105">
        <f>'СВОД 2021'!I89+$H$1*1-'Июнь 2021'!D88</f>
        <v>-9800</v>
      </c>
      <c r="K89" s="105">
        <f>'СВОД 2021'!J89+$H$1*1-'Июль 2021'!D88</f>
        <v>-7600</v>
      </c>
      <c r="L89" s="105">
        <f>'СВОД 2021'!K89+$H$1*1-'Август 2021'!D88</f>
        <v>-5400</v>
      </c>
      <c r="M89" s="105">
        <f>'СВОД 2021'!L89+$H$1*1-'Сентябрь 2021'!D88</f>
        <v>-3200</v>
      </c>
      <c r="N89" s="105">
        <f>'СВОД 2021'!M89+$H$1*1-'Октябрь 2021'!D88</f>
        <v>-1000</v>
      </c>
      <c r="O89" s="105">
        <f>'СВОД 2021'!N89+$H$1*1-'Ноябрь 2021'!D88</f>
        <v>1200</v>
      </c>
      <c r="P89" s="105">
        <f>'СВОД 2021'!O89+$H$1*1-'Декабрь 2021'!D88</f>
        <v>-6600</v>
      </c>
      <c r="Q89" s="106">
        <f t="shared" si="2"/>
        <v>26400</v>
      </c>
      <c r="R89" s="106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06">
        <f t="shared" si="3"/>
        <v>-6600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2020'!S90</f>
        <v>4.9999999988358468E-2</v>
      </c>
      <c r="E90" s="105">
        <f>'СВОД 2021'!D90+$H$1*1-'Январь 2021'!D89</f>
        <v>2200.0499999999884</v>
      </c>
      <c r="F90" s="105">
        <f>'СВОД 2021'!E90+$H$1*1-'Февраль 2021'!D89</f>
        <v>4400.0499999999884</v>
      </c>
      <c r="G90" s="105">
        <f>'СВОД 2021'!F90+$H$1*1-'Март 2021'!D89</f>
        <v>4.9999999988358468E-2</v>
      </c>
      <c r="H90" s="105">
        <f>'СВОД 2021'!G90+$H$1*1-'Апрель 2021'!D89</f>
        <v>2200.0499999999884</v>
      </c>
      <c r="I90" s="105">
        <f>'СВОД 2021'!H90+$H$1*1-'Май 2021'!D89</f>
        <v>4400.0499999999884</v>
      </c>
      <c r="J90" s="105">
        <f>'СВОД 2021'!I90+$H$1*1-'Июнь 2021'!D89</f>
        <v>-2199.9500000000116</v>
      </c>
      <c r="K90" s="105">
        <f>'СВОД 2021'!J90+$H$1*1-'Июль 2021'!D89</f>
        <v>4.9999999988358468E-2</v>
      </c>
      <c r="L90" s="105">
        <f>'СВОД 2021'!K90+$H$1*1-'Август 2021'!D89</f>
        <v>2200.0499999999884</v>
      </c>
      <c r="M90" s="105">
        <f>'СВОД 2021'!L90+$H$1*1-'Сентябрь 2021'!D89</f>
        <v>4400.0499999999884</v>
      </c>
      <c r="N90" s="105">
        <f>'СВОД 2021'!M90+$H$1*1-'Октябрь 2021'!D89</f>
        <v>6600.0499999999884</v>
      </c>
      <c r="O90" s="105">
        <f>'СВОД 2021'!N90+$H$1*1-'Ноябрь 2021'!D89</f>
        <v>-2200.0000000000109</v>
      </c>
      <c r="P90" s="105">
        <f>'СВОД 2021'!O90+$H$1*1-'Декабрь 2021'!D89</f>
        <v>-1.0913936421275139E-11</v>
      </c>
      <c r="Q90" s="106">
        <f t="shared" si="2"/>
        <v>26400</v>
      </c>
      <c r="R90" s="106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2020'!S91</f>
        <v>48287.68</v>
      </c>
      <c r="E91" s="105">
        <f>'СВОД 2021'!D91+$H$1*1-'Январь 2021'!D90</f>
        <v>50487.68</v>
      </c>
      <c r="F91" s="105">
        <f>'СВОД 2021'!E91+$H$1*1-'Февраль 2021'!D90</f>
        <v>52687.68</v>
      </c>
      <c r="G91" s="105">
        <f>'СВОД 2021'!F91+$H$1*1-'Март 2021'!D90</f>
        <v>50487.68</v>
      </c>
      <c r="H91" s="105">
        <f>'СВОД 2021'!G91+$H$1*1-'Апрель 2021'!D90</f>
        <v>48287.68</v>
      </c>
      <c r="I91" s="105">
        <f>'СВОД 2021'!H91+$H$1*1-'Май 2021'!D90</f>
        <v>46087.68</v>
      </c>
      <c r="J91" s="105">
        <f>'СВОД 2021'!I91+$H$1*1-'Июнь 2021'!D90</f>
        <v>41687.68</v>
      </c>
      <c r="K91" s="105">
        <f>'СВОД 2021'!J91+$H$1*1-'Июль 2021'!D90</f>
        <v>36187.68</v>
      </c>
      <c r="L91" s="105">
        <f>'СВОД 2021'!K91+$H$1*1-'Август 2021'!D90</f>
        <v>32887.68</v>
      </c>
      <c r="M91" s="105">
        <f>'СВОД 2021'!L91+$H$1*1-'Сентябрь 2021'!D90</f>
        <v>25187.68</v>
      </c>
      <c r="N91" s="105">
        <f>'СВОД 2021'!M91+$H$1*1-'Октябрь 2021'!D90</f>
        <v>19687.68</v>
      </c>
      <c r="O91" s="105">
        <f>'СВОД 2021'!N91+$H$1*1-'Ноябрь 2021'!D90</f>
        <v>14187.68</v>
      </c>
      <c r="P91" s="105">
        <f>'СВОД 2021'!O91+$H$1*1-'Декабрь 2021'!D90</f>
        <v>8687.68</v>
      </c>
      <c r="Q91" s="106">
        <f t="shared" si="2"/>
        <v>26400</v>
      </c>
      <c r="R91" s="106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06">
        <f t="shared" si="3"/>
        <v>8687.679999999993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2020'!S92</f>
        <v>-0.23000000000320142</v>
      </c>
      <c r="E92" s="105">
        <f>'СВОД 2021'!D92+$H$1*1-'Январь 2021'!D91</f>
        <v>2199.7699999999968</v>
      </c>
      <c r="F92" s="105">
        <f>'СВОД 2021'!E92+$H$1*1-'Февраль 2021'!D91</f>
        <v>4399.7699999999968</v>
      </c>
      <c r="G92" s="105">
        <f>'СВОД 2021'!F92+$H$1*1-'Март 2021'!D91</f>
        <v>6599.7699999999968</v>
      </c>
      <c r="H92" s="105">
        <f>'СВОД 2021'!G92+$H$1*1-'Апрель 2021'!D91</f>
        <v>-17600.230000000003</v>
      </c>
      <c r="I92" s="105">
        <f>'СВОД 2021'!H92+$H$1*1-'Май 2021'!D91</f>
        <v>-15400.230000000003</v>
      </c>
      <c r="J92" s="105">
        <f>'СВОД 2021'!I92+$H$1*1-'Июнь 2021'!D91</f>
        <v>-13200.230000000003</v>
      </c>
      <c r="K92" s="105">
        <f>'СВОД 2021'!J92+$H$1*1-'Июль 2021'!D91</f>
        <v>-11000.230000000003</v>
      </c>
      <c r="L92" s="105">
        <f>'СВОД 2021'!K92+$H$1*1-'Август 2021'!D91</f>
        <v>-8800.2300000000032</v>
      </c>
      <c r="M92" s="105">
        <f>'СВОД 2021'!L92+$H$1*1-'Сентябрь 2021'!D91</f>
        <v>-6600.2300000000032</v>
      </c>
      <c r="N92" s="105">
        <f>'СВОД 2021'!M92+$H$1*1-'Октябрь 2021'!D91</f>
        <v>-4400.2300000000032</v>
      </c>
      <c r="O92" s="105">
        <f>'СВОД 2021'!N92+$H$1*1-'Ноябрь 2021'!D91</f>
        <v>-2200.2300000000032</v>
      </c>
      <c r="P92" s="105">
        <f>'СВОД 2021'!O92+$H$1*1-'Декабрь 2021'!D91</f>
        <v>-0.23000000000320142</v>
      </c>
      <c r="Q92" s="106">
        <f t="shared" si="2"/>
        <v>26400</v>
      </c>
      <c r="R92" s="106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2020'!S93</f>
        <v>11000</v>
      </c>
      <c r="E93" s="105">
        <f>'СВОД 2021'!D93+$H$1*1-'Январь 2021'!D92</f>
        <v>11000</v>
      </c>
      <c r="F93" s="105">
        <f>'СВОД 2021'!E93+$H$1*1-'Февраль 2021'!D92</f>
        <v>13200</v>
      </c>
      <c r="G93" s="105">
        <f>'СВОД 2021'!F93+$H$1*1-'Март 2021'!D92</f>
        <v>11000</v>
      </c>
      <c r="H93" s="105">
        <f>'СВОД 2021'!G93+$H$1*1-'Апрель 2021'!D92</f>
        <v>11000</v>
      </c>
      <c r="I93" s="105">
        <f>'СВОД 2021'!H93+$H$1*1-'Май 2021'!D92</f>
        <v>11000</v>
      </c>
      <c r="J93" s="105">
        <f>'СВОД 2021'!I93+$H$1*1-'Июнь 2021'!D92</f>
        <v>8800</v>
      </c>
      <c r="K93" s="105">
        <f>'СВОД 2021'!J93+$H$1*1-'Июль 2021'!D92</f>
        <v>11000</v>
      </c>
      <c r="L93" s="105">
        <f>'СВОД 2021'!K93+$H$1*1-'Август 2021'!D92</f>
        <v>13200</v>
      </c>
      <c r="M93" s="105">
        <f>'СВОД 2021'!L93+$H$1*1-'Сентябрь 2021'!D92</f>
        <v>11000</v>
      </c>
      <c r="N93" s="105">
        <f>'СВОД 2021'!M93+$H$1*1-'Октябрь 2021'!D92</f>
        <v>11000</v>
      </c>
      <c r="O93" s="105">
        <f>'СВОД 2021'!N93+$H$1*1-'Ноябрь 2021'!D92</f>
        <v>11000</v>
      </c>
      <c r="P93" s="105">
        <f>'СВОД 2021'!O93+$H$1*1-'Декабрь 2021'!D92</f>
        <v>11000</v>
      </c>
      <c r="Q93" s="106">
        <f t="shared" si="2"/>
        <v>26400</v>
      </c>
      <c r="R93" s="106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2020'!S94</f>
        <v>-8</v>
      </c>
      <c r="E94" s="105">
        <f>'СВОД 2021'!D94+$H$1*1-'Январь 2021'!D93</f>
        <v>-8</v>
      </c>
      <c r="F94" s="105">
        <f>'СВОД 2021'!E94+$H$1*1-'Февраль 2021'!D93</f>
        <v>-8</v>
      </c>
      <c r="G94" s="105">
        <f>'СВОД 2021'!F94+$H$1*1-'Март 2021'!D93</f>
        <v>-8</v>
      </c>
      <c r="H94" s="105">
        <f>'СВОД 2021'!G94+$H$1*1-'Апрель 2021'!D93</f>
        <v>-8</v>
      </c>
      <c r="I94" s="105">
        <f>'СВОД 2021'!H94+$H$1*1-'Май 2021'!D93</f>
        <v>-8</v>
      </c>
      <c r="J94" s="105">
        <f>'СВОД 2021'!I94+$H$1*1-'Июнь 2021'!D93</f>
        <v>-8</v>
      </c>
      <c r="K94" s="105">
        <f>'СВОД 2021'!J94+$H$1*1-'Июль 2021'!D93</f>
        <v>-8</v>
      </c>
      <c r="L94" s="105">
        <f>'СВОД 2021'!K94+$H$1*1-'Август 2021'!D93</f>
        <v>-8</v>
      </c>
      <c r="M94" s="105">
        <f>'СВОД 2021'!L94+$H$1*1-'Сентябрь 2021'!D93</f>
        <v>-8</v>
      </c>
      <c r="N94" s="105">
        <f>'СВОД 2021'!M94+$H$1*1-'Октябрь 2021'!D93</f>
        <v>-8</v>
      </c>
      <c r="O94" s="105">
        <f>'СВОД 2021'!N94+$H$1*1-'Ноябрь 2021'!D93</f>
        <v>-8</v>
      </c>
      <c r="P94" s="105">
        <f>'СВОД 2021'!O94+$H$1*1-'Декабрь 2021'!D93</f>
        <v>-8</v>
      </c>
      <c r="Q94" s="106">
        <f t="shared" si="2"/>
        <v>26400</v>
      </c>
      <c r="R94" s="106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06">
        <f t="shared" si="3"/>
        <v>-8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2020'!S95</f>
        <v>2002.0699999999997</v>
      </c>
      <c r="E95" s="105">
        <f>'СВОД 2021'!D95+$H$1*1-'Январь 2021'!D94</f>
        <v>4202.07</v>
      </c>
      <c r="F95" s="105">
        <f>'СВОД 2021'!E95+$H$1*1-'Февраль 2021'!D94</f>
        <v>4202.07</v>
      </c>
      <c r="G95" s="105">
        <f>'СВОД 2021'!F95+$H$1*1-'Март 2021'!D94</f>
        <v>4202.07</v>
      </c>
      <c r="H95" s="105">
        <f>'СВОД 2021'!G95+$H$1*1-'Апрель 2021'!D94</f>
        <v>4202.07</v>
      </c>
      <c r="I95" s="105">
        <f>'СВОД 2021'!H95+$H$1*1-'Май 2021'!D94</f>
        <v>4202.07</v>
      </c>
      <c r="J95" s="105">
        <f>'СВОД 2021'!I95+$H$1*1-'Июнь 2021'!D94</f>
        <v>6402.07</v>
      </c>
      <c r="K95" s="105">
        <f>'СВОД 2021'!J95+$H$1*1-'Июль 2021'!D94</f>
        <v>4202.07</v>
      </c>
      <c r="L95" s="105">
        <f>'СВОД 2021'!K95+$H$1*1-'Август 2021'!D94</f>
        <v>4202.07</v>
      </c>
      <c r="M95" s="105">
        <f>'СВОД 2021'!L95+$H$1*1-'Сентябрь 2021'!D94</f>
        <v>4202.07</v>
      </c>
      <c r="N95" s="105">
        <f>'СВОД 2021'!M95+$H$1*1-'Октябрь 2021'!D94</f>
        <v>4202.07</v>
      </c>
      <c r="O95" s="105">
        <f>'СВОД 2021'!N95+$H$1*1-'Ноябрь 2021'!D94</f>
        <v>4202.07</v>
      </c>
      <c r="P95" s="105">
        <f>'СВОД 2021'!O95+$H$1*1-'Декабрь 2021'!D94</f>
        <v>4202.07</v>
      </c>
      <c r="Q95" s="106">
        <f t="shared" si="2"/>
        <v>26400</v>
      </c>
      <c r="R95" s="106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2020'!S96</f>
        <v>26088.46</v>
      </c>
      <c r="E96" s="105">
        <f>'СВОД 2021'!D96+$H$1*1-'Январь 2021'!D95</f>
        <v>28288.46</v>
      </c>
      <c r="F96" s="105">
        <f>'СВОД 2021'!E96+$H$1*1-'Февраль 2021'!D95</f>
        <v>20488.46</v>
      </c>
      <c r="G96" s="105">
        <f>'СВОД 2021'!F96+$H$1*1-'Март 2021'!D95</f>
        <v>22688.46</v>
      </c>
      <c r="H96" s="105">
        <f>'СВОД 2021'!G96+$H$1*1-'Апрель 2021'!D95</f>
        <v>24888.46</v>
      </c>
      <c r="I96" s="105">
        <f>'СВОД 2021'!H96+$H$1*1-'Май 2021'!D95</f>
        <v>27088.46</v>
      </c>
      <c r="J96" s="105">
        <f>'СВОД 2021'!I96+$H$1*1-'Июнь 2021'!D95</f>
        <v>19288.46</v>
      </c>
      <c r="K96" s="105">
        <f>'СВОД 2021'!J96+$H$1*1-'Июль 2021'!D95</f>
        <v>21488.46</v>
      </c>
      <c r="L96" s="105">
        <f>'СВОД 2021'!K96+$H$1*1-'Август 2021'!D95</f>
        <v>13688.46</v>
      </c>
      <c r="M96" s="105">
        <f>'СВОД 2021'!L96+$H$1*1-'Сентябрь 2021'!D95</f>
        <v>15888.46</v>
      </c>
      <c r="N96" s="105">
        <f>'СВОД 2021'!M96+$H$1*1-'Октябрь 2021'!D95</f>
        <v>18088.46</v>
      </c>
      <c r="O96" s="105">
        <f>'СВОД 2021'!N96+$H$1*1-'Ноябрь 2021'!D95</f>
        <v>20288.46</v>
      </c>
      <c r="P96" s="105">
        <f>'СВОД 2021'!O96+$H$1*1-'Декабрь 2021'!D95</f>
        <v>22488.46</v>
      </c>
      <c r="Q96" s="106">
        <f t="shared" si="2"/>
        <v>26400</v>
      </c>
      <c r="R96" s="106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06">
        <f t="shared" si="3"/>
        <v>22488.46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2020'!S97</f>
        <v>3200</v>
      </c>
      <c r="E97" s="105">
        <f>'СВОД 2021'!D97+$H$1*1-'Январь 2021'!D96</f>
        <v>3200</v>
      </c>
      <c r="F97" s="105">
        <f>'СВОД 2021'!E97+$H$1*1-'Февраль 2021'!D96</f>
        <v>5400</v>
      </c>
      <c r="G97" s="105">
        <f>'СВОД 2021'!F97+$H$1*1-'Март 2021'!D96</f>
        <v>3200</v>
      </c>
      <c r="H97" s="105">
        <f>'СВОД 2021'!G97+$H$1*1-'Апрель 2021'!D96</f>
        <v>3200</v>
      </c>
      <c r="I97" s="105">
        <f>'СВОД 2021'!H97+$H$1*1-'Май 2021'!D96</f>
        <v>3200</v>
      </c>
      <c r="J97" s="105">
        <f>'СВОД 2021'!I97+$H$1*1-'Июнь 2021'!D96</f>
        <v>3200</v>
      </c>
      <c r="K97" s="105">
        <f>'СВОД 2021'!J97+$H$1*1-'Июль 2021'!D96</f>
        <v>1000</v>
      </c>
      <c r="L97" s="105">
        <f>'СВОД 2021'!K97+$H$1*1-'Август 2021'!D96</f>
        <v>3200</v>
      </c>
      <c r="M97" s="105">
        <f>'СВОД 2021'!L97+$H$1*1-'Сентябрь 2021'!D96</f>
        <v>5400</v>
      </c>
      <c r="N97" s="105">
        <f>'СВОД 2021'!M97+$H$1*1-'Октябрь 2021'!D96</f>
        <v>5400</v>
      </c>
      <c r="O97" s="105">
        <f>'СВОД 2021'!N97+$H$1*1-'Ноябрь 2021'!D96</f>
        <v>3200</v>
      </c>
      <c r="P97" s="105">
        <f>'СВОД 2021'!O97+$H$1*1-'Декабрь 2021'!D96</f>
        <v>5400</v>
      </c>
      <c r="Q97" s="106">
        <f t="shared" si="2"/>
        <v>26400</v>
      </c>
      <c r="R97" s="106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2020'!S98</f>
        <v>2196.6699999999983</v>
      </c>
      <c r="E98" s="105">
        <f>'СВОД 2021'!D98+$H$1*1-'Январь 2021'!D97</f>
        <v>4396.6699999999983</v>
      </c>
      <c r="F98" s="105">
        <f>'СВОД 2021'!E98+$H$1*1-'Февраль 2021'!D97</f>
        <v>6596.6699999999983</v>
      </c>
      <c r="G98" s="105">
        <f>'СВОД 2021'!F98+$H$1*1-'Март 2021'!D97</f>
        <v>4396.6699999999983</v>
      </c>
      <c r="H98" s="105">
        <f>'СВОД 2021'!G98+$H$1*1-'Апрель 2021'!D97</f>
        <v>4396.6699999999983</v>
      </c>
      <c r="I98" s="105">
        <f>'СВОД 2021'!H98+$H$1*1-'Май 2021'!D97</f>
        <v>4396.6699999999983</v>
      </c>
      <c r="J98" s="105">
        <f>'СВОД 2021'!I98+$H$1*1-'Июнь 2021'!D97</f>
        <v>-3.3300000000017462</v>
      </c>
      <c r="K98" s="105">
        <f>'СВОД 2021'!J98+$H$1*1-'Июль 2021'!D97</f>
        <v>-3.3300000000017462</v>
      </c>
      <c r="L98" s="105">
        <f>'СВОД 2021'!K98+$H$1*1-'Август 2021'!D97</f>
        <v>-3.3300000000017462</v>
      </c>
      <c r="M98" s="105">
        <f>'СВОД 2021'!L98+$H$1*1-'Сентябрь 2021'!D97</f>
        <v>-3.3300000000017462</v>
      </c>
      <c r="N98" s="105">
        <f>'СВОД 2021'!M98+$H$1*1-'Октябрь 2021'!D97</f>
        <v>2196.6699999999983</v>
      </c>
      <c r="O98" s="105">
        <f>'СВОД 2021'!N98+$H$1*1-'Ноябрь 2021'!D97</f>
        <v>4396.6699999999983</v>
      </c>
      <c r="P98" s="105">
        <f>'СВОД 2021'!O98+$H$1*1-'Декабрь 2021'!D97</f>
        <v>4396.6699999999983</v>
      </c>
      <c r="Q98" s="106">
        <f t="shared" si="2"/>
        <v>26400</v>
      </c>
      <c r="R98" s="106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2020'!S99</f>
        <v>1000</v>
      </c>
      <c r="E99" s="105">
        <f>'СВОД 2021'!D99+$H$1*1-'Январь 2021'!D98</f>
        <v>1000</v>
      </c>
      <c r="F99" s="105">
        <f>'СВОД 2021'!E99+$H$1*1-'Февраль 2021'!D98</f>
        <v>1000</v>
      </c>
      <c r="G99" s="105">
        <f>'СВОД 2021'!F99+$H$1*1-'Март 2021'!D98</f>
        <v>1000</v>
      </c>
      <c r="H99" s="105">
        <f>'СВОД 2021'!G99+$H$1*1-'Апрель 2021'!D98</f>
        <v>1000</v>
      </c>
      <c r="I99" s="105">
        <f>'СВОД 2021'!H99+$H$1*1-'Май 2021'!D98</f>
        <v>1000</v>
      </c>
      <c r="J99" s="105">
        <f>'СВОД 2021'!I99+$H$1*1-'Июнь 2021'!D98</f>
        <v>1000</v>
      </c>
      <c r="K99" s="105">
        <f>'СВОД 2021'!J99+$H$1*1-'Июль 2021'!D98</f>
        <v>1000</v>
      </c>
      <c r="L99" s="105">
        <f>'СВОД 2021'!K99+$H$1*1-'Август 2021'!D98</f>
        <v>1000</v>
      </c>
      <c r="M99" s="105">
        <f>'СВОД 2021'!L99+$H$1*1-'Сентябрь 2021'!D98</f>
        <v>1000</v>
      </c>
      <c r="N99" s="105">
        <f>'СВОД 2021'!M99+$H$1*1-'Октябрь 2021'!D98</f>
        <v>0</v>
      </c>
      <c r="O99" s="105">
        <f>'СВОД 2021'!N99+$H$1*1-'Ноябрь 2021'!D98</f>
        <v>0</v>
      </c>
      <c r="P99" s="105">
        <f>'СВОД 2021'!O99+$H$1*1-'Декабрь 2021'!D98</f>
        <v>-2200</v>
      </c>
      <c r="Q99" s="106">
        <f t="shared" si="2"/>
        <v>26400</v>
      </c>
      <c r="R99" s="106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06">
        <f t="shared" si="3"/>
        <v>-2200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2020'!S100</f>
        <v>-2535.1700000000019</v>
      </c>
      <c r="E100" s="105">
        <f>'СВОД 2021'!D100+$H$1*1-'Январь 2021'!D99</f>
        <v>-2635.1700000000019</v>
      </c>
      <c r="F100" s="105">
        <f>'СВОД 2021'!E100+$H$1*1-'Февраль 2021'!D99</f>
        <v>-2835.1700000000019</v>
      </c>
      <c r="G100" s="105">
        <f>'СВОД 2021'!F100+$H$1*1-'Март 2021'!D99</f>
        <v>-3035.1700000000019</v>
      </c>
      <c r="H100" s="105">
        <f>'СВОД 2021'!G100+$H$1*1-'Апрель 2021'!D99</f>
        <v>-3235.1700000000019</v>
      </c>
      <c r="I100" s="105">
        <f>'СВОД 2021'!H100+$H$1*1-'Май 2021'!D99</f>
        <v>-3435.1700000000019</v>
      </c>
      <c r="J100" s="105">
        <f>'СВОД 2021'!I100+$H$1*1-'Июнь 2021'!D99</f>
        <v>-3635.1700000000019</v>
      </c>
      <c r="K100" s="105">
        <f>'СВОД 2021'!J100+$H$1*1-'Июль 2021'!D99</f>
        <v>-3835.1700000000019</v>
      </c>
      <c r="L100" s="105">
        <f>'СВОД 2021'!K100+$H$1*1-'Август 2021'!D99</f>
        <v>-4035.1700000000019</v>
      </c>
      <c r="M100" s="105">
        <f>'СВОД 2021'!L100+$H$1*1-'Сентябрь 2021'!D99</f>
        <v>-4235.1700000000019</v>
      </c>
      <c r="N100" s="105">
        <f>'СВОД 2021'!M100+$H$1*1-'Октябрь 2021'!D99</f>
        <v>-4435.1700000000019</v>
      </c>
      <c r="O100" s="105">
        <f>'СВОД 2021'!N100+$H$1*1-'Ноябрь 2021'!D99</f>
        <v>-4635.1700000000019</v>
      </c>
      <c r="P100" s="105">
        <f>'СВОД 2021'!O100+$H$1*1-'Декабрь 2021'!D99</f>
        <v>-4735.1700000000019</v>
      </c>
      <c r="Q100" s="106">
        <f t="shared" si="2"/>
        <v>26400</v>
      </c>
      <c r="R100" s="106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06">
        <f t="shared" si="3"/>
        <v>-4735.1700000000019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2020'!S101</f>
        <v>-9.0000000003783498E-2</v>
      </c>
      <c r="E101" s="105">
        <f>'СВОД 2021'!D101+$H$1*1-'Январь 2021'!D100</f>
        <v>-9.0000000003783498E-2</v>
      </c>
      <c r="F101" s="105">
        <f>'СВОД 2021'!E101+$H$1*1-'Февраль 2021'!D100</f>
        <v>-9.0000000003783498E-2</v>
      </c>
      <c r="G101" s="105">
        <f>'СВОД 2021'!F101+$H$1*1-'Март 2021'!D100</f>
        <v>-9.0000000003783498E-2</v>
      </c>
      <c r="H101" s="105">
        <f>'СВОД 2021'!G101+$H$1*1-'Апрель 2021'!D100</f>
        <v>-9.0000000003783498E-2</v>
      </c>
      <c r="I101" s="105">
        <f>'СВОД 2021'!H101+$H$1*1-'Май 2021'!D100</f>
        <v>-2200.0900000000038</v>
      </c>
      <c r="J101" s="105">
        <f>'СВОД 2021'!I101+$H$1*1-'Июнь 2021'!D100</f>
        <v>-9.0000000003783498E-2</v>
      </c>
      <c r="K101" s="105">
        <f>'СВОД 2021'!J101+$H$1*1-'Июль 2021'!D100</f>
        <v>-2200.0900000000038</v>
      </c>
      <c r="L101" s="105">
        <f>'СВОД 2021'!K101+$H$1*1-'Август 2021'!D100</f>
        <v>-9.0000000003783498E-2</v>
      </c>
      <c r="M101" s="105">
        <f>'СВОД 2021'!L101+$H$1*1-'Сентябрь 2021'!D100</f>
        <v>2199.9099999999962</v>
      </c>
      <c r="N101" s="105">
        <f>'СВОД 2021'!M101+$H$1*1-'Октябрь 2021'!D100</f>
        <v>-9.0000000003783498E-2</v>
      </c>
      <c r="O101" s="105">
        <f>'СВОД 2021'!N101+$H$1*1-'Ноябрь 2021'!D100</f>
        <v>-2200.0900000000038</v>
      </c>
      <c r="P101" s="105">
        <f>'СВОД 2021'!O101+$H$1*1-'Декабрь 2021'!D100</f>
        <v>-9.0000000003783498E-2</v>
      </c>
      <c r="Q101" s="106">
        <f t="shared" si="2"/>
        <v>26400</v>
      </c>
      <c r="R101" s="106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2020'!S102</f>
        <v>6600</v>
      </c>
      <c r="E102" s="105">
        <f>'СВОД 2021'!D102+$H$1*1-'Январь 2021'!D101</f>
        <v>8800</v>
      </c>
      <c r="F102" s="105">
        <f>'СВОД 2021'!E102+$H$1*1-'Февраль 2021'!D101</f>
        <v>11000</v>
      </c>
      <c r="G102" s="105">
        <f>'СВОД 2021'!F102+$H$1*1-'Март 2021'!D101</f>
        <v>13200</v>
      </c>
      <c r="H102" s="105">
        <f>'СВОД 2021'!G102+$H$1*1-'Апрель 2021'!D101</f>
        <v>8800</v>
      </c>
      <c r="I102" s="105">
        <f>'СВОД 2021'!H102+$H$1*1-'Май 2021'!D101</f>
        <v>11000</v>
      </c>
      <c r="J102" s="105">
        <f>'СВОД 2021'!I102+$H$1*1-'Июнь 2021'!D101</f>
        <v>6600</v>
      </c>
      <c r="K102" s="105">
        <f>'СВОД 2021'!J102+$H$1*1-'Июль 2021'!D101</f>
        <v>2200</v>
      </c>
      <c r="L102" s="105">
        <f>'СВОД 2021'!K102+$H$1*1-'Август 2021'!D101</f>
        <v>4400</v>
      </c>
      <c r="M102" s="105">
        <f>'СВОД 2021'!L102+$H$1*1-'Сентябрь 2021'!D101</f>
        <v>6600</v>
      </c>
      <c r="N102" s="105">
        <f>'СВОД 2021'!M102+$H$1*1-'Октябрь 2021'!D101</f>
        <v>8800</v>
      </c>
      <c r="O102" s="105">
        <f>'СВОД 2021'!N102+$H$1*1-'Ноябрь 2021'!D101</f>
        <v>11000</v>
      </c>
      <c r="P102" s="105">
        <f>'СВОД 2021'!O102+$H$1*1-'Декабрь 2021'!D101</f>
        <v>13200</v>
      </c>
      <c r="Q102" s="106">
        <f t="shared" si="2"/>
        <v>26400</v>
      </c>
      <c r="R102" s="106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06">
        <f t="shared" si="3"/>
        <v>13200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2020'!S103</f>
        <v>6600</v>
      </c>
      <c r="E103" s="105">
        <f>'СВОД 2021'!D103+$H$1*1-'Январь 2021'!D102</f>
        <v>0</v>
      </c>
      <c r="F103" s="105">
        <f>'СВОД 2021'!E103+$H$1*1-'Февраль 2021'!D102</f>
        <v>-30845.78</v>
      </c>
      <c r="G103" s="105">
        <f>'СВОД 2021'!F103+$H$1*1-'Март 2021'!D102</f>
        <v>-28645.78</v>
      </c>
      <c r="H103" s="105">
        <f>'СВОД 2021'!G103+$H$1*1-'Апрель 2021'!D102</f>
        <v>-26445.78</v>
      </c>
      <c r="I103" s="105">
        <f>'СВОД 2021'!H103+$H$1*1-'Май 2021'!D102</f>
        <v>-37786.36</v>
      </c>
      <c r="J103" s="105">
        <f>'СВОД 2021'!I103+$H$1*1-'Июнь 2021'!D102</f>
        <v>-35586.36</v>
      </c>
      <c r="K103" s="105">
        <f>'СВОД 2021'!J103+$H$1*1-'Июль 2021'!D102</f>
        <v>-33386.36</v>
      </c>
      <c r="L103" s="105">
        <f>'СВОД 2021'!K103+$H$1*1-'Август 2021'!D102</f>
        <v>-31186.36</v>
      </c>
      <c r="M103" s="105">
        <f>'СВОД 2021'!L103+$H$1*1-'Сентябрь 2021'!D102</f>
        <v>-28986.36</v>
      </c>
      <c r="N103" s="105">
        <f>'СВОД 2021'!M103+$H$1*1-'Октябрь 2021'!D102</f>
        <v>-26786.36</v>
      </c>
      <c r="O103" s="105">
        <f>'СВОД 2021'!N103+$H$1*1-'Ноябрь 2021'!D102</f>
        <v>-24586.36</v>
      </c>
      <c r="P103" s="105">
        <f>'СВОД 2021'!O103+$H$1*1-'Декабрь 2021'!D102</f>
        <v>-22386.36</v>
      </c>
      <c r="Q103" s="106">
        <f t="shared" si="2"/>
        <v>26400</v>
      </c>
      <c r="R103" s="106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55386.36</v>
      </c>
      <c r="S103" s="106">
        <f t="shared" si="3"/>
        <v>-22386.36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2020'!S104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2020'!S105</f>
        <v>0</v>
      </c>
      <c r="E105" s="105">
        <f>'СВОД 2021'!D105+$H$1*1-'Январь 2021'!D104</f>
        <v>2200</v>
      </c>
      <c r="F105" s="105">
        <f>'СВОД 2021'!E105+$H$1*1-'Февраль 2021'!D104</f>
        <v>-2200</v>
      </c>
      <c r="G105" s="105">
        <f>'СВОД 2021'!F105+$H$1*1-'Март 2021'!D104</f>
        <v>0</v>
      </c>
      <c r="H105" s="105">
        <f>'СВОД 2021'!G105+$H$1*1-'Апрель 2021'!D104</f>
        <v>-2200</v>
      </c>
      <c r="I105" s="105">
        <f>'СВОД 2021'!H105+$H$1*1-'Май 2021'!D104</f>
        <v>-3000</v>
      </c>
      <c r="J105" s="105">
        <f>'СВОД 2021'!I105+$H$1*1-'Июнь 2021'!D104</f>
        <v>-3000</v>
      </c>
      <c r="K105" s="105">
        <f>'СВОД 2021'!J105+$H$1*1-'Июль 2021'!D104</f>
        <v>-3000</v>
      </c>
      <c r="L105" s="105">
        <f>'СВОД 2021'!K105+$H$1*1-'Август 2021'!D104</f>
        <v>-5200</v>
      </c>
      <c r="M105" s="105">
        <f>'СВОД 2021'!L105+$H$1*1-'Сентябрь 2021'!D104</f>
        <v>-3000</v>
      </c>
      <c r="N105" s="105">
        <f>'СВОД 2021'!M105+$H$1*1-'Октябрь 2021'!D104</f>
        <v>-800</v>
      </c>
      <c r="O105" s="105">
        <f>'СВОД 2021'!N105+$H$1*1-'Ноябрь 2021'!D104</f>
        <v>1400</v>
      </c>
      <c r="P105" s="105">
        <f>'СВОД 2021'!O105+$H$1*1-'Декабрь 2021'!D104</f>
        <v>3600</v>
      </c>
      <c r="Q105" s="106">
        <f t="shared" si="2"/>
        <v>26400</v>
      </c>
      <c r="R105" s="106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06">
        <f t="shared" si="3"/>
        <v>3600</v>
      </c>
      <c r="T105" s="116"/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2020'!S106</f>
        <v>0</v>
      </c>
      <c r="E106" s="105">
        <f>'СВОД 2021'!D106+$H$1*1-'Январь 2021'!D105</f>
        <v>2200</v>
      </c>
      <c r="F106" s="105">
        <f>'СВОД 2021'!E106+$H$1*1-'Февраль 2021'!D105</f>
        <v>4400</v>
      </c>
      <c r="G106" s="105">
        <f>'СВОД 2021'!F106+$H$1*1-'Март 2021'!D105</f>
        <v>6600</v>
      </c>
      <c r="H106" s="105">
        <f>'СВОД 2021'!G106+$H$1*1-'Апрель 2021'!D105</f>
        <v>8800</v>
      </c>
      <c r="I106" s="105">
        <f>'СВОД 2021'!H106+$H$1*1-'Май 2021'!D105</f>
        <v>0</v>
      </c>
      <c r="J106" s="105">
        <f>'СВОД 2021'!I106+$H$1*1-'Июнь 2021'!D105</f>
        <v>2200</v>
      </c>
      <c r="K106" s="105">
        <f>'СВОД 2021'!J106+$H$1*1-'Июль 2021'!D105</f>
        <v>4400</v>
      </c>
      <c r="L106" s="105">
        <f>'СВОД 2021'!K106+$H$1*1-'Август 2021'!D105</f>
        <v>0</v>
      </c>
      <c r="M106" s="105">
        <f>'СВОД 2021'!L106+$H$1*1-'Сентябрь 2021'!D105</f>
        <v>2200</v>
      </c>
      <c r="N106" s="105">
        <f>'СВОД 2021'!M106+$H$1*1-'Октябрь 2021'!D105</f>
        <v>4400</v>
      </c>
      <c r="O106" s="105">
        <f>'СВОД 2021'!N106+$H$1*1-'Ноябрь 2021'!D105</f>
        <v>6600</v>
      </c>
      <c r="P106" s="105">
        <f>'СВОД 2021'!O106+$H$1*1-'Декабрь 2021'!D105</f>
        <v>8800</v>
      </c>
      <c r="Q106" s="106">
        <f t="shared" si="2"/>
        <v>26400</v>
      </c>
      <c r="R106" s="106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06">
        <f t="shared" si="3"/>
        <v>8800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2020'!S107</f>
        <v>0</v>
      </c>
      <c r="E107" s="105">
        <f>'СВОД 2021'!D107+$H$1*1-'Январь 2021'!D106</f>
        <v>0</v>
      </c>
      <c r="F107" s="105">
        <f>'СВОД 2021'!E107+$H$1*1-'Февраль 2021'!D106</f>
        <v>0</v>
      </c>
      <c r="G107" s="105">
        <f>'СВОД 2021'!F107+$H$1*1-'Март 2021'!D106</f>
        <v>0</v>
      </c>
      <c r="H107" s="105">
        <f>'СВОД 2021'!G107+$H$1*1-'Апрель 2021'!D106</f>
        <v>0</v>
      </c>
      <c r="I107" s="105">
        <f>'СВОД 2021'!H107+$H$1*1-'Май 2021'!D106</f>
        <v>0</v>
      </c>
      <c r="J107" s="105">
        <f>'СВОД 2021'!I107+$H$1*1-'Июнь 2021'!D106</f>
        <v>0</v>
      </c>
      <c r="K107" s="105">
        <f>'СВОД 2021'!J107+$H$1*1-'Июль 2021'!D106</f>
        <v>0</v>
      </c>
      <c r="L107" s="105">
        <f>'СВОД 2021'!K107+$H$1*1-'Август 2021'!D106</f>
        <v>0</v>
      </c>
      <c r="M107" s="105">
        <f>'СВОД 2021'!L107+$H$1*1-'Сентябрь 2021'!D106</f>
        <v>0</v>
      </c>
      <c r="N107" s="105">
        <f>'СВОД 2021'!M107+$H$1*1-'Октябрь 2021'!D106</f>
        <v>0</v>
      </c>
      <c r="O107" s="105">
        <f>'СВОД 2021'!N107+$H$1*1-'Ноябрь 2021'!D106</f>
        <v>0</v>
      </c>
      <c r="P107" s="105">
        <f>'СВОД 2021'!O107+$H$1*1-'Декабрь 2021'!D106</f>
        <v>0</v>
      </c>
      <c r="Q107" s="106">
        <f t="shared" si="2"/>
        <v>26400</v>
      </c>
      <c r="R107" s="106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2020'!S108</f>
        <v>119070.12000000001</v>
      </c>
      <c r="E108" s="105">
        <f>'СВОД 2021'!D108+$H$1*1-'Январь 2021'!D107</f>
        <v>121270.12000000001</v>
      </c>
      <c r="F108" s="105">
        <f>'СВОД 2021'!E108+$H$1*1-'Февраль 2021'!D107</f>
        <v>123470.12000000001</v>
      </c>
      <c r="G108" s="105">
        <f>'СВОД 2021'!F108+$H$1*1-'Март 2021'!D107</f>
        <v>125670.12000000001</v>
      </c>
      <c r="H108" s="105">
        <f>'СВОД 2021'!G108+$H$1*1-'Апрель 2021'!D107</f>
        <v>127870.12000000001</v>
      </c>
      <c r="I108" s="105">
        <f>'СВОД 2021'!H108+$H$1*1-'Май 2021'!D107</f>
        <v>130070.12000000001</v>
      </c>
      <c r="J108" s="105">
        <f>'СВОД 2021'!I108+$H$1*1-'Июнь 2021'!D107</f>
        <v>132270.12</v>
      </c>
      <c r="K108" s="105">
        <f>'СВОД 2021'!J108+$H$1*1-'Июль 2021'!D107</f>
        <v>134470.12</v>
      </c>
      <c r="L108" s="105">
        <f>'СВОД 2021'!K108+$H$1*1-'Август 2021'!D107</f>
        <v>136670.12</v>
      </c>
      <c r="M108" s="105">
        <f>'СВОД 2021'!L108+$H$1*1-'Сентябрь 2021'!D107</f>
        <v>138870.12</v>
      </c>
      <c r="N108" s="105">
        <f>'СВОД 2021'!M108+$H$1*1-'Октябрь 2021'!D107</f>
        <v>141070.12</v>
      </c>
      <c r="O108" s="105">
        <f>'СВОД 2021'!N108+$H$1*1-'Ноябрь 2021'!D107</f>
        <v>143270.12</v>
      </c>
      <c r="P108" s="105">
        <f>'СВОД 2021'!O108+$H$1*1-'Декабрь 2021'!D107</f>
        <v>145470.12</v>
      </c>
      <c r="Q108" s="106">
        <f t="shared" si="2"/>
        <v>26400</v>
      </c>
      <c r="R108" s="106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06">
        <f t="shared" si="3"/>
        <v>145470.12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2020'!S109</f>
        <v>-8900</v>
      </c>
      <c r="E109" s="105">
        <f>'СВОД 2021'!D109+$H$1*1-'Январь 2021'!D108</f>
        <v>-6700</v>
      </c>
      <c r="F109" s="105">
        <f>'СВОД 2021'!E109+$H$1*1-'Февраль 2021'!D108</f>
        <v>-32000</v>
      </c>
      <c r="G109" s="105">
        <f>'СВОД 2021'!F109+$H$1*1-'Март 2021'!D108</f>
        <v>-29800</v>
      </c>
      <c r="H109" s="105">
        <f>'СВОД 2021'!G109+$H$1*1-'Апрель 2021'!D108</f>
        <v>-27600</v>
      </c>
      <c r="I109" s="105">
        <f>'СВОД 2021'!H109+$H$1*1-'Май 2021'!D108</f>
        <v>-25400</v>
      </c>
      <c r="J109" s="105">
        <f>'СВОД 2021'!I109+$H$1*1-'Июнь 2021'!D108</f>
        <v>-23200</v>
      </c>
      <c r="K109" s="105">
        <f>'СВОД 2021'!J109+$H$1*1-'Июль 2021'!D108</f>
        <v>-21000</v>
      </c>
      <c r="L109" s="105">
        <f>'СВОД 2021'!K109+$H$1*1-'Август 2021'!D108</f>
        <v>-18800</v>
      </c>
      <c r="M109" s="105">
        <f>'СВОД 2021'!L109+$H$1*1-'Сентябрь 2021'!D108</f>
        <v>-16600</v>
      </c>
      <c r="N109" s="105">
        <f>'СВОД 2021'!M109+$H$1*1-'Октябрь 2021'!D108</f>
        <v>-14400</v>
      </c>
      <c r="O109" s="105">
        <f>'СВОД 2021'!N109+$H$1*1-'Ноябрь 2021'!D108</f>
        <v>-12200</v>
      </c>
      <c r="P109" s="105">
        <f>'СВОД 2021'!O109+$H$1*1-'Декабрь 2021'!D108</f>
        <v>-40000</v>
      </c>
      <c r="Q109" s="106">
        <f t="shared" si="2"/>
        <v>26400</v>
      </c>
      <c r="R109" s="106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06">
        <f t="shared" si="3"/>
        <v>-40000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2020'!S110</f>
        <v>-2463.2099999999955</v>
      </c>
      <c r="E110" s="105">
        <f>'СВОД 2021'!D110+$H$1*1-'Январь 2021'!D109</f>
        <v>-263.20999999999549</v>
      </c>
      <c r="F110" s="105">
        <f>'СВОД 2021'!E110+$H$1*1-'Февраль 2021'!D109</f>
        <v>-21999.999999999996</v>
      </c>
      <c r="G110" s="105">
        <f>'СВОД 2021'!F110+$H$1*1-'Март 2021'!D109</f>
        <v>-19799.999999999996</v>
      </c>
      <c r="H110" s="105">
        <f>'СВОД 2021'!G110+$H$1*1-'Апрель 2021'!D109</f>
        <v>-17599.999999999996</v>
      </c>
      <c r="I110" s="105">
        <f>'СВОД 2021'!H110+$H$1*1-'Май 2021'!D109</f>
        <v>-15399.999999999996</v>
      </c>
      <c r="J110" s="105">
        <f>'СВОД 2021'!I110+$H$1*1-'Июнь 2021'!D109</f>
        <v>-13199.999999999996</v>
      </c>
      <c r="K110" s="105">
        <f>'СВОД 2021'!J110+$H$1*1-'Июль 2021'!D109</f>
        <v>-10999.999999999996</v>
      </c>
      <c r="L110" s="105">
        <f>'СВОД 2021'!K110+$H$1*1-'Август 2021'!D109</f>
        <v>-8799.9999999999964</v>
      </c>
      <c r="M110" s="105">
        <f>'СВОД 2021'!L110+$H$1*1-'Сентябрь 2021'!D109</f>
        <v>-6599.9999999999964</v>
      </c>
      <c r="N110" s="105">
        <f>'СВОД 2021'!M110+$H$1*1-'Октябрь 2021'!D109</f>
        <v>-4399.9999999999964</v>
      </c>
      <c r="O110" s="105">
        <f>'СВОД 2021'!N110+$H$1*1-'Ноябрь 2021'!D109</f>
        <v>-2199.9999999999964</v>
      </c>
      <c r="P110" s="105">
        <f>'СВОД 2021'!O110+$H$1*1-'Декабрь 2021'!D109</f>
        <v>-29999.999999999996</v>
      </c>
      <c r="Q110" s="106">
        <f t="shared" si="2"/>
        <v>26400</v>
      </c>
      <c r="R110" s="106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06">
        <f t="shared" si="3"/>
        <v>-29999.999999999996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2020'!S111</f>
        <v>-73.55000000000291</v>
      </c>
      <c r="E111" s="105">
        <f>'СВОД 2021'!D111+$H$1*1-'Январь 2021'!D110</f>
        <v>2126.4499999999971</v>
      </c>
      <c r="F111" s="105">
        <f>'СВОД 2021'!E111+$H$1*1-'Февраль 2021'!D110</f>
        <v>4326.4499999999971</v>
      </c>
      <c r="G111" s="105">
        <f>'СВОД 2021'!F111+$H$1*1-'Март 2021'!D110</f>
        <v>2126.4499999999971</v>
      </c>
      <c r="H111" s="105">
        <f>'СВОД 2021'!G111+$H$1*1-'Апрель 2021'!D110</f>
        <v>-73.55000000000291</v>
      </c>
      <c r="I111" s="105">
        <f>'СВОД 2021'!H111+$H$1*1-'Май 2021'!D110</f>
        <v>-73.55000000000291</v>
      </c>
      <c r="J111" s="105">
        <f>'СВОД 2021'!I111+$H$1*1-'Июнь 2021'!D110</f>
        <v>-200.00000000000273</v>
      </c>
      <c r="K111" s="105">
        <f>'СВОД 2021'!J111+$H$1*1-'Июль 2021'!D110</f>
        <v>-200.00000000000273</v>
      </c>
      <c r="L111" s="105">
        <f>'СВОД 2021'!K111+$H$1*1-'Август 2021'!D110</f>
        <v>-200.00000000000273</v>
      </c>
      <c r="M111" s="105">
        <f>'СВОД 2021'!L111+$H$1*1-'Сентябрь 2021'!D110</f>
        <v>1999.9999999999973</v>
      </c>
      <c r="N111" s="105">
        <f>'СВОД 2021'!M111+$H$1*1-'Октябрь 2021'!D110</f>
        <v>-17387.050000000003</v>
      </c>
      <c r="O111" s="105">
        <f>'СВОД 2021'!N111+$H$1*1-'Ноябрь 2021'!D110</f>
        <v>-15187.050000000003</v>
      </c>
      <c r="P111" s="105">
        <f>'СВОД 2021'!O111+$H$1*1-'Декабрь 2021'!D110</f>
        <v>-17187.050000000003</v>
      </c>
      <c r="Q111" s="106">
        <f t="shared" si="2"/>
        <v>26400</v>
      </c>
      <c r="R111" s="106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06">
        <f t="shared" si="3"/>
        <v>-17187.050000000003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2020'!S112</f>
        <v>0</v>
      </c>
      <c r="E112" s="105">
        <f>'СВОД 2021'!D112+$H$1*1-'Январь 2021'!D111</f>
        <v>2200</v>
      </c>
      <c r="F112" s="105">
        <f>'СВОД 2021'!E112+$H$1*1-'Февраль 2021'!D111</f>
        <v>4400</v>
      </c>
      <c r="G112" s="105">
        <f>'СВОД 2021'!F112+$H$1*1-'Март 2021'!D111</f>
        <v>6600</v>
      </c>
      <c r="H112" s="105">
        <f>'СВОД 2021'!G112+$H$1*1-'Апрель 2021'!D111</f>
        <v>8800</v>
      </c>
      <c r="I112" s="105">
        <f>'СВОД 2021'!H112+$H$1*1-'Май 2021'!D111</f>
        <v>0</v>
      </c>
      <c r="J112" s="105">
        <f>'СВОД 2021'!I112+$H$1*1-'Июнь 2021'!D111</f>
        <v>2200</v>
      </c>
      <c r="K112" s="105">
        <f>'СВОД 2021'!J112+$H$1*1-'Июль 2021'!D111</f>
        <v>4400</v>
      </c>
      <c r="L112" s="105">
        <f>'СВОД 2021'!K112+$H$1*1-'Август 2021'!D111</f>
        <v>6600</v>
      </c>
      <c r="M112" s="105">
        <f>'СВОД 2021'!L112+$H$1*1-'Сентябрь 2021'!D111</f>
        <v>0</v>
      </c>
      <c r="N112" s="105">
        <f>'СВОД 2021'!M112+$H$1*1-'Октябрь 2021'!D111</f>
        <v>2200</v>
      </c>
      <c r="O112" s="105">
        <f>'СВОД 2021'!N112+$H$1*1-'Ноябрь 2021'!D111</f>
        <v>4400</v>
      </c>
      <c r="P112" s="105">
        <f>'СВОД 2021'!O112+$H$1*1-'Декабрь 2021'!D111</f>
        <v>0</v>
      </c>
      <c r="Q112" s="106">
        <f t="shared" si="2"/>
        <v>26400</v>
      </c>
      <c r="R112" s="106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2020'!S113</f>
        <v>-559.10000000000218</v>
      </c>
      <c r="E113" s="105">
        <f>'СВОД 2021'!D113+$H$1*1-'Январь 2021'!D112</f>
        <v>-559.10000000000218</v>
      </c>
      <c r="F113" s="105">
        <f>'СВОД 2021'!E113+$H$1*1-'Февраль 2021'!D112</f>
        <v>1640.8999999999978</v>
      </c>
      <c r="G113" s="105">
        <f>'СВОД 2021'!F113+$H$1*1-'Март 2021'!D112</f>
        <v>-559.10000000000218</v>
      </c>
      <c r="H113" s="105">
        <f>'СВОД 2021'!G113+$H$1*1-'Апрель 2021'!D112</f>
        <v>-559.10000000000218</v>
      </c>
      <c r="I113" s="105">
        <f>'СВОД 2021'!H113+$H$1*1-'Май 2021'!D112</f>
        <v>-559.10000000000218</v>
      </c>
      <c r="J113" s="105">
        <f>'СВОД 2021'!I113+$H$1*1-'Июнь 2021'!D112</f>
        <v>-559.10000000000218</v>
      </c>
      <c r="K113" s="105">
        <f>'СВОД 2021'!J113+$H$1*1-'Июль 2021'!D112</f>
        <v>-559.10000000000218</v>
      </c>
      <c r="L113" s="105">
        <f>'СВОД 2021'!K113+$H$1*1-'Август 2021'!D112</f>
        <v>-559.10000000000218</v>
      </c>
      <c r="M113" s="105">
        <f>'СВОД 2021'!L113+$H$1*1-'Сентябрь 2021'!D112</f>
        <v>-559.10000000000218</v>
      </c>
      <c r="N113" s="105">
        <f>'СВОД 2021'!M113+$H$1*1-'Октябрь 2021'!D112</f>
        <v>-559.10000000000218</v>
      </c>
      <c r="O113" s="105">
        <f>'СВОД 2021'!N113+$H$1*1-'Ноябрь 2021'!D112</f>
        <v>-559.10000000000218</v>
      </c>
      <c r="P113" s="105">
        <f>'СВОД 2021'!O113+$H$1*1-'Декабрь 2021'!D112</f>
        <v>-559.10000000000218</v>
      </c>
      <c r="Q113" s="106">
        <f t="shared" si="2"/>
        <v>26400</v>
      </c>
      <c r="R113" s="106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06">
        <f t="shared" si="3"/>
        <v>-559.10000000000218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2020'!S114</f>
        <v>0.13999999999941792</v>
      </c>
      <c r="E114" s="105">
        <f>'СВОД 2021'!D114+$H$1*1-'Январь 2021'!D113</f>
        <v>2200.1399999999994</v>
      </c>
      <c r="F114" s="105">
        <f>'СВОД 2021'!E114+$H$1*1-'Февраль 2021'!D113</f>
        <v>4400.1399999999994</v>
      </c>
      <c r="G114" s="105">
        <f>'СВОД 2021'!F114+$H$1*1-'Март 2021'!D113</f>
        <v>6600.1399999999994</v>
      </c>
      <c r="H114" s="105">
        <f>'СВОД 2021'!G114+$H$1*1-'Апрель 2021'!D113</f>
        <v>-4399.8600000000006</v>
      </c>
      <c r="I114" s="105">
        <f>'СВОД 2021'!H114+$H$1*1-'Май 2021'!D113</f>
        <v>-2199.8600000000006</v>
      </c>
      <c r="J114" s="105">
        <f>'СВОД 2021'!I114+$H$1*1-'Июнь 2021'!D113</f>
        <v>0.13999999999941792</v>
      </c>
      <c r="K114" s="105">
        <f>'СВОД 2021'!J114+$H$1*1-'Июль 2021'!D113</f>
        <v>2200.1399999999994</v>
      </c>
      <c r="L114" s="105">
        <f>'СВОД 2021'!K114+$H$1*1-'Август 2021'!D113</f>
        <v>-8813.86</v>
      </c>
      <c r="M114" s="105">
        <f>'СВОД 2021'!L114+$H$1*1-'Сентябрь 2021'!D113</f>
        <v>-6613.8600000000006</v>
      </c>
      <c r="N114" s="105">
        <f>'СВОД 2021'!M114+$H$1*1-'Октябрь 2021'!D113</f>
        <v>-4413.8600000000006</v>
      </c>
      <c r="O114" s="105">
        <f>'СВОД 2021'!N114+$H$1*1-'Ноябрь 2021'!D113</f>
        <v>-2213.8600000000006</v>
      </c>
      <c r="P114" s="105">
        <f>'СВОД 2021'!O114+$H$1*1-'Декабрь 2021'!D113</f>
        <v>-13.860000000000582</v>
      </c>
      <c r="Q114" s="106">
        <f t="shared" si="2"/>
        <v>26400</v>
      </c>
      <c r="R114" s="106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06">
        <f t="shared" si="3"/>
        <v>-13.860000000000582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2020'!S115</f>
        <v>0</v>
      </c>
      <c r="E115" s="105">
        <f>'СВОД 2021'!D115+$H$1*1-'Январь 2021'!D114</f>
        <v>0</v>
      </c>
      <c r="F115" s="105">
        <f>'СВОД 2021'!E115+$H$1*1-'Февраль 2021'!D114</f>
        <v>0</v>
      </c>
      <c r="G115" s="105">
        <f>'СВОД 2021'!F115+$H$1*1-'Март 2021'!D114</f>
        <v>0</v>
      </c>
      <c r="H115" s="105">
        <f>'СВОД 2021'!G115+$H$1*1-'Апрель 2021'!D114</f>
        <v>0</v>
      </c>
      <c r="I115" s="105">
        <f>'СВОД 2021'!H115+$H$1*1-'Май 2021'!D114</f>
        <v>0</v>
      </c>
      <c r="J115" s="105">
        <f>'СВОД 2021'!I115+$H$1*1-'Июнь 2021'!D114</f>
        <v>0</v>
      </c>
      <c r="K115" s="105">
        <f>'СВОД 2021'!J115+$H$1*1-'Июль 2021'!D114</f>
        <v>0</v>
      </c>
      <c r="L115" s="105">
        <f>'СВОД 2021'!K115+$H$1*1-'Август 2021'!D114</f>
        <v>0</v>
      </c>
      <c r="M115" s="105">
        <f>'СВОД 2021'!L115+$H$1*1-'Сентябрь 2021'!D114</f>
        <v>0</v>
      </c>
      <c r="N115" s="105">
        <f>'СВОД 2021'!M115+$H$1*1-'Октябрь 2021'!D114</f>
        <v>0</v>
      </c>
      <c r="O115" s="105">
        <f>'СВОД 2021'!N115+$H$1*1-'Ноябрь 2021'!D114</f>
        <v>2200</v>
      </c>
      <c r="P115" s="105">
        <f>'СВОД 2021'!O115+$H$1*1-'Декабрь 2021'!D114</f>
        <v>0</v>
      </c>
      <c r="Q115" s="106">
        <f t="shared" si="2"/>
        <v>26400</v>
      </c>
      <c r="R115" s="106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06">
        <f t="shared" si="3"/>
        <v>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2020'!S116</f>
        <v>0</v>
      </c>
      <c r="E116" s="105">
        <f>'СВОД 2021'!D116+$H$1*1-'Январь 2021'!D115</f>
        <v>2200</v>
      </c>
      <c r="F116" s="105">
        <f>'СВОД 2021'!E116+$H$1*1-'Февраль 2021'!D115</f>
        <v>0</v>
      </c>
      <c r="G116" s="105">
        <f>'СВОД 2021'!F116+$H$1*1-'Март 2021'!D115</f>
        <v>2200</v>
      </c>
      <c r="H116" s="105">
        <f>'СВОД 2021'!G116+$H$1*1-'Апрель 2021'!D115</f>
        <v>4400</v>
      </c>
      <c r="I116" s="105">
        <f>'СВОД 2021'!H116+$H$1*1-'Май 2021'!D115</f>
        <v>6600</v>
      </c>
      <c r="J116" s="105">
        <f>'СВОД 2021'!I116+$H$1*1-'Июнь 2021'!D115</f>
        <v>8800</v>
      </c>
      <c r="K116" s="105">
        <f>'СВОД 2021'!J116+$H$1*1-'Июль 2021'!D115</f>
        <v>0</v>
      </c>
      <c r="L116" s="105">
        <f>'СВОД 2021'!K116+$H$1*1-'Август 2021'!D115</f>
        <v>2200</v>
      </c>
      <c r="M116" s="105">
        <f>'СВОД 2021'!L116+$H$1*1-'Сентябрь 2021'!D115</f>
        <v>4400</v>
      </c>
      <c r="N116" s="105">
        <f>'СВОД 2021'!M116+$H$1*1-'Октябрь 2021'!D115</f>
        <v>6600</v>
      </c>
      <c r="O116" s="105">
        <f>'СВОД 2021'!N116+$H$1*1-'Ноябрь 2021'!D115</f>
        <v>8800</v>
      </c>
      <c r="P116" s="105">
        <f>'СВОД 2021'!O116+$H$1*1-'Декабрь 2021'!D115</f>
        <v>11000</v>
      </c>
      <c r="Q116" s="106">
        <f t="shared" si="2"/>
        <v>26400</v>
      </c>
      <c r="R116" s="106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06">
        <f t="shared" si="3"/>
        <v>11000</v>
      </c>
      <c r="T116" s="116"/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2020'!S117</f>
        <v>59.139999999999418</v>
      </c>
      <c r="E117" s="105">
        <f>'СВОД 2021'!D117+$H$1*1-'Январь 2021'!D116</f>
        <v>2259.1399999999994</v>
      </c>
      <c r="F117" s="105">
        <f>'СВОД 2021'!E117+$H$1*1-'Февраль 2021'!D116</f>
        <v>4459.1399999999994</v>
      </c>
      <c r="G117" s="105">
        <f>'СВОД 2021'!F117+$H$1*1-'Март 2021'!D116</f>
        <v>4459.1399999999994</v>
      </c>
      <c r="H117" s="105">
        <f>'СВОД 2021'!G117+$H$1*1-'Апрель 2021'!D116</f>
        <v>4459.1399999999994</v>
      </c>
      <c r="I117" s="105">
        <f>'СВОД 2021'!H117+$H$1*1-'Май 2021'!D116</f>
        <v>6659.1399999999994</v>
      </c>
      <c r="J117" s="105">
        <f>'СВОД 2021'!I117+$H$1*1-'Июнь 2021'!D116</f>
        <v>8859.14</v>
      </c>
      <c r="K117" s="105">
        <f>'СВОД 2021'!J117+$H$1*1-'Июль 2021'!D116</f>
        <v>4459.1399999999994</v>
      </c>
      <c r="L117" s="105">
        <f>'СВОД 2021'!K117+$H$1*1-'Август 2021'!D116</f>
        <v>6659.1399999999994</v>
      </c>
      <c r="M117" s="105">
        <f>'СВОД 2021'!L117+$H$1*1-'Сентябрь 2021'!D116</f>
        <v>2259.1399999999994</v>
      </c>
      <c r="N117" s="105">
        <f>'СВОД 2021'!M117+$H$1*1-'Октябрь 2021'!D116</f>
        <v>4459.1399999999994</v>
      </c>
      <c r="O117" s="105">
        <f>'СВОД 2021'!N117+$H$1*1-'Ноябрь 2021'!D116</f>
        <v>6659.1399999999994</v>
      </c>
      <c r="P117" s="105">
        <f>'СВОД 2021'!O117+$H$1*1-'Декабрь 2021'!D116</f>
        <v>2259.1399999999994</v>
      </c>
      <c r="Q117" s="106">
        <f t="shared" si="2"/>
        <v>26400</v>
      </c>
      <c r="R117" s="106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06">
        <f t="shared" si="3"/>
        <v>2259.1399999999994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2020'!S118</f>
        <v>-5400.4000000000051</v>
      </c>
      <c r="E118" s="105">
        <f>'СВОД 2021'!D118+$H$1*1-'Январь 2021'!D117</f>
        <v>-3200.4000000000051</v>
      </c>
      <c r="F118" s="105">
        <f>'СВОД 2021'!E118+$H$1*1-'Февраль 2021'!D117</f>
        <v>-1000.4000000000051</v>
      </c>
      <c r="G118" s="105">
        <f>'СВОД 2021'!F118+$H$1*1-'Март 2021'!D117</f>
        <v>1199.5999999999949</v>
      </c>
      <c r="H118" s="105">
        <f>'СВОД 2021'!G118+$H$1*1-'Апрель 2021'!D117</f>
        <v>1199.5999999999949</v>
      </c>
      <c r="I118" s="105">
        <f>'СВОД 2021'!H118+$H$1*1-'Май 2021'!D117</f>
        <v>3399.5999999999949</v>
      </c>
      <c r="J118" s="105">
        <f>'СВОД 2021'!I118+$H$1*1-'Июнь 2021'!D117</f>
        <v>3399.5999999999949</v>
      </c>
      <c r="K118" s="105">
        <f>'СВОД 2021'!J118+$H$1*1-'Июль 2021'!D117</f>
        <v>3399.5999999999949</v>
      </c>
      <c r="L118" s="105">
        <f>'СВОД 2021'!K118+$H$1*1-'Август 2021'!D117</f>
        <v>5599.5999999999949</v>
      </c>
      <c r="M118" s="105">
        <f>'СВОД 2021'!L118+$H$1*1-'Сентябрь 2021'!D117</f>
        <v>1199.5999999999949</v>
      </c>
      <c r="N118" s="105">
        <f>'СВОД 2021'!M118+$H$1*1-'Октябрь 2021'!D117</f>
        <v>3399.5999999999949</v>
      </c>
      <c r="O118" s="105">
        <f>'СВОД 2021'!N118+$H$1*1-'Ноябрь 2021'!D117</f>
        <v>-0.40000000000509317</v>
      </c>
      <c r="P118" s="105">
        <f>'СВОД 2021'!O118+$H$1*1-'Декабрь 2021'!D117</f>
        <v>2199.5999999999949</v>
      </c>
      <c r="Q118" s="106">
        <f t="shared" si="2"/>
        <v>26400</v>
      </c>
      <c r="R118" s="106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06">
        <f t="shared" si="3"/>
        <v>2199.5999999999949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2020'!S119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20">
        <f>'СВОД 2017'!AD119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389</v>
      </c>
      <c r="B120" s="1">
        <v>96</v>
      </c>
      <c r="C120" s="113"/>
      <c r="D120" s="133">
        <f>'СВОД 2020'!S120</f>
        <v>13200</v>
      </c>
      <c r="E120" s="105">
        <f>'СВОД 2021'!D120+$H$1*1-'Январь 2021'!D119</f>
        <v>-2200</v>
      </c>
      <c r="F120" s="105">
        <f>'СВОД 2021'!E120+$H$1*1-'Февраль 2021'!D119</f>
        <v>0</v>
      </c>
      <c r="G120" s="105">
        <f>'СВОД 2021'!F120+$H$1*1-'Март 2021'!D119</f>
        <v>2200</v>
      </c>
      <c r="H120" s="105">
        <f>'СВОД 2021'!G120+$H$1*1-'Апрель 2021'!D119</f>
        <v>4400</v>
      </c>
      <c r="I120" s="105">
        <f>'СВОД 2021'!H120+$H$1*1-'Май 2021'!D119</f>
        <v>0</v>
      </c>
      <c r="J120" s="105">
        <f>'СВОД 2021'!I120+$H$1*1-'Июнь 2021'!D119</f>
        <v>0</v>
      </c>
      <c r="K120" s="105">
        <f>'СВОД 2021'!J120+$H$1*1-'Июль 2021'!D119</f>
        <v>2200</v>
      </c>
      <c r="L120" s="105">
        <f>'СВОД 2021'!K120+$H$1*1-'Август 2021'!D119</f>
        <v>-2200</v>
      </c>
      <c r="M120" s="105">
        <f>'СВОД 2021'!L120+$H$1*1-'Сентябрь 2021'!D119</f>
        <v>-2200</v>
      </c>
      <c r="N120" s="105">
        <f>'СВОД 2021'!M120+$H$1*1-'Октябрь 2021'!D119</f>
        <v>-2200</v>
      </c>
      <c r="O120" s="105">
        <f>'СВОД 2021'!N120+$H$1*1-'Ноябрь 2021'!D119</f>
        <v>-2200</v>
      </c>
      <c r="P120" s="105">
        <f>'СВОД 2021'!O120+$H$1*1-'Декабрь 2021'!D119</f>
        <v>-2200</v>
      </c>
      <c r="Q120" s="106">
        <f t="shared" si="2"/>
        <v>26400</v>
      </c>
      <c r="R120" s="106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06">
        <f t="shared" si="3"/>
        <v>-2200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2020'!S121</f>
        <v>-2200</v>
      </c>
      <c r="E121" s="105">
        <f>'СВОД 2021'!D121+$H$1*1-'Январь 2021'!D120</f>
        <v>0</v>
      </c>
      <c r="F121" s="105">
        <f>'СВОД 2021'!E121+$H$1*1-'Февраль 2021'!D120</f>
        <v>2200</v>
      </c>
      <c r="G121" s="105">
        <f>'СВОД 2021'!F121+$H$1*1-'Март 2021'!D120</f>
        <v>4400</v>
      </c>
      <c r="H121" s="105">
        <f>'СВОД 2021'!G121+$H$1*1-'Апрель 2021'!D120</f>
        <v>6600</v>
      </c>
      <c r="I121" s="105">
        <f>'СВОД 2021'!H121+$H$1*1-'Май 2021'!D120</f>
        <v>0</v>
      </c>
      <c r="J121" s="105">
        <f>'СВОД 2021'!I121+$H$1*1-'Июнь 2021'!D120</f>
        <v>2200</v>
      </c>
      <c r="K121" s="105">
        <f>'СВОД 2021'!J121+$H$1*1-'Июль 2021'!D120</f>
        <v>2200</v>
      </c>
      <c r="L121" s="105">
        <f>'СВОД 2021'!K121+$H$1*1-'Август 2021'!D120</f>
        <v>4400</v>
      </c>
      <c r="M121" s="105">
        <f>'СВОД 2021'!L121+$H$1*1-'Сентябрь 2021'!D120</f>
        <v>0</v>
      </c>
      <c r="N121" s="105">
        <f>'СВОД 2021'!M121+$H$1*1-'Октябрь 2021'!D120</f>
        <v>2200</v>
      </c>
      <c r="O121" s="105">
        <f>'СВОД 2021'!N121+$H$1*1-'Ноябрь 2021'!D120</f>
        <v>4400</v>
      </c>
      <c r="P121" s="105">
        <f>'СВОД 2021'!O121+$H$1*1-'Декабрь 2021'!D120</f>
        <v>6600</v>
      </c>
      <c r="Q121" s="106">
        <f t="shared" si="2"/>
        <v>26400</v>
      </c>
      <c r="R121" s="106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06">
        <f t="shared" si="3"/>
        <v>6600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2020'!S122</f>
        <v>24199.059999999998</v>
      </c>
      <c r="E122" s="105">
        <f>'СВОД 2021'!D122+$H$1*1-'Январь 2021'!D121</f>
        <v>26399.059999999998</v>
      </c>
      <c r="F122" s="105">
        <f>'СВОД 2021'!E122+$H$1*1-'Февраль 2021'!D121</f>
        <v>28599.059999999998</v>
      </c>
      <c r="G122" s="105">
        <f>'СВОД 2021'!F122+$H$1*1-'Март 2021'!D121</f>
        <v>28599.059999999998</v>
      </c>
      <c r="H122" s="105">
        <f>'СВОД 2021'!G122+$H$1*1-'Апрель 2021'!D121</f>
        <v>27999.059999999998</v>
      </c>
      <c r="I122" s="105">
        <f>'СВОД 2021'!H122+$H$1*1-'Май 2021'!D121</f>
        <v>30199.059999999998</v>
      </c>
      <c r="J122" s="105">
        <f>'СВОД 2021'!I122+$H$1*1-'Июнь 2021'!D121</f>
        <v>21399.059999999998</v>
      </c>
      <c r="K122" s="105">
        <f>'СВОД 2021'!J122+$H$1*1-'Июль 2021'!D121</f>
        <v>23599.059999999998</v>
      </c>
      <c r="L122" s="105">
        <f>'СВОД 2021'!K122+$H$1*1-'Август 2021'!D121</f>
        <v>21399.059999999998</v>
      </c>
      <c r="M122" s="105">
        <f>'СВОД 2021'!L122+$H$1*1-'Сентябрь 2021'!D121</f>
        <v>19199.059999999998</v>
      </c>
      <c r="N122" s="105">
        <f>'СВОД 2021'!M122+$H$1*1-'Октябрь 2021'!D121</f>
        <v>16999.059999999998</v>
      </c>
      <c r="O122" s="105">
        <f>'СВОД 2021'!N122+$H$1*1-'Ноябрь 2021'!D121</f>
        <v>14799.059999999998</v>
      </c>
      <c r="P122" s="105">
        <f>'СВОД 2021'!O122+$H$1*1-'Декабрь 2021'!D121</f>
        <v>3799.0599999999977</v>
      </c>
      <c r="Q122" s="106">
        <f t="shared" si="2"/>
        <v>26400</v>
      </c>
      <c r="R122" s="106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06">
        <f t="shared" si="3"/>
        <v>3799.0599999999977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2020'!S123</f>
        <v>-1607.4700000000012</v>
      </c>
      <c r="E123" s="105">
        <f>'СВОД 2021'!D123+$H$1*1-'Январь 2021'!D122</f>
        <v>-1607.4700000000012</v>
      </c>
      <c r="F123" s="105">
        <f>'СВОД 2021'!E123+$H$1*1-'Февраль 2021'!D122</f>
        <v>-1607.4700000000012</v>
      </c>
      <c r="G123" s="105">
        <f>'СВОД 2021'!F123+$H$1*1-'Март 2021'!D122</f>
        <v>-1607.4700000000012</v>
      </c>
      <c r="H123" s="105">
        <f>'СВОД 2021'!G123+$H$1*1-'Апрель 2021'!D122</f>
        <v>-1607.4700000000012</v>
      </c>
      <c r="I123" s="105">
        <f>'СВОД 2021'!H123+$H$1*1-'Май 2021'!D122</f>
        <v>-3807.4700000000012</v>
      </c>
      <c r="J123" s="105">
        <f>'СВОД 2021'!I123+$H$1*1-'Июнь 2021'!D122</f>
        <v>-1607.4700000000012</v>
      </c>
      <c r="K123" s="105">
        <f>'СВОД 2021'!J123+$H$1*1-'Июль 2021'!D122</f>
        <v>-3807.4700000000012</v>
      </c>
      <c r="L123" s="105">
        <f>'СВОД 2021'!K123+$H$1*1-'Август 2021'!D122</f>
        <v>-3807.4700000000012</v>
      </c>
      <c r="M123" s="105">
        <f>'СВОД 2021'!L123+$H$1*1-'Сентябрь 2021'!D122</f>
        <v>-3807.4700000000012</v>
      </c>
      <c r="N123" s="105">
        <f>'СВОД 2021'!M123+$H$1*1-'Октябрь 2021'!D122</f>
        <v>-3807.4700000000012</v>
      </c>
      <c r="O123" s="105">
        <f>'СВОД 2021'!N123+$H$1*1-'Ноябрь 2021'!D122</f>
        <v>-1607.4700000000012</v>
      </c>
      <c r="P123" s="105">
        <f>'СВОД 2021'!O123+$H$1*1-'Декабрь 2021'!D122</f>
        <v>-3807.4700000000012</v>
      </c>
      <c r="Q123" s="106">
        <f t="shared" si="2"/>
        <v>26400</v>
      </c>
      <c r="R123" s="106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06">
        <f t="shared" si="3"/>
        <v>-3807.4700000000012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2020'!S124</f>
        <v>57200</v>
      </c>
      <c r="E124" s="105">
        <f>'СВОД 2021'!D124+$H$1*1-'Январь 2021'!D123</f>
        <v>59400</v>
      </c>
      <c r="F124" s="105">
        <f>'СВОД 2021'!E124+$H$1*1-'Февраль 2021'!D123</f>
        <v>61600</v>
      </c>
      <c r="G124" s="105">
        <f>'СВОД 2021'!F124+$H$1*1-'Март 2021'!D123</f>
        <v>63800</v>
      </c>
      <c r="H124" s="105">
        <f>'СВОД 2021'!G124+$H$1*1-'Апрель 2021'!D123</f>
        <v>66000</v>
      </c>
      <c r="I124" s="105">
        <f>'СВОД 2021'!H124+$H$1*1-'Май 2021'!D123</f>
        <v>68200</v>
      </c>
      <c r="J124" s="105">
        <f>'СВОД 2021'!I124+$H$1*1-'Июнь 2021'!D123</f>
        <v>28740</v>
      </c>
      <c r="K124" s="105">
        <f>'СВОД 2021'!J124+$H$1*1-'Июль 2021'!D123</f>
        <v>30940</v>
      </c>
      <c r="L124" s="105">
        <f>'СВОД 2021'!K124+$H$1*1-'Август 2021'!D123</f>
        <v>30940</v>
      </c>
      <c r="M124" s="105">
        <f>'СВОД 2021'!L124+$H$1*1-'Сентябрь 2021'!D123</f>
        <v>-13754</v>
      </c>
      <c r="N124" s="105">
        <f>'СВОД 2021'!M124+$H$1*1-'Октябрь 2021'!D123</f>
        <v>-11554</v>
      </c>
      <c r="O124" s="105">
        <f>'СВОД 2021'!N124+$H$1*1-'Ноябрь 2021'!D123</f>
        <v>-11554</v>
      </c>
      <c r="P124" s="105">
        <f>'СВОД 2021'!O124+$H$1*1-'Декабрь 2021'!D123</f>
        <v>-11554</v>
      </c>
      <c r="Q124" s="106">
        <f t="shared" si="2"/>
        <v>26400</v>
      </c>
      <c r="R124" s="106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06">
        <f t="shared" si="3"/>
        <v>-11554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2020'!S125</f>
        <v>58100.509999999995</v>
      </c>
      <c r="E125" s="105">
        <f>'СВОД 2021'!D125+$H$1*1-'Январь 2021'!D124</f>
        <v>60300.509999999995</v>
      </c>
      <c r="F125" s="105">
        <f>'СВОД 2021'!E125+$H$1*1-'Февраль 2021'!D124</f>
        <v>62500.509999999995</v>
      </c>
      <c r="G125" s="105">
        <f>'СВОД 2021'!F125+$H$1*1-'Март 2021'!D124</f>
        <v>64700.509999999995</v>
      </c>
      <c r="H125" s="105">
        <f>'СВОД 2021'!G125+$H$1*1-'Апрель 2021'!D124</f>
        <v>66900.509999999995</v>
      </c>
      <c r="I125" s="105">
        <f>'СВОД 2021'!H125+$H$1*1-'Май 2021'!D124</f>
        <v>69100.509999999995</v>
      </c>
      <c r="J125" s="105">
        <f>'СВОД 2021'!I125+$H$1*1-'Июнь 2021'!D124</f>
        <v>71300.509999999995</v>
      </c>
      <c r="K125" s="105">
        <f>'СВОД 2021'!J125+$H$1*1-'Июль 2021'!D124</f>
        <v>73500.509999999995</v>
      </c>
      <c r="L125" s="105">
        <f>'СВОД 2021'!K125+$H$1*1-'Август 2021'!D124</f>
        <v>75700.509999999995</v>
      </c>
      <c r="M125" s="105">
        <f>'СВОД 2021'!L125+$H$1*1-'Сентябрь 2021'!D124</f>
        <v>77900.509999999995</v>
      </c>
      <c r="N125" s="105">
        <f>'СВОД 2021'!M125+$H$1*1-'Октябрь 2021'!D124</f>
        <v>80100.509999999995</v>
      </c>
      <c r="O125" s="105">
        <f>'СВОД 2021'!N125+$H$1*1-'Ноябрь 2021'!D124</f>
        <v>82300.509999999995</v>
      </c>
      <c r="P125" s="105">
        <f>'СВОД 2021'!O125+$H$1*1-'Декабрь 2021'!D124</f>
        <v>84500.51</v>
      </c>
      <c r="Q125" s="106">
        <f t="shared" si="2"/>
        <v>26400</v>
      </c>
      <c r="R125" s="106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06">
        <f t="shared" si="3"/>
        <v>84500.51</v>
      </c>
      <c r="T125" s="116"/>
    </row>
    <row r="126" spans="1:20" ht="15.95" customHeight="1" x14ac:dyDescent="0.25">
      <c r="A126" s="20" t="s">
        <v>390</v>
      </c>
      <c r="B126" s="2">
        <v>100</v>
      </c>
      <c r="C126" s="114"/>
      <c r="D126" s="133">
        <f>'СВОД 2020'!S126</f>
        <v>-26487.5</v>
      </c>
      <c r="E126" s="105">
        <f>'СВОД 2021'!D126+$H$1*1-'Январь 2021'!D125</f>
        <v>-24287.5</v>
      </c>
      <c r="F126" s="105">
        <f>'СВОД 2021'!E126+$H$1*1-'Февраль 2021'!D125</f>
        <v>-22087.5</v>
      </c>
      <c r="G126" s="105">
        <f>'СВОД 2021'!F126+$H$1*1-'Март 2021'!D125</f>
        <v>-19887.5</v>
      </c>
      <c r="H126" s="105">
        <f>'СВОД 2021'!G126+$H$1*1-'Апрель 2021'!D125</f>
        <v>-17687.5</v>
      </c>
      <c r="I126" s="105">
        <f>'СВОД 2021'!H126+$H$1*1-'Май 2021'!D125</f>
        <v>-15487.5</v>
      </c>
      <c r="J126" s="105">
        <f>'СВОД 2021'!I126+$H$1*1-'Июнь 2021'!D125</f>
        <v>-13287.5</v>
      </c>
      <c r="K126" s="105">
        <f>'СВОД 2021'!J126+$H$1*1-'Июль 2021'!D125</f>
        <v>-11087.5</v>
      </c>
      <c r="L126" s="105">
        <f>'СВОД 2021'!K126+$H$1*1-'Август 2021'!D125</f>
        <v>-8887.5</v>
      </c>
      <c r="M126" s="105">
        <f>'СВОД 2021'!L126+$H$1*1-'Сентябрь 2021'!D125</f>
        <v>-6687.5</v>
      </c>
      <c r="N126" s="105">
        <f>'СВОД 2021'!M126+$H$1*1-'Октябрь 2021'!D125</f>
        <v>-4487.5</v>
      </c>
      <c r="O126" s="105">
        <f>'СВОД 2021'!N126+$H$1*1-'Ноябрь 2021'!D125</f>
        <v>-2287.5</v>
      </c>
      <c r="P126" s="105">
        <f>'СВОД 2021'!O126+$H$1*1-'Декабрь 2021'!D125</f>
        <v>-87.5</v>
      </c>
      <c r="Q126" s="106">
        <f t="shared" si="2"/>
        <v>26400</v>
      </c>
      <c r="R126" s="106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06">
        <f t="shared" si="3"/>
        <v>-87.5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2020'!S127</f>
        <v>-954.38000000000466</v>
      </c>
      <c r="E127" s="105">
        <f>'СВОД 2021'!D127+$H$1*1-'Январь 2021'!D126</f>
        <v>-17754.380000000005</v>
      </c>
      <c r="F127" s="105">
        <f>'СВОД 2021'!E127+$H$1*1-'Февраль 2021'!D126</f>
        <v>-24954.380000000005</v>
      </c>
      <c r="G127" s="105">
        <f>'СВОД 2021'!F127+$H$1*1-'Март 2021'!D126</f>
        <v>-29354.380000000005</v>
      </c>
      <c r="H127" s="105">
        <f>'СВОД 2021'!G127+$H$1*1-'Апрель 2021'!D126</f>
        <v>-27154.380000000005</v>
      </c>
      <c r="I127" s="105">
        <f>'СВОД 2021'!H127+$H$1*1-'Май 2021'!D126</f>
        <v>-24954.380000000005</v>
      </c>
      <c r="J127" s="105">
        <f>'СВОД 2021'!I127+$H$1*1-'Июнь 2021'!D126</f>
        <v>-22754.380000000005</v>
      </c>
      <c r="K127" s="105">
        <f>'СВОД 2021'!J127+$H$1*1-'Июль 2021'!D126</f>
        <v>-20554.380000000005</v>
      </c>
      <c r="L127" s="105">
        <f>'СВОД 2021'!K127+$H$1*1-'Август 2021'!D126</f>
        <v>-18354.380000000005</v>
      </c>
      <c r="M127" s="105">
        <f>'СВОД 2021'!L127+$H$1*1-'Сентябрь 2021'!D126</f>
        <v>-16154.380000000005</v>
      </c>
      <c r="N127" s="105">
        <f>'СВОД 2021'!M127+$H$1*1-'Октябрь 2021'!D126</f>
        <v>-27154.380000000005</v>
      </c>
      <c r="O127" s="105">
        <f>'СВОД 2021'!N127+$H$1*1-'Ноябрь 2021'!D126</f>
        <v>-31554.380000000005</v>
      </c>
      <c r="P127" s="105">
        <f>'СВОД 2021'!O127+$H$1*1-'Декабрь 2021'!D126</f>
        <v>-29354.380000000005</v>
      </c>
      <c r="Q127" s="106">
        <f t="shared" si="2"/>
        <v>26400</v>
      </c>
      <c r="R127" s="106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06">
        <f t="shared" si="3"/>
        <v>-29354.380000000005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2020'!S128</f>
        <v>-76.490000000005239</v>
      </c>
      <c r="E128" s="105">
        <f>'СВОД 2021'!D128+$H$1*1-'Январь 2021'!D127</f>
        <v>-2276.4900000000052</v>
      </c>
      <c r="F128" s="105">
        <f>'СВОД 2021'!E128+$H$1*1-'Февраль 2021'!D127</f>
        <v>-76.490000000005239</v>
      </c>
      <c r="G128" s="105">
        <f>'СВОД 2021'!F128+$H$1*1-'Март 2021'!D127</f>
        <v>-10650.000000000005</v>
      </c>
      <c r="H128" s="105">
        <f>'СВОД 2021'!G128+$H$1*1-'Апрель 2021'!D127</f>
        <v>-8450.0000000000055</v>
      </c>
      <c r="I128" s="105">
        <f>'СВОД 2021'!H128+$H$1*1-'Май 2021'!D127</f>
        <v>-6250.0000000000055</v>
      </c>
      <c r="J128" s="105">
        <f>'СВОД 2021'!I128+$H$1*1-'Июнь 2021'!D127</f>
        <v>-4050.0000000000055</v>
      </c>
      <c r="K128" s="105">
        <f>'СВОД 2021'!J128+$H$1*1-'Июль 2021'!D127</f>
        <v>-1850.0000000000055</v>
      </c>
      <c r="L128" s="105">
        <f>'СВОД 2021'!K128+$H$1*1-'Август 2021'!D127</f>
        <v>349.99999999999454</v>
      </c>
      <c r="M128" s="105">
        <f>'СВОД 2021'!L128+$H$1*1-'Сентябрь 2021'!D127</f>
        <v>2549.9999999999945</v>
      </c>
      <c r="N128" s="105">
        <f>'СВОД 2021'!M128+$H$1*1-'Октябрь 2021'!D127</f>
        <v>-250.00000000000546</v>
      </c>
      <c r="O128" s="105">
        <f>'СВОД 2021'!N128+$H$1*1-'Ноябрь 2021'!D127</f>
        <v>1949.9999999999945</v>
      </c>
      <c r="P128" s="105">
        <f>'СВОД 2021'!O128+$H$1*1-'Декабрь 2021'!D127</f>
        <v>0</v>
      </c>
      <c r="Q128" s="106">
        <f t="shared" si="2"/>
        <v>26400</v>
      </c>
      <c r="R128" s="106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06">
        <f t="shared" si="3"/>
        <v>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2020'!S129</f>
        <v>-4400</v>
      </c>
      <c r="E129" s="105">
        <f>'СВОД 2021'!D129+$H$1*1-'Январь 2021'!D128</f>
        <v>-2200</v>
      </c>
      <c r="F129" s="105">
        <f>'СВОД 2021'!E129+$H$1*1-'Февраль 2021'!D128</f>
        <v>0</v>
      </c>
      <c r="G129" s="105">
        <f>'СВОД 2021'!F129+$H$1*1-'Март 2021'!D128</f>
        <v>2200</v>
      </c>
      <c r="H129" s="105">
        <f>'СВОД 2021'!G129+$H$1*1-'Апрель 2021'!D128</f>
        <v>4400</v>
      </c>
      <c r="I129" s="105">
        <f>'СВОД 2021'!H129+$H$1*1-'Май 2021'!D128</f>
        <v>-2200</v>
      </c>
      <c r="J129" s="105">
        <f>'СВОД 2021'!I129+$H$1*1-'Июнь 2021'!D128</f>
        <v>0</v>
      </c>
      <c r="K129" s="105">
        <f>'СВОД 2021'!J129+$H$1*1-'Июль 2021'!D128</f>
        <v>0</v>
      </c>
      <c r="L129" s="105">
        <f>'СВОД 2021'!K129+$H$1*1-'Август 2021'!D128</f>
        <v>0</v>
      </c>
      <c r="M129" s="105">
        <f>'СВОД 2021'!L129+$H$1*1-'Сентябрь 2021'!D128</f>
        <v>0</v>
      </c>
      <c r="N129" s="105">
        <f>'СВОД 2021'!M129+$H$1*1-'Октябрь 2021'!D128</f>
        <v>0</v>
      </c>
      <c r="O129" s="105">
        <f>'СВОД 2021'!N129+$H$1*1-'Ноябрь 2021'!D128</f>
        <v>0</v>
      </c>
      <c r="P129" s="105">
        <f>'СВОД 2021'!O129+$H$1*1-'Декабрь 2021'!D128</f>
        <v>0</v>
      </c>
      <c r="Q129" s="106">
        <f t="shared" si="2"/>
        <v>26400</v>
      </c>
      <c r="R129" s="106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06">
        <f t="shared" si="3"/>
        <v>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2020'!S130</f>
        <v>0</v>
      </c>
      <c r="E130" s="105">
        <f>'СВОД 2021'!D130+$H$1*1-'Январь 2021'!D129</f>
        <v>-100</v>
      </c>
      <c r="F130" s="105">
        <f>'СВОД 2021'!E130+$H$1*1-'Февраль 2021'!D129</f>
        <v>-200</v>
      </c>
      <c r="G130" s="105">
        <f>'СВОД 2021'!F130+$H$1*1-'Март 2021'!D129</f>
        <v>0</v>
      </c>
      <c r="H130" s="105">
        <f>'СВОД 2021'!G130+$H$1*1-'Апрель 2021'!D129</f>
        <v>0</v>
      </c>
      <c r="I130" s="105">
        <f>'СВОД 2021'!H130+$H$1*1-'Май 2021'!D129</f>
        <v>0</v>
      </c>
      <c r="J130" s="105">
        <f>'СВОД 2021'!I130+$H$1*1-'Июнь 2021'!D129</f>
        <v>0</v>
      </c>
      <c r="K130" s="105">
        <f>'СВОД 2021'!J130+$H$1*1-'Июль 2021'!D129</f>
        <v>0</v>
      </c>
      <c r="L130" s="105">
        <f>'СВОД 2021'!K130+$H$1*1-'Август 2021'!D129</f>
        <v>0</v>
      </c>
      <c r="M130" s="105">
        <f>'СВОД 2021'!L130+$H$1*1-'Сентябрь 2021'!D129</f>
        <v>0</v>
      </c>
      <c r="N130" s="105">
        <f>'СВОД 2021'!M130+$H$1*1-'Октябрь 2021'!D129</f>
        <v>0</v>
      </c>
      <c r="O130" s="105">
        <f>'СВОД 2021'!N130+$H$1*1-'Ноябрь 2021'!D129</f>
        <v>0</v>
      </c>
      <c r="P130" s="105">
        <f>'СВОД 2021'!O130+$H$1*1-'Декабрь 2021'!D129</f>
        <v>0</v>
      </c>
      <c r="Q130" s="106">
        <f t="shared" si="2"/>
        <v>26400</v>
      </c>
      <c r="R130" s="106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2020'!S131</f>
        <v>2200</v>
      </c>
      <c r="E131" s="105">
        <f>'СВОД 2021'!D131+$H$1*1-'Январь 2021'!D130</f>
        <v>4400</v>
      </c>
      <c r="F131" s="105">
        <f>'СВОД 2021'!E131+$H$1*1-'Февраль 2021'!D130</f>
        <v>2200</v>
      </c>
      <c r="G131" s="105">
        <f>'СВОД 2021'!F131+$H$1*1-'Март 2021'!D130</f>
        <v>2200</v>
      </c>
      <c r="H131" s="105">
        <f>'СВОД 2021'!G131+$H$1*1-'Апрель 2021'!D130</f>
        <v>2200</v>
      </c>
      <c r="I131" s="105">
        <f>'СВОД 2021'!H131+$H$1*1-'Май 2021'!D130</f>
        <v>2200</v>
      </c>
      <c r="J131" s="105">
        <f>'СВОД 2021'!I131+$H$1*1-'Июнь 2021'!D130</f>
        <v>2200</v>
      </c>
      <c r="K131" s="105">
        <f>'СВОД 2021'!J131+$H$1*1-'Июль 2021'!D130</f>
        <v>2200</v>
      </c>
      <c r="L131" s="105">
        <f>'СВОД 2021'!K131+$H$1*1-'Август 2021'!D130</f>
        <v>2200</v>
      </c>
      <c r="M131" s="105">
        <f>'СВОД 2021'!L131+$H$1*1-'Сентябрь 2021'!D130</f>
        <v>2200</v>
      </c>
      <c r="N131" s="105">
        <f>'СВОД 2021'!M131+$H$1*1-'Октябрь 2021'!D130</f>
        <v>2200</v>
      </c>
      <c r="O131" s="105">
        <f>'СВОД 2021'!N131+$H$1*1-'Ноябрь 2021'!D130</f>
        <v>2200</v>
      </c>
      <c r="P131" s="105">
        <f>'СВОД 2021'!O131+$H$1*1-'Декабрь 2021'!D130</f>
        <v>4400</v>
      </c>
      <c r="Q131" s="106">
        <f t="shared" si="2"/>
        <v>26400</v>
      </c>
      <c r="R131" s="106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06">
        <f t="shared" si="3"/>
        <v>4400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2020'!S132</f>
        <v>10172.589999999997</v>
      </c>
      <c r="E132" s="105">
        <f>'СВОД 2021'!D132+$H$1*1-'Январь 2021'!D131</f>
        <v>1372.5899999999965</v>
      </c>
      <c r="F132" s="105">
        <f>'СВОД 2021'!E132+$H$1*1-'Февраль 2021'!D131</f>
        <v>3572.5899999999965</v>
      </c>
      <c r="G132" s="105">
        <f>'СВОД 2021'!F132+$H$1*1-'Март 2021'!D131</f>
        <v>5772.5899999999965</v>
      </c>
      <c r="H132" s="105">
        <f>'СВОД 2021'!G132+$H$1*1-'Апрель 2021'!D131</f>
        <v>7972.5899999999965</v>
      </c>
      <c r="I132" s="105">
        <f>'СВОД 2021'!H132+$H$1*1-'Май 2021'!D131</f>
        <v>10172.589999999997</v>
      </c>
      <c r="J132" s="105">
        <f>'СВОД 2021'!I132+$H$1*1-'Июнь 2021'!D131</f>
        <v>7972.5899999999965</v>
      </c>
      <c r="K132" s="105">
        <f>'СВОД 2021'!J132+$H$1*1-'Июль 2021'!D131</f>
        <v>-827.41000000000349</v>
      </c>
      <c r="L132" s="105">
        <f>'СВОД 2021'!K132+$H$1*1-'Август 2021'!D131</f>
        <v>-827.41000000000349</v>
      </c>
      <c r="M132" s="105">
        <f>'СВОД 2021'!L132+$H$1*1-'Сентябрь 2021'!D131</f>
        <v>-827.41000000000349</v>
      </c>
      <c r="N132" s="105">
        <f>'СВОД 2021'!M132+$H$1*1-'Октябрь 2021'!D131</f>
        <v>1372.5899999999965</v>
      </c>
      <c r="O132" s="105">
        <f>'СВОД 2021'!N132+$H$1*1-'Ноябрь 2021'!D131</f>
        <v>3572.5899999999965</v>
      </c>
      <c r="P132" s="105">
        <f>'СВОД 2021'!O132+$H$1*1-'Декабрь 2021'!D131</f>
        <v>5772.5899999999965</v>
      </c>
      <c r="Q132" s="106">
        <f t="shared" ref="Q132:Q195" si="4">2200*12</f>
        <v>26400</v>
      </c>
      <c r="R132" s="106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06">
        <f t="shared" ref="S132:S195" si="5">Q132+D132-R132</f>
        <v>5772.5899999999965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2020'!S133</f>
        <v>0</v>
      </c>
      <c r="E133" s="105">
        <f>'СВОД 2021'!D133+$H$1*1-'Январь 2021'!D132</f>
        <v>-2200</v>
      </c>
      <c r="F133" s="105">
        <f>'СВОД 2021'!E133+$H$1*1-'Февраль 2021'!D132</f>
        <v>-2200</v>
      </c>
      <c r="G133" s="105">
        <f>'СВОД 2021'!F133+$H$1*1-'Март 2021'!D132</f>
        <v>-4400</v>
      </c>
      <c r="H133" s="105">
        <f>'СВОД 2021'!G133+$H$1*1-'Апрель 2021'!D132</f>
        <v>-2200</v>
      </c>
      <c r="I133" s="105">
        <f>'СВОД 2021'!H133+$H$1*1-'Май 2021'!D132</f>
        <v>-2200</v>
      </c>
      <c r="J133" s="105">
        <f>'СВОД 2021'!I133+$H$1*1-'Июнь 2021'!D132</f>
        <v>-2200</v>
      </c>
      <c r="K133" s="105">
        <f>'СВОД 2021'!J133+$H$1*1-'Июль 2021'!D132</f>
        <v>0</v>
      </c>
      <c r="L133" s="105">
        <f>'СВОД 2021'!K133+$H$1*1-'Август 2021'!D132</f>
        <v>-2200</v>
      </c>
      <c r="M133" s="105">
        <f>'СВОД 2021'!L133+$H$1*1-'Сентябрь 2021'!D132</f>
        <v>0</v>
      </c>
      <c r="N133" s="105">
        <f>'СВОД 2021'!M133+$H$1*1-'Октябрь 2021'!D132</f>
        <v>0</v>
      </c>
      <c r="O133" s="105">
        <f>'СВОД 2021'!N133+$H$1*1-'Ноябрь 2021'!D132</f>
        <v>-2200</v>
      </c>
      <c r="P133" s="105">
        <f>'СВОД 2021'!O133+$H$1*1-'Декабрь 2021'!D132</f>
        <v>0</v>
      </c>
      <c r="Q133" s="106">
        <f t="shared" si="4"/>
        <v>26400</v>
      </c>
      <c r="R133" s="106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2020'!S134</f>
        <v>-2200</v>
      </c>
      <c r="E134" s="105">
        <f>'СВОД 2021'!D134+$H$1*1-'Январь 2021'!D133</f>
        <v>-6600</v>
      </c>
      <c r="F134" s="105">
        <f>'СВОД 2021'!E134+$H$1*1-'Февраль 2021'!D133</f>
        <v>-4400</v>
      </c>
      <c r="G134" s="105">
        <f>'СВОД 2021'!F134+$H$1*1-'Март 2021'!D133</f>
        <v>-2200</v>
      </c>
      <c r="H134" s="105">
        <f>'СВОД 2021'!G134+$H$1*1-'Апрель 2021'!D133</f>
        <v>-4400</v>
      </c>
      <c r="I134" s="105">
        <f>'СВОД 2021'!H134+$H$1*1-'Май 2021'!D133</f>
        <v>-2200</v>
      </c>
      <c r="J134" s="105">
        <f>'СВОД 2021'!I134+$H$1*1-'Июнь 2021'!D133</f>
        <v>-4400</v>
      </c>
      <c r="K134" s="105">
        <f>'СВОД 2021'!J134+$H$1*1-'Июль 2021'!D133</f>
        <v>-2200</v>
      </c>
      <c r="L134" s="105">
        <f>'СВОД 2021'!K134+$H$1*1-'Август 2021'!D133</f>
        <v>-2200</v>
      </c>
      <c r="M134" s="105">
        <f>'СВОД 2021'!L134+$H$1*1-'Сентябрь 2021'!D133</f>
        <v>0</v>
      </c>
      <c r="N134" s="105">
        <f>'СВОД 2021'!M134+$H$1*1-'Октябрь 2021'!D133</f>
        <v>0</v>
      </c>
      <c r="O134" s="105">
        <f>'СВОД 2021'!N134+$H$1*1-'Ноябрь 2021'!D133</f>
        <v>0</v>
      </c>
      <c r="P134" s="105">
        <f>'СВОД 2021'!O134+$H$1*1-'Декабрь 2021'!D133</f>
        <v>-4400</v>
      </c>
      <c r="Q134" s="106">
        <f t="shared" si="4"/>
        <v>26400</v>
      </c>
      <c r="R134" s="106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06">
        <f t="shared" si="5"/>
        <v>-4400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2020'!S135</f>
        <v>898</v>
      </c>
      <c r="E135" s="105">
        <f>'СВОД 2021'!D135+$H$1*1-'Январь 2021'!D134</f>
        <v>-3502</v>
      </c>
      <c r="F135" s="105">
        <f>'СВОД 2021'!E135+$H$1*1-'Февраль 2021'!D134</f>
        <v>-1302</v>
      </c>
      <c r="G135" s="105">
        <f>'СВОД 2021'!F135+$H$1*1-'Март 2021'!D134</f>
        <v>-5702</v>
      </c>
      <c r="H135" s="105">
        <f>'СВОД 2021'!G135+$H$1*1-'Апрель 2021'!D134</f>
        <v>-3502</v>
      </c>
      <c r="I135" s="105">
        <f>'СВОД 2021'!H135+$H$1*1-'Май 2021'!D134</f>
        <v>-1302</v>
      </c>
      <c r="J135" s="105">
        <f>'СВОД 2021'!I135+$H$1*1-'Июнь 2021'!D134</f>
        <v>898</v>
      </c>
      <c r="K135" s="105">
        <f>'СВОД 2021'!J135+$H$1*1-'Июль 2021'!D134</f>
        <v>-3502</v>
      </c>
      <c r="L135" s="105">
        <f>'СВОД 2021'!K135+$H$1*1-'Август 2021'!D134</f>
        <v>-1302</v>
      </c>
      <c r="M135" s="105">
        <f>'СВОД 2021'!L135+$H$1*1-'Сентябрь 2021'!D134</f>
        <v>898</v>
      </c>
      <c r="N135" s="105">
        <f>'СВОД 2021'!M135+$H$1*1-'Октябрь 2021'!D134</f>
        <v>-3502</v>
      </c>
      <c r="O135" s="105">
        <f>'СВОД 2021'!N135+$H$1*1-'Ноябрь 2021'!D134</f>
        <v>-1302</v>
      </c>
      <c r="P135" s="105">
        <f>'СВОД 2021'!O135+$H$1*1-'Декабрь 2021'!D134</f>
        <v>898</v>
      </c>
      <c r="Q135" s="106">
        <f t="shared" si="4"/>
        <v>26400</v>
      </c>
      <c r="R135" s="106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2020'!S136</f>
        <v>-32089.64</v>
      </c>
      <c r="E136" s="105">
        <f>'СВОД 2021'!D136+$H$1*1-'Январь 2021'!D135</f>
        <v>-29889.64</v>
      </c>
      <c r="F136" s="105">
        <f>'СВОД 2021'!E136+$H$1*1-'Февраль 2021'!D135</f>
        <v>-29889.64</v>
      </c>
      <c r="G136" s="105">
        <f>'СВОД 2021'!F136+$H$1*1-'Март 2021'!D135</f>
        <v>-29889.64</v>
      </c>
      <c r="H136" s="105">
        <f>'СВОД 2021'!G136+$H$1*1-'Апрель 2021'!D135</f>
        <v>-29889.64</v>
      </c>
      <c r="I136" s="105">
        <f>'СВОД 2021'!H136+$H$1*1-'Май 2021'!D135</f>
        <v>-27689.64</v>
      </c>
      <c r="J136" s="105">
        <f>'СВОД 2021'!I136+$H$1*1-'Июнь 2021'!D135</f>
        <v>-29889.64</v>
      </c>
      <c r="K136" s="105">
        <f>'СВОД 2021'!J136+$H$1*1-'Июль 2021'!D135</f>
        <v>-27689.64</v>
      </c>
      <c r="L136" s="105">
        <f>'СВОД 2021'!K136+$H$1*1-'Август 2021'!D135</f>
        <v>-25489.64</v>
      </c>
      <c r="M136" s="105">
        <f>'СВОД 2021'!L136+$H$1*1-'Сентябрь 2021'!D135</f>
        <v>-27689.64</v>
      </c>
      <c r="N136" s="105">
        <f>'СВОД 2021'!M136+$H$1*1-'Октябрь 2021'!D135</f>
        <v>-29889.64</v>
      </c>
      <c r="O136" s="105">
        <f>'СВОД 2021'!N136+$H$1*1-'Ноябрь 2021'!D135</f>
        <v>-27689.64</v>
      </c>
      <c r="P136" s="105">
        <f>'СВОД 2021'!O136+$H$1*1-'Декабрь 2021'!D135</f>
        <v>-25489.64</v>
      </c>
      <c r="Q136" s="106">
        <f t="shared" si="4"/>
        <v>26400</v>
      </c>
      <c r="R136" s="106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06">
        <f t="shared" si="5"/>
        <v>-25489.64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2020'!S137</f>
        <v>-2200</v>
      </c>
      <c r="E137" s="105">
        <f>'СВОД 2021'!D137+$H$1*1-'Январь 2021'!D136</f>
        <v>-4400</v>
      </c>
      <c r="F137" s="105">
        <f>'СВОД 2021'!E137+$H$1*1-'Февраль 2021'!D136</f>
        <v>-2200</v>
      </c>
      <c r="G137" s="105">
        <f>'СВОД 2021'!F137+$H$1*1-'Март 2021'!D136</f>
        <v>-2200</v>
      </c>
      <c r="H137" s="105">
        <f>'СВОД 2021'!G137+$H$1*1-'Апрель 2021'!D136</f>
        <v>-2200</v>
      </c>
      <c r="I137" s="105">
        <f>'СВОД 2021'!H137+$H$1*1-'Май 2021'!D136</f>
        <v>-2200</v>
      </c>
      <c r="J137" s="105">
        <f>'СВОД 2021'!I137+$H$1*1-'Июнь 2021'!D136</f>
        <v>-2200</v>
      </c>
      <c r="K137" s="105">
        <f>'СВОД 2021'!J137+$H$1*1-'Июль 2021'!D136</f>
        <v>-57560</v>
      </c>
      <c r="L137" s="105">
        <f>'СВОД 2021'!K137+$H$1*1-'Август 2021'!D136</f>
        <v>-55360</v>
      </c>
      <c r="M137" s="105">
        <f>'СВОД 2021'!L137+$H$1*1-'Сентябрь 2021'!D136</f>
        <v>-53160</v>
      </c>
      <c r="N137" s="105">
        <f>'СВОД 2021'!M137+$H$1*1-'Октябрь 2021'!D136</f>
        <v>-50960</v>
      </c>
      <c r="O137" s="105">
        <f>'СВОД 2021'!N137+$H$1*1-'Ноябрь 2021'!D136</f>
        <v>-48760</v>
      </c>
      <c r="P137" s="105">
        <f>'СВОД 2021'!O137+$H$1*1-'Декабрь 2021'!D136</f>
        <v>-46560</v>
      </c>
      <c r="Q137" s="106">
        <f t="shared" si="4"/>
        <v>26400</v>
      </c>
      <c r="R137" s="106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06">
        <f t="shared" si="5"/>
        <v>-46560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2020'!S138</f>
        <v>58341.37999999999</v>
      </c>
      <c r="E138" s="105">
        <f>'СВОД 2021'!D138+$H$1*1-'Январь 2021'!D137</f>
        <v>60541.37999999999</v>
      </c>
      <c r="F138" s="105">
        <f>'СВОД 2021'!E138+$H$1*1-'Февраль 2021'!D137</f>
        <v>62741.37999999999</v>
      </c>
      <c r="G138" s="105">
        <f>'СВОД 2021'!F138+$H$1*1-'Март 2021'!D137</f>
        <v>64941.37999999999</v>
      </c>
      <c r="H138" s="105">
        <f>'СВОД 2021'!G138+$H$1*1-'Апрель 2021'!D137</f>
        <v>67141.37999999999</v>
      </c>
      <c r="I138" s="105">
        <f>'СВОД 2021'!H138+$H$1*1-'Май 2021'!D137</f>
        <v>69341.37999999999</v>
      </c>
      <c r="J138" s="105">
        <f>'СВОД 2021'!I138+$H$1*1-'Июнь 2021'!D137</f>
        <v>64941.37999999999</v>
      </c>
      <c r="K138" s="105">
        <f>'СВОД 2021'!J138+$H$1*1-'Июль 2021'!D137</f>
        <v>67141.37999999999</v>
      </c>
      <c r="L138" s="105">
        <f>'СВОД 2021'!K138+$H$1*1-'Август 2021'!D137</f>
        <v>18741.37999999999</v>
      </c>
      <c r="M138" s="105">
        <f>'СВОД 2021'!L138+$H$1*1-'Сентябрь 2021'!D137</f>
        <v>20941.37999999999</v>
      </c>
      <c r="N138" s="105">
        <f>'СВОД 2021'!M138+$H$1*1-'Октябрь 2021'!D137</f>
        <v>16541.37999999999</v>
      </c>
      <c r="O138" s="105">
        <f>'СВОД 2021'!N138+$H$1*1-'Ноябрь 2021'!D137</f>
        <v>18741.37999999999</v>
      </c>
      <c r="P138" s="105">
        <f>'СВОД 2021'!O138+$H$1*1-'Декабрь 2021'!D137</f>
        <v>14341.37999999999</v>
      </c>
      <c r="Q138" s="106">
        <f t="shared" si="4"/>
        <v>26400</v>
      </c>
      <c r="R138" s="106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06">
        <f t="shared" si="5"/>
        <v>14341.37999999999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2020'!S139</f>
        <v>-0.9099999999962165</v>
      </c>
      <c r="E139" s="105">
        <f>'СВОД 2021'!D139+$H$1*1-'Январь 2021'!D138</f>
        <v>-0.9099999999962165</v>
      </c>
      <c r="F139" s="105">
        <f>'СВОД 2021'!E139+$H$1*1-'Февраль 2021'!D138</f>
        <v>-0.9099999999962165</v>
      </c>
      <c r="G139" s="105">
        <f>'СВОД 2021'!F139+$H$1*1-'Март 2021'!D138</f>
        <v>2199.0900000000038</v>
      </c>
      <c r="H139" s="105">
        <f>'СВОД 2021'!G139+$H$1*1-'Апрель 2021'!D138</f>
        <v>2199.0900000000038</v>
      </c>
      <c r="I139" s="105">
        <f>'СВОД 2021'!H139+$H$1*1-'Май 2021'!D138</f>
        <v>2199.0900000000038</v>
      </c>
      <c r="J139" s="105">
        <f>'СВОД 2021'!I139+$H$1*1-'Июнь 2021'!D138</f>
        <v>2199.0900000000038</v>
      </c>
      <c r="K139" s="105">
        <f>'СВОД 2021'!J139+$H$1*1-'Июль 2021'!D138</f>
        <v>2199.0900000000038</v>
      </c>
      <c r="L139" s="105">
        <f>'СВОД 2021'!K139+$H$1*1-'Август 2021'!D138</f>
        <v>2199.0900000000038</v>
      </c>
      <c r="M139" s="105">
        <f>'СВОД 2021'!L139+$H$1*1-'Сентябрь 2021'!D138</f>
        <v>2199.0900000000038</v>
      </c>
      <c r="N139" s="105">
        <f>'СВОД 2021'!M139+$H$1*1-'Октябрь 2021'!D138</f>
        <v>2199.0900000000038</v>
      </c>
      <c r="O139" s="105">
        <f>'СВОД 2021'!N139+$H$1*1-'Ноябрь 2021'!D138</f>
        <v>2199.0900000000038</v>
      </c>
      <c r="P139" s="105">
        <f>'СВОД 2021'!O139+$H$1*1-'Декабрь 2021'!D138</f>
        <v>-0.9099999999962165</v>
      </c>
      <c r="Q139" s="106">
        <f t="shared" si="4"/>
        <v>26400</v>
      </c>
      <c r="R139" s="106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06">
        <f t="shared" si="5"/>
        <v>-0.9099999999962165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2020'!S140</f>
        <v>32275</v>
      </c>
      <c r="E140" s="105">
        <f>'СВОД 2021'!D140+$H$1*1-'Январь 2021'!D139</f>
        <v>34475</v>
      </c>
      <c r="F140" s="105">
        <f>'СВОД 2021'!E140+$H$1*1-'Февраль 2021'!D139</f>
        <v>10275</v>
      </c>
      <c r="G140" s="105">
        <f>'СВОД 2021'!F140+$H$1*1-'Март 2021'!D139</f>
        <v>4087</v>
      </c>
      <c r="H140" s="105">
        <f>'СВОД 2021'!G140+$H$1*1-'Апрель 2021'!D139</f>
        <v>-313</v>
      </c>
      <c r="I140" s="105">
        <f>'СВОД 2021'!H140+$H$1*1-'Май 2021'!D139</f>
        <v>-313</v>
      </c>
      <c r="J140" s="105">
        <f>'СВОД 2021'!I140+$H$1*1-'Июнь 2021'!D139</f>
        <v>-313</v>
      </c>
      <c r="K140" s="105">
        <f>'СВОД 2021'!J140+$H$1*1-'Июль 2021'!D139</f>
        <v>-313</v>
      </c>
      <c r="L140" s="105">
        <f>'СВОД 2021'!K140+$H$1*1-'Август 2021'!D139</f>
        <v>-313</v>
      </c>
      <c r="M140" s="105">
        <f>'СВОД 2021'!L140+$H$1*1-'Сентябрь 2021'!D139</f>
        <v>-313</v>
      </c>
      <c r="N140" s="105">
        <f>'СВОД 2021'!M140+$H$1*1-'Октябрь 2021'!D139</f>
        <v>-313</v>
      </c>
      <c r="O140" s="105">
        <f>'СВОД 2021'!N140+$H$1*1-'Ноябрь 2021'!D139</f>
        <v>-313</v>
      </c>
      <c r="P140" s="105">
        <f>'СВОД 2021'!O140+$H$1*1-'Декабрь 2021'!D139</f>
        <v>1887</v>
      </c>
      <c r="Q140" s="106">
        <f t="shared" si="4"/>
        <v>26400</v>
      </c>
      <c r="R140" s="106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2020'!S141</f>
        <v>63751.68</v>
      </c>
      <c r="E141" s="105">
        <f>'СВОД 2021'!D141+$H$1*1-'Январь 2021'!D140</f>
        <v>65951.679999999993</v>
      </c>
      <c r="F141" s="105">
        <f>'СВОД 2021'!E141+$H$1*1-'Февраль 2021'!D140</f>
        <v>68151.679999999993</v>
      </c>
      <c r="G141" s="105">
        <f>'СВОД 2021'!F141+$H$1*1-'Март 2021'!D140</f>
        <v>70351.679999999993</v>
      </c>
      <c r="H141" s="105">
        <f>'СВОД 2021'!G141+$H$1*1-'Апрель 2021'!D140</f>
        <v>72551.679999999993</v>
      </c>
      <c r="I141" s="105">
        <f>'СВОД 2021'!H141+$H$1*1-'Май 2021'!D140</f>
        <v>74751.679999999993</v>
      </c>
      <c r="J141" s="105">
        <f>'СВОД 2021'!I141+$H$1*1-'Июнь 2021'!D140</f>
        <v>-4709.9900000000052</v>
      </c>
      <c r="K141" s="105">
        <f>'СВОД 2021'!J141+$H$1*1-'Июль 2021'!D140</f>
        <v>-2509.9900000000052</v>
      </c>
      <c r="L141" s="105">
        <f>'СВОД 2021'!K141+$H$1*1-'Август 2021'!D140</f>
        <v>-309.99000000000524</v>
      </c>
      <c r="M141" s="105">
        <f>'СВОД 2021'!L141+$H$1*1-'Сентябрь 2021'!D140</f>
        <v>1890.0099999999948</v>
      </c>
      <c r="N141" s="105">
        <f>'СВОД 2021'!M141+$H$1*1-'Октябрь 2021'!D140</f>
        <v>4090.0099999999948</v>
      </c>
      <c r="O141" s="105">
        <f>'СВОД 2021'!N141+$H$1*1-'Ноябрь 2021'!D140</f>
        <v>6290.0099999999948</v>
      </c>
      <c r="P141" s="105">
        <f>'СВОД 2021'!O141+$H$1*1-'Декабрь 2021'!D140</f>
        <v>4490.0099999999948</v>
      </c>
      <c r="Q141" s="106">
        <f t="shared" si="4"/>
        <v>26400</v>
      </c>
      <c r="R141" s="106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06">
        <f t="shared" si="5"/>
        <v>4490.0099999999948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2020'!S142</f>
        <v>0</v>
      </c>
      <c r="E142" s="105">
        <f>'СВОД 2021'!D142+$H$1*1-'Январь 2021'!D141</f>
        <v>2200</v>
      </c>
      <c r="F142" s="105">
        <f>'СВОД 2021'!E142+$H$1*1-'Февраль 2021'!D141</f>
        <v>4400</v>
      </c>
      <c r="G142" s="105">
        <f>'СВОД 2021'!F142+$H$1*1-'Март 2021'!D141</f>
        <v>-2200</v>
      </c>
      <c r="H142" s="105">
        <f>'СВОД 2021'!G142+$H$1*1-'Апрель 2021'!D141</f>
        <v>0</v>
      </c>
      <c r="I142" s="105">
        <f>'СВОД 2021'!H142+$H$1*1-'Май 2021'!D141</f>
        <v>2200</v>
      </c>
      <c r="J142" s="105">
        <f>'СВОД 2021'!I142+$H$1*1-'Июнь 2021'!D141</f>
        <v>4400</v>
      </c>
      <c r="K142" s="105">
        <f>'СВОД 2021'!J142+$H$1*1-'Июль 2021'!D141</f>
        <v>6600</v>
      </c>
      <c r="L142" s="105">
        <f>'СВОД 2021'!K142+$H$1*1-'Август 2021'!D141</f>
        <v>0</v>
      </c>
      <c r="M142" s="105">
        <f>'СВОД 2021'!L142+$H$1*1-'Сентябрь 2021'!D141</f>
        <v>2200</v>
      </c>
      <c r="N142" s="105">
        <f>'СВОД 2021'!M142+$H$1*1-'Октябрь 2021'!D141</f>
        <v>4400</v>
      </c>
      <c r="O142" s="105">
        <f>'СВОД 2021'!N142+$H$1*1-'Ноябрь 2021'!D141</f>
        <v>-2200</v>
      </c>
      <c r="P142" s="105">
        <f>'СВОД 2021'!O142+$H$1*1-'Декабрь 2021'!D141</f>
        <v>0</v>
      </c>
      <c r="Q142" s="106">
        <f t="shared" si="4"/>
        <v>26400</v>
      </c>
      <c r="R142" s="106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2020'!S143</f>
        <v>15600</v>
      </c>
      <c r="E143" s="105">
        <f>'СВОД 2021'!D143+$H$1*1-'Январь 2021'!D142</f>
        <v>17800</v>
      </c>
      <c r="F143" s="105">
        <f>'СВОД 2021'!E143+$H$1*1-'Февраль 2021'!D142</f>
        <v>10000</v>
      </c>
      <c r="G143" s="105">
        <f>'СВОД 2021'!F143+$H$1*1-'Март 2021'!D142</f>
        <v>0</v>
      </c>
      <c r="H143" s="105">
        <f>'СВОД 2021'!G143+$H$1*1-'Апрель 2021'!D142</f>
        <v>0</v>
      </c>
      <c r="I143" s="105">
        <f>'СВОД 2021'!H143+$H$1*1-'Май 2021'!D142</f>
        <v>0</v>
      </c>
      <c r="J143" s="105">
        <f>'СВОД 2021'!I143+$H$1*1-'Июнь 2021'!D142</f>
        <v>2200</v>
      </c>
      <c r="K143" s="105">
        <f>'СВОД 2021'!J143+$H$1*1-'Июль 2021'!D142</f>
        <v>2200</v>
      </c>
      <c r="L143" s="105">
        <f>'СВОД 2021'!K143+$H$1*1-'Август 2021'!D142</f>
        <v>2200</v>
      </c>
      <c r="M143" s="105">
        <f>'СВОД 2021'!L143+$H$1*1-'Сентябрь 2021'!D142</f>
        <v>0</v>
      </c>
      <c r="N143" s="105">
        <f>'СВОД 2021'!M143+$H$1*1-'Октябрь 2021'!D142</f>
        <v>2200</v>
      </c>
      <c r="O143" s="105">
        <f>'СВОД 2021'!N143+$H$1*1-'Ноябрь 2021'!D142</f>
        <v>0</v>
      </c>
      <c r="P143" s="105">
        <f>'СВОД 2021'!O143+$H$1*1-'Декабрь 2021'!D142</f>
        <v>0</v>
      </c>
      <c r="Q143" s="106">
        <f t="shared" si="4"/>
        <v>26400</v>
      </c>
      <c r="R143" s="106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06">
        <f t="shared" si="5"/>
        <v>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2020'!S144</f>
        <v>10800.229999999996</v>
      </c>
      <c r="E144" s="105">
        <f>'СВОД 2021'!D144+$H$1*1-'Январь 2021'!D143</f>
        <v>9000.2299999999959</v>
      </c>
      <c r="F144" s="105">
        <f>'СВОД 2021'!E144+$H$1*1-'Февраль 2021'!D143</f>
        <v>7200.2299999999959</v>
      </c>
      <c r="G144" s="105">
        <f>'СВОД 2021'!F144+$H$1*1-'Март 2021'!D143</f>
        <v>5400.2299999999959</v>
      </c>
      <c r="H144" s="105">
        <f>'СВОД 2021'!G144+$H$1*1-'Апрель 2021'!D143</f>
        <v>2600.2299999999959</v>
      </c>
      <c r="I144" s="105">
        <f>'СВОД 2021'!H144+$H$1*1-'Май 2021'!D143</f>
        <v>4800.2299999999959</v>
      </c>
      <c r="J144" s="105">
        <f>'СВОД 2021'!I144+$H$1*1-'Июнь 2021'!D143</f>
        <v>4000.2299999999959</v>
      </c>
      <c r="K144" s="105">
        <f>'СВОД 2021'!J144+$H$1*1-'Июль 2021'!D143</f>
        <v>3200.2299999999959</v>
      </c>
      <c r="L144" s="105">
        <f>'СВОД 2021'!K144+$H$1*1-'Август 2021'!D143</f>
        <v>3199.9999999999959</v>
      </c>
      <c r="M144" s="105">
        <f>'СВОД 2021'!L144+$H$1*1-'Сентябрь 2021'!D143</f>
        <v>2399.9999999999964</v>
      </c>
      <c r="N144" s="105">
        <f>'СВОД 2021'!M144+$H$1*1-'Октябрь 2021'!D143</f>
        <v>2199.9999999999964</v>
      </c>
      <c r="O144" s="105">
        <f>'СВОД 2021'!N144+$H$1*1-'Ноябрь 2021'!D143</f>
        <v>2199.9999999999964</v>
      </c>
      <c r="P144" s="105">
        <f>'СВОД 2021'!O144+$H$1*1-'Декабрь 2021'!D143</f>
        <v>2199.9999999999964</v>
      </c>
      <c r="Q144" s="106">
        <f t="shared" si="4"/>
        <v>26400</v>
      </c>
      <c r="R144" s="106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06">
        <f t="shared" si="5"/>
        <v>2200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2020'!S145</f>
        <v>30800</v>
      </c>
      <c r="E145" s="105">
        <f>'СВОД 2021'!D145+$H$1*1-'Январь 2021'!D144</f>
        <v>33000</v>
      </c>
      <c r="F145" s="105">
        <f>'СВОД 2021'!E145+$H$1*1-'Февраль 2021'!D144</f>
        <v>35200</v>
      </c>
      <c r="G145" s="105">
        <f>'СВОД 2021'!F145+$H$1*1-'Март 2021'!D144</f>
        <v>37400</v>
      </c>
      <c r="H145" s="105">
        <f>'СВОД 2021'!G145+$H$1*1-'Апрель 2021'!D144</f>
        <v>39600</v>
      </c>
      <c r="I145" s="105">
        <f>'СВОД 2021'!H145+$H$1*1-'Май 2021'!D144</f>
        <v>41800</v>
      </c>
      <c r="J145" s="105">
        <f>'СВОД 2021'!I145+$H$1*1-'Июнь 2021'!D144</f>
        <v>44000</v>
      </c>
      <c r="K145" s="105">
        <f>'СВОД 2021'!J145+$H$1*1-'Июль 2021'!D144</f>
        <v>46200</v>
      </c>
      <c r="L145" s="105">
        <f>'СВОД 2021'!K145+$H$1*1-'Август 2021'!D144</f>
        <v>41214.32</v>
      </c>
      <c r="M145" s="105">
        <f>'СВОД 2021'!L145+$H$1*1-'Сентябрь 2021'!D144</f>
        <v>43414.32</v>
      </c>
      <c r="N145" s="105">
        <f>'СВОД 2021'!M145+$H$1*1-'Октябрь 2021'!D144</f>
        <v>45614.32</v>
      </c>
      <c r="O145" s="105">
        <f>'СВОД 2021'!N145+$H$1*1-'Ноябрь 2021'!D144</f>
        <v>47814.32</v>
      </c>
      <c r="P145" s="105">
        <f>'СВОД 2021'!O145+$H$1*1-'Декабрь 2021'!D144</f>
        <v>50014.32</v>
      </c>
      <c r="Q145" s="106">
        <f t="shared" si="4"/>
        <v>26400</v>
      </c>
      <c r="R145" s="106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06">
        <f t="shared" si="5"/>
        <v>50014.32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2020'!S146</f>
        <v>54962.520000000004</v>
      </c>
      <c r="E146" s="105">
        <f>'СВОД 2021'!D146+$H$1*1-'Январь 2021'!D145</f>
        <v>57162.520000000004</v>
      </c>
      <c r="F146" s="105">
        <f>'СВОД 2021'!E146+$H$1*1-'Февраль 2021'!D145</f>
        <v>59362.520000000004</v>
      </c>
      <c r="G146" s="105">
        <f>'СВОД 2021'!F146+$H$1*1-'Март 2021'!D145</f>
        <v>61562.520000000004</v>
      </c>
      <c r="H146" s="105">
        <f>'СВОД 2021'!G146+$H$1*1-'Апрель 2021'!D145</f>
        <v>63762.520000000004</v>
      </c>
      <c r="I146" s="105">
        <f>'СВОД 2021'!H146+$H$1*1-'Май 2021'!D145</f>
        <v>65962.52</v>
      </c>
      <c r="J146" s="105">
        <f>'СВОД 2021'!I146+$H$1*1-'Июнь 2021'!D145</f>
        <v>68162.52</v>
      </c>
      <c r="K146" s="105">
        <f>'СВОД 2021'!J146+$H$1*1-'Июль 2021'!D145</f>
        <v>60175.5</v>
      </c>
      <c r="L146" s="105">
        <f>'СВОД 2021'!K146+$H$1*1-'Август 2021'!D145</f>
        <v>53594.93</v>
      </c>
      <c r="M146" s="105">
        <f>'СВОД 2021'!L146+$H$1*1-'Сентябрь 2021'!D145</f>
        <v>47014.36</v>
      </c>
      <c r="N146" s="105">
        <f>'СВОД 2021'!M146+$H$1*1-'Октябрь 2021'!D145</f>
        <v>35773.480000000003</v>
      </c>
      <c r="O146" s="105">
        <f>'СВОД 2021'!N146+$H$1*1-'Ноябрь 2021'!D145</f>
        <v>28023.480000000003</v>
      </c>
      <c r="P146" s="105">
        <f>'СВОД 2021'!O146+$H$1*1-'Декабрь 2021'!D145</f>
        <v>20273.480000000003</v>
      </c>
      <c r="Q146" s="106">
        <f t="shared" si="4"/>
        <v>26400</v>
      </c>
      <c r="R146" s="106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06">
        <f t="shared" si="5"/>
        <v>20273.480000000003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2020'!S147</f>
        <v>42300.93</v>
      </c>
      <c r="E147" s="105">
        <f>'СВОД 2021'!D147+$H$1*1-'Январь 2021'!D146</f>
        <v>44500.93</v>
      </c>
      <c r="F147" s="105">
        <f>'СВОД 2021'!E147+$H$1*1-'Февраль 2021'!D146</f>
        <v>46700.93</v>
      </c>
      <c r="G147" s="105">
        <f>'СВОД 2021'!F147+$H$1*1-'Март 2021'!D146</f>
        <v>48900.93</v>
      </c>
      <c r="H147" s="105">
        <f>'СВОД 2021'!G147+$H$1*1-'Апрель 2021'!D146</f>
        <v>51100.93</v>
      </c>
      <c r="I147" s="105">
        <f>'СВОД 2021'!H147+$H$1*1-'Май 2021'!D146</f>
        <v>53300.93</v>
      </c>
      <c r="J147" s="105">
        <f>'СВОД 2021'!I147+$H$1*1-'Июнь 2021'!D146</f>
        <v>39690.93</v>
      </c>
      <c r="K147" s="105">
        <f>'СВОД 2021'!J147+$H$1*1-'Июль 2021'!D146</f>
        <v>41890.93</v>
      </c>
      <c r="L147" s="105">
        <f>'СВОД 2021'!K147+$H$1*1-'Август 2021'!D146</f>
        <v>44090.93</v>
      </c>
      <c r="M147" s="105">
        <f>'СВОД 2021'!L147+$H$1*1-'Сентябрь 2021'!D146</f>
        <v>46290.93</v>
      </c>
      <c r="N147" s="105">
        <f>'СВОД 2021'!M147+$H$1*1-'Октябрь 2021'!D146</f>
        <v>48490.93</v>
      </c>
      <c r="O147" s="105">
        <f>'СВОД 2021'!N147+$H$1*1-'Ноябрь 2021'!D146</f>
        <v>50690.93</v>
      </c>
      <c r="P147" s="105">
        <f>'СВОД 2021'!O147+$H$1*1-'Декабрь 2021'!D146</f>
        <v>50690.93</v>
      </c>
      <c r="Q147" s="106">
        <f t="shared" si="4"/>
        <v>26400</v>
      </c>
      <c r="R147" s="106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06">
        <f t="shared" si="5"/>
        <v>50690.929999999993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2020'!S148</f>
        <v>-13200</v>
      </c>
      <c r="E148" s="105">
        <f>'СВОД 2021'!D148+$H$1*1-'Январь 2021'!D147</f>
        <v>-11000</v>
      </c>
      <c r="F148" s="105">
        <f>'СВОД 2021'!E148+$H$1*1-'Февраль 2021'!D147</f>
        <v>-8800</v>
      </c>
      <c r="G148" s="105">
        <f>'СВОД 2021'!F148+$H$1*1-'Март 2021'!D147</f>
        <v>-6600</v>
      </c>
      <c r="H148" s="105">
        <f>'СВОД 2021'!G148+$H$1*1-'Апрель 2021'!D147</f>
        <v>-4400</v>
      </c>
      <c r="I148" s="105">
        <f>'СВОД 2021'!H148+$H$1*1-'Май 2021'!D147</f>
        <v>-2200</v>
      </c>
      <c r="J148" s="105">
        <f>'СВОД 2021'!I148+$H$1*1-'Июнь 2021'!D147</f>
        <v>0</v>
      </c>
      <c r="K148" s="105">
        <f>'СВОД 2021'!J148+$H$1*1-'Июль 2021'!D147</f>
        <v>-11000</v>
      </c>
      <c r="L148" s="105">
        <f>'СВОД 2021'!K148+$H$1*1-'Август 2021'!D147</f>
        <v>-8800</v>
      </c>
      <c r="M148" s="105">
        <f>'СВОД 2021'!L148+$H$1*1-'Сентябрь 2021'!D147</f>
        <v>-6600</v>
      </c>
      <c r="N148" s="105">
        <f>'СВОД 2021'!M148+$H$1*1-'Октябрь 2021'!D147</f>
        <v>-4400</v>
      </c>
      <c r="O148" s="105">
        <f>'СВОД 2021'!N148+$H$1*1-'Ноябрь 2021'!D147</f>
        <v>-2200</v>
      </c>
      <c r="P148" s="105">
        <f>'СВОД 2021'!O148+$H$1*1-'Декабрь 2021'!D147</f>
        <v>-13200</v>
      </c>
      <c r="Q148" s="106">
        <f t="shared" si="4"/>
        <v>26400</v>
      </c>
      <c r="R148" s="106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2020'!S149</f>
        <v>-5261.4900000000016</v>
      </c>
      <c r="E149" s="105">
        <f>'СВОД 2021'!D149+$H$1*1-'Январь 2021'!D148</f>
        <v>-3061.4900000000016</v>
      </c>
      <c r="F149" s="105">
        <f>'СВОД 2021'!E149+$H$1*1-'Февраль 2021'!D148</f>
        <v>-861.4900000000016</v>
      </c>
      <c r="G149" s="105">
        <f>'СВОД 2021'!F149+$H$1*1-'Март 2021'!D148</f>
        <v>1338.5099999999984</v>
      </c>
      <c r="H149" s="105">
        <f>'СВОД 2021'!G149+$H$1*1-'Апрель 2021'!D148</f>
        <v>3538.5099999999984</v>
      </c>
      <c r="I149" s="105">
        <f>'СВОД 2021'!H149+$H$1*1-'Май 2021'!D148</f>
        <v>-24261.49</v>
      </c>
      <c r="J149" s="105">
        <f>'СВОД 2021'!I149+$H$1*1-'Июнь 2021'!D148</f>
        <v>-22061.49</v>
      </c>
      <c r="K149" s="105">
        <f>'СВОД 2021'!J149+$H$1*1-'Июль 2021'!D148</f>
        <v>-19861.490000000002</v>
      </c>
      <c r="L149" s="105">
        <f>'СВОД 2021'!K149+$H$1*1-'Август 2021'!D148</f>
        <v>-17661.490000000002</v>
      </c>
      <c r="M149" s="105">
        <f>'СВОД 2021'!L149+$H$1*1-'Сентябрь 2021'!D148</f>
        <v>-15461.490000000002</v>
      </c>
      <c r="N149" s="105">
        <f>'СВОД 2021'!M149+$H$1*1-'Октябрь 2021'!D148</f>
        <v>-13261.490000000002</v>
      </c>
      <c r="O149" s="105">
        <f>'СВОД 2021'!N149+$H$1*1-'Ноябрь 2021'!D148</f>
        <v>-11061.490000000002</v>
      </c>
      <c r="P149" s="105">
        <f>'СВОД 2021'!O149+$H$1*1-'Декабрь 2021'!D148</f>
        <v>-8861.4900000000016</v>
      </c>
      <c r="Q149" s="106">
        <f t="shared" si="4"/>
        <v>26400</v>
      </c>
      <c r="R149" s="106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06">
        <f t="shared" si="5"/>
        <v>-8861.4900000000016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2020'!S150</f>
        <v>32252.53</v>
      </c>
      <c r="E150" s="105">
        <f>'СВОД 2021'!D150+$H$1*1-'Январь 2021'!D149</f>
        <v>34452.53</v>
      </c>
      <c r="F150" s="105">
        <f>'СВОД 2021'!E150+$H$1*1-'Февраль 2021'!D149</f>
        <v>36652.53</v>
      </c>
      <c r="G150" s="105">
        <f>'СВОД 2021'!F150+$H$1*1-'Март 2021'!D149</f>
        <v>38852.53</v>
      </c>
      <c r="H150" s="105">
        <f>'СВОД 2021'!G150+$H$1*1-'Апрель 2021'!D149</f>
        <v>41052.53</v>
      </c>
      <c r="I150" s="105">
        <f>'СВОД 2021'!H150+$H$1*1-'Май 2021'!D149</f>
        <v>43252.53</v>
      </c>
      <c r="J150" s="105">
        <f>'СВОД 2021'!I150+$H$1*1-'Июнь 2021'!D149</f>
        <v>45452.53</v>
      </c>
      <c r="K150" s="105">
        <f>'СВОД 2021'!J150+$H$1*1-'Июль 2021'!D149</f>
        <v>-3523.3899999999994</v>
      </c>
      <c r="L150" s="105">
        <f>'СВОД 2021'!K150+$H$1*1-'Август 2021'!D149</f>
        <v>-1323.3899999999994</v>
      </c>
      <c r="M150" s="105">
        <f>'СВОД 2021'!L150+$H$1*1-'Сентябрь 2021'!D149</f>
        <v>876.61000000000058</v>
      </c>
      <c r="N150" s="105">
        <f>'СВОД 2021'!M150+$H$1*1-'Октябрь 2021'!D149</f>
        <v>3076.6100000000006</v>
      </c>
      <c r="O150" s="105">
        <f>'СВОД 2021'!N150+$H$1*1-'Ноябрь 2021'!D149</f>
        <v>5276.6100000000006</v>
      </c>
      <c r="P150" s="105">
        <f>'СВОД 2021'!O150+$H$1*1-'Декабрь 2021'!D149</f>
        <v>7476.6100000000006</v>
      </c>
      <c r="Q150" s="106">
        <f t="shared" si="4"/>
        <v>26400</v>
      </c>
      <c r="R150" s="106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06">
        <f t="shared" si="5"/>
        <v>7476.6100000000006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2020'!S151</f>
        <v>60000</v>
      </c>
      <c r="E151" s="105">
        <f>'СВОД 2021'!D151+$H$1*1-'Январь 2021'!D150</f>
        <v>52200</v>
      </c>
      <c r="F151" s="105">
        <f>'СВОД 2021'!E151+$H$1*1-'Февраль 2021'!D150</f>
        <v>54400</v>
      </c>
      <c r="G151" s="105">
        <f>'СВОД 2021'!F151+$H$1*1-'Март 2021'!D150</f>
        <v>36600</v>
      </c>
      <c r="H151" s="105">
        <f>'СВОД 2021'!G151+$H$1*1-'Апрель 2021'!D150</f>
        <v>25000</v>
      </c>
      <c r="I151" s="105">
        <f>'СВОД 2021'!H151+$H$1*1-'Май 2021'!D150</f>
        <v>0</v>
      </c>
      <c r="J151" s="105">
        <f>'СВОД 2021'!I151+$H$1*1-'Июнь 2021'!D150</f>
        <v>0</v>
      </c>
      <c r="K151" s="105">
        <f>'СВОД 2021'!J151+$H$1*1-'Июль 2021'!D150</f>
        <v>0</v>
      </c>
      <c r="L151" s="105">
        <f>'СВОД 2021'!K151+$H$1*1-'Август 2021'!D150</f>
        <v>0</v>
      </c>
      <c r="M151" s="105">
        <f>'СВОД 2021'!L151+$H$1*1-'Сентябрь 2021'!D150</f>
        <v>0</v>
      </c>
      <c r="N151" s="105">
        <f>'СВОД 2021'!M151+$H$1*1-'Октябрь 2021'!D150</f>
        <v>0</v>
      </c>
      <c r="O151" s="105">
        <f>'СВОД 2021'!N151+$H$1*1-'Ноябрь 2021'!D150</f>
        <v>0</v>
      </c>
      <c r="P151" s="105">
        <f>'СВОД 2021'!O151+$H$1*1-'Декабрь 2021'!D150</f>
        <v>0</v>
      </c>
      <c r="Q151" s="106">
        <f t="shared" si="4"/>
        <v>26400</v>
      </c>
      <c r="R151" s="106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06">
        <f t="shared" si="5"/>
        <v>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2020'!S152</f>
        <v>0</v>
      </c>
      <c r="E152" s="105">
        <f>'СВОД 2021'!D152+$H$1*1-'Январь 2021'!D151</f>
        <v>-4400</v>
      </c>
      <c r="F152" s="105">
        <f>'СВОД 2021'!E152+$H$1*1-'Февраль 2021'!D151</f>
        <v>-2200</v>
      </c>
      <c r="G152" s="105">
        <f>'СВОД 2021'!F152+$H$1*1-'Март 2021'!D151</f>
        <v>0</v>
      </c>
      <c r="H152" s="105">
        <f>'СВОД 2021'!G152+$H$1*1-'Апрель 2021'!D151</f>
        <v>-4400</v>
      </c>
      <c r="I152" s="105">
        <f>'СВОД 2021'!H152+$H$1*1-'Май 2021'!D151</f>
        <v>-2200</v>
      </c>
      <c r="J152" s="105">
        <f>'СВОД 2021'!I152+$H$1*1-'Июнь 2021'!D151</f>
        <v>-6600</v>
      </c>
      <c r="K152" s="105">
        <f>'СВОД 2021'!J152+$H$1*1-'Июль 2021'!D151</f>
        <v>-4400</v>
      </c>
      <c r="L152" s="105">
        <f>'СВОД 2021'!K152+$H$1*1-'Август 2021'!D151</f>
        <v>-2200</v>
      </c>
      <c r="M152" s="105">
        <f>'СВОД 2021'!L152+$H$1*1-'Сентябрь 2021'!D151</f>
        <v>-6600</v>
      </c>
      <c r="N152" s="105">
        <f>'СВОД 2021'!M152+$H$1*1-'Октябрь 2021'!D151</f>
        <v>-4400</v>
      </c>
      <c r="O152" s="105">
        <f>'СВОД 2021'!N152+$H$1*1-'Ноябрь 2021'!D151</f>
        <v>-2200</v>
      </c>
      <c r="P152" s="105">
        <f>'СВОД 2021'!O152+$H$1*1-'Декабрь 2021'!D151</f>
        <v>0</v>
      </c>
      <c r="Q152" s="106">
        <f t="shared" si="4"/>
        <v>26400</v>
      </c>
      <c r="R152" s="106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06">
        <f t="shared" si="5"/>
        <v>0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2020'!S153</f>
        <v>13200</v>
      </c>
      <c r="E153" s="105">
        <f>'СВОД 2021'!D153+$H$1*1-'Январь 2021'!D152</f>
        <v>15400</v>
      </c>
      <c r="F153" s="105">
        <f>'СВОД 2021'!E153+$H$1*1-'Февраль 2021'!D152</f>
        <v>17600</v>
      </c>
      <c r="G153" s="105">
        <f>'СВОД 2021'!F153+$H$1*1-'Март 2021'!D152</f>
        <v>6600</v>
      </c>
      <c r="H153" s="105">
        <f>'СВОД 2021'!G153+$H$1*1-'Апрель 2021'!D152</f>
        <v>8800</v>
      </c>
      <c r="I153" s="105">
        <f>'СВОД 2021'!H153+$H$1*1-'Май 2021'!D152</f>
        <v>-2200</v>
      </c>
      <c r="J153" s="105">
        <f>'СВОД 2021'!I153+$H$1*1-'Июнь 2021'!D152</f>
        <v>0</v>
      </c>
      <c r="K153" s="105">
        <f>'СВОД 2021'!J153+$H$1*1-'Июль 2021'!D152</f>
        <v>2200</v>
      </c>
      <c r="L153" s="105">
        <f>'СВОД 2021'!K153+$H$1*1-'Август 2021'!D152</f>
        <v>4400</v>
      </c>
      <c r="M153" s="105">
        <f>'СВОД 2021'!L153+$H$1*1-'Сентябрь 2021'!D152</f>
        <v>6600</v>
      </c>
      <c r="N153" s="105">
        <f>'СВОД 2021'!M153+$H$1*1-'Октябрь 2021'!D152</f>
        <v>-7336</v>
      </c>
      <c r="O153" s="105">
        <f>'СВОД 2021'!N153+$H$1*1-'Ноябрь 2021'!D152</f>
        <v>-5136</v>
      </c>
      <c r="P153" s="105">
        <f>'СВОД 2021'!O153+$H$1*1-'Декабрь 2021'!D152</f>
        <v>-2936</v>
      </c>
      <c r="Q153" s="106">
        <f t="shared" si="4"/>
        <v>26400</v>
      </c>
      <c r="R153" s="106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06">
        <f t="shared" si="5"/>
        <v>-2936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2020'!S154</f>
        <v>11400.760000000002</v>
      </c>
      <c r="E154" s="105">
        <f>'СВОД 2021'!D154+$H$1*1-'Январь 2021'!D153</f>
        <v>13600.760000000002</v>
      </c>
      <c r="F154" s="105">
        <f>'СВОД 2021'!E154+$H$1*1-'Февраль 2021'!D153</f>
        <v>9800.760000000002</v>
      </c>
      <c r="G154" s="105">
        <f>'СВОД 2021'!F154+$H$1*1-'Март 2021'!D153</f>
        <v>12000.760000000002</v>
      </c>
      <c r="H154" s="105">
        <f>'СВОД 2021'!G154+$H$1*1-'Апрель 2021'!D153</f>
        <v>14200.760000000002</v>
      </c>
      <c r="I154" s="105">
        <f>'СВОД 2021'!H154+$H$1*1-'Май 2021'!D153</f>
        <v>16400.760000000002</v>
      </c>
      <c r="J154" s="105">
        <f>'СВОД 2021'!I154+$H$1*1-'Июнь 2021'!D153</f>
        <v>18600.760000000002</v>
      </c>
      <c r="K154" s="105">
        <f>'СВОД 2021'!J154+$H$1*1-'Июль 2021'!D153</f>
        <v>20800.760000000002</v>
      </c>
      <c r="L154" s="105">
        <f>'СВОД 2021'!K154+$H$1*1-'Август 2021'!D153</f>
        <v>23000.760000000002</v>
      </c>
      <c r="M154" s="105">
        <f>'СВОД 2021'!L154+$H$1*1-'Сентябрь 2021'!D153</f>
        <v>15200.760000000002</v>
      </c>
      <c r="N154" s="105">
        <f>'СВОД 2021'!M154+$H$1*1-'Октябрь 2021'!D153</f>
        <v>17400.760000000002</v>
      </c>
      <c r="O154" s="105">
        <f>'СВОД 2021'!N154+$H$1*1-'Ноябрь 2021'!D153</f>
        <v>14600.760000000002</v>
      </c>
      <c r="P154" s="105">
        <f>'СВОД 2021'!O154+$H$1*1-'Декабрь 2021'!D153</f>
        <v>16800.760000000002</v>
      </c>
      <c r="Q154" s="106">
        <f t="shared" si="4"/>
        <v>26400</v>
      </c>
      <c r="R154" s="106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06">
        <f t="shared" si="5"/>
        <v>16800.760000000002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2020'!S155</f>
        <v>61600</v>
      </c>
      <c r="E155" s="105">
        <f>'СВОД 2021'!D155+$H$1*1-'Январь 2021'!D154</f>
        <v>63800</v>
      </c>
      <c r="F155" s="105">
        <f>'СВОД 2021'!E155+$H$1*1-'Февраль 2021'!D154</f>
        <v>66000</v>
      </c>
      <c r="G155" s="105">
        <f>'СВОД 2021'!F155+$H$1*1-'Март 2021'!D154</f>
        <v>68200</v>
      </c>
      <c r="H155" s="105">
        <f>'СВОД 2021'!G155+$H$1*1-'Апрель 2021'!D154</f>
        <v>70400</v>
      </c>
      <c r="I155" s="105">
        <f>'СВОД 2021'!H155+$H$1*1-'Май 2021'!D154</f>
        <v>72600</v>
      </c>
      <c r="J155" s="105">
        <f>'СВОД 2021'!I155+$H$1*1-'Июнь 2021'!D154</f>
        <v>74800</v>
      </c>
      <c r="K155" s="105">
        <f>'СВОД 2021'!J155+$H$1*1-'Июль 2021'!D154</f>
        <v>77000</v>
      </c>
      <c r="L155" s="105">
        <f>'СВОД 2021'!K155+$H$1*1-'Август 2021'!D154</f>
        <v>79200</v>
      </c>
      <c r="M155" s="105">
        <f>'СВОД 2021'!L155+$H$1*1-'Сентябрь 2021'!D154</f>
        <v>81400</v>
      </c>
      <c r="N155" s="105">
        <f>'СВОД 2021'!M155+$H$1*1-'Октябрь 2021'!D154</f>
        <v>83600</v>
      </c>
      <c r="O155" s="105">
        <f>'СВОД 2021'!N155+$H$1*1-'Ноябрь 2021'!D154</f>
        <v>85800</v>
      </c>
      <c r="P155" s="105">
        <f>'СВОД 2021'!O155+$H$1*1-'Декабрь 2021'!D154</f>
        <v>88000</v>
      </c>
      <c r="Q155" s="106">
        <f t="shared" si="4"/>
        <v>26400</v>
      </c>
      <c r="R155" s="106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06">
        <f t="shared" si="5"/>
        <v>88000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2020'!S156</f>
        <v>-2200</v>
      </c>
      <c r="E156" s="105">
        <f>'СВОД 2021'!D156+$H$1*1-'Январь 2021'!D155</f>
        <v>0</v>
      </c>
      <c r="F156" s="105">
        <f>'СВОД 2021'!E156+$H$1*1-'Февраль 2021'!D155</f>
        <v>0</v>
      </c>
      <c r="G156" s="105">
        <f>'СВОД 2021'!F156+$H$1*1-'Март 2021'!D155</f>
        <v>0</v>
      </c>
      <c r="H156" s="105">
        <f>'СВОД 2021'!G156+$H$1*1-'Апрель 2021'!D155</f>
        <v>0</v>
      </c>
      <c r="I156" s="105">
        <f>'СВОД 2021'!H156+$H$1*1-'Май 2021'!D155</f>
        <v>0</v>
      </c>
      <c r="J156" s="105">
        <f>'СВОД 2021'!I156+$H$1*1-'Июнь 2021'!D155</f>
        <v>0</v>
      </c>
      <c r="K156" s="105">
        <f>'СВОД 2021'!J156+$H$1*1-'Июль 2021'!D155</f>
        <v>0</v>
      </c>
      <c r="L156" s="105">
        <f>'СВОД 2021'!K156+$H$1*1-'Август 2021'!D155</f>
        <v>-2200</v>
      </c>
      <c r="M156" s="105">
        <f>'СВОД 2021'!L156+$H$1*1-'Сентябрь 2021'!D155</f>
        <v>0</v>
      </c>
      <c r="N156" s="105">
        <f>'СВОД 2021'!M156+$H$1*1-'Октябрь 2021'!D155</f>
        <v>-2200</v>
      </c>
      <c r="O156" s="105">
        <f>'СВОД 2021'!N156+$H$1*1-'Ноябрь 2021'!D155</f>
        <v>0</v>
      </c>
      <c r="P156" s="105">
        <f>'СВОД 2021'!O156+$H$1*1-'Декабрь 2021'!D155</f>
        <v>0</v>
      </c>
      <c r="Q156" s="106">
        <f t="shared" si="4"/>
        <v>26400</v>
      </c>
      <c r="R156" s="106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06">
        <f t="shared" si="5"/>
        <v>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2020'!S157</f>
        <v>0</v>
      </c>
      <c r="E157" s="105">
        <f>'СВОД 2021'!D157+$H$1*1-'Январь 2021'!D156</f>
        <v>2200</v>
      </c>
      <c r="F157" s="105">
        <f>'СВОД 2021'!E157+$H$1*1-'Февраль 2021'!D156</f>
        <v>2300</v>
      </c>
      <c r="G157" s="105">
        <f>'СВОД 2021'!F157+$H$1*1-'Март 2021'!D156</f>
        <v>2400</v>
      </c>
      <c r="H157" s="105">
        <f>'СВОД 2021'!G157+$H$1*1-'Апрель 2021'!D156</f>
        <v>2500</v>
      </c>
      <c r="I157" s="105">
        <f>'СВОД 2021'!H157+$H$1*1-'Май 2021'!D156</f>
        <v>500</v>
      </c>
      <c r="J157" s="105">
        <f>'СВОД 2021'!I157+$H$1*1-'Июнь 2021'!D156</f>
        <v>600</v>
      </c>
      <c r="K157" s="105">
        <f>'СВОД 2021'!J157+$H$1*1-'Июль 2021'!D156</f>
        <v>700</v>
      </c>
      <c r="L157" s="105">
        <f>'СВОД 2021'!K157+$H$1*1-'Август 2021'!D156</f>
        <v>800</v>
      </c>
      <c r="M157" s="105">
        <f>'СВОД 2021'!L157+$H$1*1-'Сентябрь 2021'!D156</f>
        <v>900</v>
      </c>
      <c r="N157" s="105">
        <f>'СВОД 2021'!M157+$H$1*1-'Октябрь 2021'!D156</f>
        <v>1000</v>
      </c>
      <c r="O157" s="105">
        <f>'СВОД 2021'!N157+$H$1*1-'Ноябрь 2021'!D156</f>
        <v>-3400</v>
      </c>
      <c r="P157" s="105">
        <f>'СВОД 2021'!O157+$H$1*1-'Декабрь 2021'!D156</f>
        <v>-3300</v>
      </c>
      <c r="Q157" s="106">
        <f t="shared" si="4"/>
        <v>26400</v>
      </c>
      <c r="R157" s="106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06">
        <f t="shared" si="5"/>
        <v>-3300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2020'!S158</f>
        <v>-2200</v>
      </c>
      <c r="E158" s="105">
        <f>'СВОД 2021'!D158-'Январь 2021'!D157</f>
        <v>-2200</v>
      </c>
      <c r="F158" s="105">
        <f>'СВОД 2021'!E158-'Февраль 2021'!D157</f>
        <v>-2200</v>
      </c>
      <c r="G158" s="105">
        <f>'СВОД 2021'!F158-'Март 2021'!D157</f>
        <v>-2200</v>
      </c>
      <c r="H158" s="105">
        <f>'СВОД 2021'!G158-'Апрель 2021'!D157</f>
        <v>-2200</v>
      </c>
      <c r="I158" s="105">
        <f>'СВОД 2021'!H158-'Май 2021'!D157</f>
        <v>-2200</v>
      </c>
      <c r="J158" s="105">
        <f>'СВОД 2021'!I158-'Июнь 2021'!D157</f>
        <v>-2200</v>
      </c>
      <c r="K158" s="105">
        <f>'СВОД 2021'!J158-'Июль 2021'!D157</f>
        <v>-2200</v>
      </c>
      <c r="L158" s="105">
        <f>'СВОД 2021'!K158-'Август 2021'!D157</f>
        <v>-2200</v>
      </c>
      <c r="M158" s="105">
        <f>'СВОД 2021'!L158-'Сентябрь 2021'!D157</f>
        <v>-2200</v>
      </c>
      <c r="N158" s="105">
        <f>'СВОД 2021'!M158-'Октябрь 2021'!D157</f>
        <v>-2200</v>
      </c>
      <c r="O158" s="105">
        <f>'СВОД 2021'!N158+$H$1*1-'Ноябрь 2021'!D157</f>
        <v>0</v>
      </c>
      <c r="P158" s="105">
        <f>'СВОД 2021'!O158-'Декабрь 2021'!D157</f>
        <v>0</v>
      </c>
      <c r="Q158" s="121">
        <v>0</v>
      </c>
      <c r="R158" s="121"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2020'!S159</f>
        <v>-5549.6200000000063</v>
      </c>
      <c r="E159" s="105">
        <f>'СВОД 2021'!D159+$H$1*1-'Январь 2021'!D158</f>
        <v>-3349.6200000000063</v>
      </c>
      <c r="F159" s="105">
        <f>'СВОД 2021'!E159+$H$1*1-'Февраль 2021'!D158</f>
        <v>-1149.6200000000063</v>
      </c>
      <c r="G159" s="105">
        <f>'СВОД 2021'!F159+$H$1*1-'Март 2021'!D158</f>
        <v>1050.3799999999937</v>
      </c>
      <c r="H159" s="105">
        <f>'СВОД 2021'!G159+$H$1*1-'Апрель 2021'!D158</f>
        <v>-6.3664629124104977E-12</v>
      </c>
      <c r="I159" s="105">
        <f>'СВОД 2021'!H159+$H$1*1-'Май 2021'!D158</f>
        <v>2199.9999999999936</v>
      </c>
      <c r="J159" s="105">
        <f>'СВОД 2021'!I159+$H$1*1-'Июнь 2021'!D158</f>
        <v>4399.9999999999936</v>
      </c>
      <c r="K159" s="105">
        <f>'СВОД 2021'!J159+$H$1*1-'Июль 2021'!D158</f>
        <v>6599.9999999999936</v>
      </c>
      <c r="L159" s="105">
        <f>'СВОД 2021'!K159+$H$1*1-'Август 2021'!D158</f>
        <v>8799.9999999999927</v>
      </c>
      <c r="M159" s="105">
        <f>'СВОД 2021'!L159+$H$1*1-'Сентябрь 2021'!D158</f>
        <v>10999.999999999993</v>
      </c>
      <c r="N159" s="105">
        <f>'СВОД 2021'!M159+$H$1*1-'Октябрь 2021'!D158</f>
        <v>13199.999999999993</v>
      </c>
      <c r="O159" s="105">
        <f>'СВОД 2021'!N159+$H$1*1-'Ноябрь 2021'!D158</f>
        <v>-2200.0000000000073</v>
      </c>
      <c r="P159" s="105">
        <f>'СВОД 2021'!O159+$H$1*1-'Декабрь 2021'!D158</f>
        <v>-7.2759576141834259E-12</v>
      </c>
      <c r="Q159" s="106">
        <f t="shared" si="4"/>
        <v>26400</v>
      </c>
      <c r="R159" s="106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06">
        <f t="shared" si="5"/>
        <v>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2020'!S160</f>
        <v>-2700.4900000000016</v>
      </c>
      <c r="E160" s="105">
        <f>'СВОД 2021'!D160+$H$1*1-'Январь 2021'!D159</f>
        <v>-500.4900000000016</v>
      </c>
      <c r="F160" s="105">
        <f>'СВОД 2021'!E160+$H$1*1-'Февраль 2021'!D159</f>
        <v>-3300.4900000000016</v>
      </c>
      <c r="G160" s="105">
        <f>'СВОД 2021'!F160+$H$1*1-'Март 2021'!D159</f>
        <v>-1100.4900000000016</v>
      </c>
      <c r="H160" s="105">
        <f>'СВОД 2021'!G160+$H$1*1-'Апрель 2021'!D159</f>
        <v>1099.5099999999984</v>
      </c>
      <c r="I160" s="105">
        <f>'СВОД 2021'!H160+$H$1*1-'Май 2021'!D159</f>
        <v>3299.5099999999984</v>
      </c>
      <c r="J160" s="105">
        <f>'СВОД 2021'!I160+$H$1*1-'Июнь 2021'!D159</f>
        <v>-1500.4900000000016</v>
      </c>
      <c r="K160" s="105">
        <f>'СВОД 2021'!J160+$H$1*1-'Июль 2021'!D159</f>
        <v>699.5099999999984</v>
      </c>
      <c r="L160" s="105">
        <f>'СВОД 2021'!K160+$H$1*1-'Август 2021'!D159</f>
        <v>-7100.4900000000016</v>
      </c>
      <c r="M160" s="105">
        <f>'СВОД 2021'!L160+$H$1*1-'Сентябрь 2021'!D159</f>
        <v>-4900.4900000000016</v>
      </c>
      <c r="N160" s="105">
        <f>'СВОД 2021'!M160+$H$1*1-'Октябрь 2021'!D159</f>
        <v>-2700.4900000000016</v>
      </c>
      <c r="O160" s="105">
        <f>'СВОД 2021'!N160+$H$1*1-'Ноябрь 2021'!D159</f>
        <v>-500.4900000000016</v>
      </c>
      <c r="P160" s="105">
        <f>'СВОД 2021'!O160+$H$1*1-'Декабрь 2021'!D159</f>
        <v>1699.5099999999984</v>
      </c>
      <c r="Q160" s="106">
        <f t="shared" si="4"/>
        <v>26400</v>
      </c>
      <c r="R160" s="106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06">
        <f t="shared" si="5"/>
        <v>1699.5099999999984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2020'!S161</f>
        <v>-2681.7900000000009</v>
      </c>
      <c r="E161" s="105">
        <f>'СВОД 2021'!D161+$H$1*1-'Январь 2021'!D160</f>
        <v>-481.79000000000087</v>
      </c>
      <c r="F161" s="105">
        <f>'СВОД 2021'!E161+$H$1*1-'Февраль 2021'!D160</f>
        <v>-3281.7900000000009</v>
      </c>
      <c r="G161" s="105">
        <f>'СВОД 2021'!F161+$H$1*1-'Март 2021'!D160</f>
        <v>-1081.7900000000009</v>
      </c>
      <c r="H161" s="105">
        <f>'СВОД 2021'!G161+$H$1*1-'Апрель 2021'!D160</f>
        <v>1118.2099999999991</v>
      </c>
      <c r="I161" s="105">
        <f>'СВОД 2021'!H161+$H$1*1-'Май 2021'!D160</f>
        <v>3318.2099999999991</v>
      </c>
      <c r="J161" s="105">
        <f>'СВОД 2021'!I161+$H$1*1-'Июнь 2021'!D160</f>
        <v>-1481.7900000000009</v>
      </c>
      <c r="K161" s="105">
        <f>'СВОД 2021'!J161+$H$1*1-'Июль 2021'!D160</f>
        <v>718.20999999999913</v>
      </c>
      <c r="L161" s="105">
        <f>'СВОД 2021'!K161+$H$1*1-'Август 2021'!D160</f>
        <v>-7081.7900000000009</v>
      </c>
      <c r="M161" s="105">
        <f>'СВОД 2021'!L161+$H$1*1-'Сентябрь 2021'!D160</f>
        <v>-4881.7900000000009</v>
      </c>
      <c r="N161" s="105">
        <f>'СВОД 2021'!M161+$H$1*1-'Октябрь 2021'!D160</f>
        <v>-2681.7900000000009</v>
      </c>
      <c r="O161" s="105">
        <f>'СВОД 2021'!N161+$H$1*1-'Ноябрь 2021'!D160</f>
        <v>-481.79000000000087</v>
      </c>
      <c r="P161" s="105">
        <f>'СВОД 2021'!O161+$H$1*1-'Декабрь 2021'!D160</f>
        <v>1718.2099999999991</v>
      </c>
      <c r="Q161" s="106">
        <f t="shared" si="4"/>
        <v>26400</v>
      </c>
      <c r="R161" s="106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06">
        <f t="shared" si="5"/>
        <v>1718.2099999999991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2020'!S162</f>
        <v>59600</v>
      </c>
      <c r="E162" s="105">
        <f>'СВОД 2021'!D162+$H$1*1-'Январь 2021'!D161</f>
        <v>61800</v>
      </c>
      <c r="F162" s="105">
        <f>'СВОД 2021'!E162+$H$1*1-'Февраль 2021'!D161</f>
        <v>64000</v>
      </c>
      <c r="G162" s="105">
        <f>'СВОД 2021'!F162+$H$1*1-'Март 2021'!D161</f>
        <v>66200</v>
      </c>
      <c r="H162" s="105">
        <f>'СВОД 2021'!G162+$H$1*1-'Апрель 2021'!D161</f>
        <v>68400</v>
      </c>
      <c r="I162" s="105">
        <f>'СВОД 2021'!H162+$H$1*1-'Май 2021'!D161</f>
        <v>-11970.690000000002</v>
      </c>
      <c r="J162" s="105">
        <f>'СВОД 2021'!I162+$H$1*1-'Июнь 2021'!D161</f>
        <v>-9770.6900000000023</v>
      </c>
      <c r="K162" s="105">
        <f>'СВОД 2021'!J162+$H$1*1-'Июль 2021'!D161</f>
        <v>-7570.6900000000023</v>
      </c>
      <c r="L162" s="105">
        <f>'СВОД 2021'!K162+$H$1*1-'Август 2021'!D161</f>
        <v>-9770.6900000000023</v>
      </c>
      <c r="M162" s="105">
        <f>'СВОД 2021'!L162+$H$1*1-'Сентябрь 2021'!D161</f>
        <v>-7570.6900000000023</v>
      </c>
      <c r="N162" s="105">
        <f>'СВОД 2021'!M162+$H$1*1-'Октябрь 2021'!D161</f>
        <v>-5370.6900000000023</v>
      </c>
      <c r="O162" s="105">
        <f>'СВОД 2021'!N162+$H$1*1-'Ноябрь 2021'!D161</f>
        <v>-3170.6900000000023</v>
      </c>
      <c r="P162" s="105">
        <f>'СВОД 2021'!O162+$H$1*1-'Декабрь 2021'!D161</f>
        <v>-970.69000000000233</v>
      </c>
      <c r="Q162" s="106">
        <f t="shared" si="4"/>
        <v>26400</v>
      </c>
      <c r="R162" s="106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06">
        <f t="shared" si="5"/>
        <v>-970.69000000000233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2020'!S163</f>
        <v>0</v>
      </c>
      <c r="E163" s="105">
        <f>'СВОД 2021'!D163+$H$1*1-'Январь 2021'!D162</f>
        <v>0</v>
      </c>
      <c r="F163" s="105">
        <f>'СВОД 2021'!E163+$H$1*1-'Февраль 2021'!D162</f>
        <v>0</v>
      </c>
      <c r="G163" s="105">
        <f>'СВОД 2021'!F163+$H$1*1-'Март 2021'!D162</f>
        <v>0</v>
      </c>
      <c r="H163" s="105">
        <f>'СВОД 2021'!G163+$H$1*1-'Апрель 2021'!D162</f>
        <v>2200</v>
      </c>
      <c r="I163" s="105">
        <f>'СВОД 2021'!H163+$H$1*1-'Май 2021'!D162</f>
        <v>0</v>
      </c>
      <c r="J163" s="105">
        <f>'СВОД 2021'!I163+$H$1*1-'Июнь 2021'!D162</f>
        <v>0</v>
      </c>
      <c r="K163" s="105">
        <f>'СВОД 2021'!J163+$H$1*1-'Июль 2021'!D162</f>
        <v>0</v>
      </c>
      <c r="L163" s="105">
        <f>'СВОД 2021'!K163+$H$1*1-'Август 2021'!D162</f>
        <v>0</v>
      </c>
      <c r="M163" s="105">
        <f>'СВОД 2021'!L163+$H$1*1-'Сентябрь 2021'!D162</f>
        <v>0</v>
      </c>
      <c r="N163" s="105">
        <f>'СВОД 2021'!M163+$H$1*1-'Октябрь 2021'!D162</f>
        <v>0</v>
      </c>
      <c r="O163" s="105">
        <f>'СВОД 2021'!N163+$H$1*1-'Ноябрь 2021'!D162</f>
        <v>0</v>
      </c>
      <c r="P163" s="105">
        <f>'СВОД 2021'!O163+$H$1*1-'Декабрь 2021'!D162</f>
        <v>0</v>
      </c>
      <c r="Q163" s="106">
        <f t="shared" si="4"/>
        <v>26400</v>
      </c>
      <c r="R163" s="106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2020'!S164</f>
        <v>0</v>
      </c>
      <c r="E164" s="105">
        <f>'СВОД 2021'!D164+$H$1*1-'Январь 2021'!D163</f>
        <v>0</v>
      </c>
      <c r="F164" s="105">
        <f>'СВОД 2021'!E164+$H$1*1-'Февраль 2021'!D163</f>
        <v>2200</v>
      </c>
      <c r="G164" s="105">
        <f>'СВОД 2021'!F164+$H$1*1-'Март 2021'!D163</f>
        <v>4400</v>
      </c>
      <c r="H164" s="105">
        <f>'СВОД 2021'!G164+$H$1*1-'Апрель 2021'!D163</f>
        <v>2400</v>
      </c>
      <c r="I164" s="105">
        <f>'СВОД 2021'!H164+$H$1*1-'Май 2021'!D163</f>
        <v>-4400</v>
      </c>
      <c r="J164" s="105">
        <f>'СВОД 2021'!I164+$H$1*1-'Июнь 2021'!D163</f>
        <v>-2200</v>
      </c>
      <c r="K164" s="105">
        <f>'СВОД 2021'!J164+$H$1*1-'Июль 2021'!D163</f>
        <v>0</v>
      </c>
      <c r="L164" s="105">
        <f>'СВОД 2021'!K164+$H$1*1-'Август 2021'!D163</f>
        <v>2200</v>
      </c>
      <c r="M164" s="105">
        <f>'СВОД 2021'!L164+$H$1*1-'Сентябрь 2021'!D163</f>
        <v>2200</v>
      </c>
      <c r="N164" s="105">
        <f>'СВОД 2021'!M164+$H$1*1-'Октябрь 2021'!D163</f>
        <v>4400</v>
      </c>
      <c r="O164" s="105">
        <f>'СВОД 2021'!N164+$H$1*1-'Ноябрь 2021'!D163</f>
        <v>0</v>
      </c>
      <c r="P164" s="105">
        <f>'СВОД 2021'!O164+$H$1*1-'Декабрь 2021'!D163</f>
        <v>2200</v>
      </c>
      <c r="Q164" s="106">
        <f t="shared" si="4"/>
        <v>26400</v>
      </c>
      <c r="R164" s="106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06">
        <f t="shared" si="5"/>
        <v>2200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2020'!S165</f>
        <v>4400</v>
      </c>
      <c r="E165" s="105">
        <f>'СВОД 2021'!D165+$H$1*1-'Январь 2021'!D164</f>
        <v>6600</v>
      </c>
      <c r="F165" s="105">
        <f>'СВОД 2021'!E165+$H$1*1-'Февраль 2021'!D164</f>
        <v>8800</v>
      </c>
      <c r="G165" s="105">
        <f>'СВОД 2021'!F165+$H$1*1-'Март 2021'!D164</f>
        <v>0</v>
      </c>
      <c r="H165" s="105">
        <f>'СВОД 2021'!G165+$H$1*1-'Апрель 2021'!D164</f>
        <v>2200</v>
      </c>
      <c r="I165" s="105">
        <f>'СВОД 2021'!H165+$H$1*1-'Май 2021'!D164</f>
        <v>4400</v>
      </c>
      <c r="J165" s="105">
        <f>'СВОД 2021'!I165+$H$1*1-'Июнь 2021'!D164</f>
        <v>6600</v>
      </c>
      <c r="K165" s="105">
        <f>'СВОД 2021'!J165+$H$1*1-'Июль 2021'!D164</f>
        <v>0</v>
      </c>
      <c r="L165" s="105">
        <f>'СВОД 2021'!K165+$H$1*1-'Август 2021'!D164</f>
        <v>2200</v>
      </c>
      <c r="M165" s="105">
        <f>'СВОД 2021'!L165+$H$1*1-'Сентябрь 2021'!D164</f>
        <v>-4400</v>
      </c>
      <c r="N165" s="105">
        <f>'СВОД 2021'!M165+$H$1*1-'Октябрь 2021'!D164</f>
        <v>-2200</v>
      </c>
      <c r="O165" s="105">
        <f>'СВОД 2021'!N165+$H$1*1-'Ноябрь 2021'!D164</f>
        <v>0</v>
      </c>
      <c r="P165" s="105">
        <f>'СВОД 2021'!O165+$H$1*1-'Декабрь 2021'!D164</f>
        <v>-4400</v>
      </c>
      <c r="Q165" s="106">
        <f t="shared" si="4"/>
        <v>26400</v>
      </c>
      <c r="R165" s="106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06">
        <f t="shared" si="5"/>
        <v>-4400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2020'!S166</f>
        <v>8800</v>
      </c>
      <c r="E166" s="105">
        <f>'СВОД 2021'!D166+$H$1*1-'Январь 2021'!D165</f>
        <v>11000</v>
      </c>
      <c r="F166" s="105">
        <f>'СВОД 2021'!E166+$H$1*1-'Февраль 2021'!D165</f>
        <v>2200</v>
      </c>
      <c r="G166" s="105">
        <f>'СВОД 2021'!F166+$H$1*1-'Март 2021'!D165</f>
        <v>4400</v>
      </c>
      <c r="H166" s="105">
        <f>'СВОД 2021'!G166+$H$1*1-'Апрель 2021'!D165</f>
        <v>6600</v>
      </c>
      <c r="I166" s="105">
        <f>'СВОД 2021'!H166+$H$1*1-'Май 2021'!D165</f>
        <v>0</v>
      </c>
      <c r="J166" s="105">
        <f>'СВОД 2021'!I166+$H$1*1-'Июнь 2021'!D165</f>
        <v>2200</v>
      </c>
      <c r="K166" s="105">
        <f>'СВОД 2021'!J166+$H$1*1-'Июль 2021'!D165</f>
        <v>0</v>
      </c>
      <c r="L166" s="105">
        <f>'СВОД 2021'!K166+$H$1*1-'Август 2021'!D165</f>
        <v>2200</v>
      </c>
      <c r="M166" s="105">
        <f>'СВОД 2021'!L166+$H$1*1-'Сентябрь 2021'!D165</f>
        <v>4400</v>
      </c>
      <c r="N166" s="105">
        <f>'СВОД 2021'!M166+$H$1*1-'Октябрь 2021'!D165</f>
        <v>2200</v>
      </c>
      <c r="O166" s="105">
        <f>'СВОД 2021'!N166+$H$1*1-'Ноябрь 2021'!D165</f>
        <v>0</v>
      </c>
      <c r="P166" s="105">
        <f>'СВОД 2021'!O166+$H$1*1-'Декабрь 2021'!D165</f>
        <v>2200</v>
      </c>
      <c r="Q166" s="106">
        <f t="shared" si="4"/>
        <v>26400</v>
      </c>
      <c r="R166" s="106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06">
        <f t="shared" si="5"/>
        <v>2200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2020'!S167</f>
        <v>0</v>
      </c>
      <c r="E167" s="105">
        <f>'СВОД 2021'!D167+$H$1*1-'Январь 2021'!D166</f>
        <v>2200</v>
      </c>
      <c r="F167" s="105">
        <f>'СВОД 2021'!E167+$H$1*1-'Февраль 2021'!D166</f>
        <v>-8800</v>
      </c>
      <c r="G167" s="105">
        <f>'СВОД 2021'!F167+$H$1*1-'Март 2021'!D166</f>
        <v>-6600</v>
      </c>
      <c r="H167" s="105">
        <f>'СВОД 2021'!G167+$H$1*1-'Апрель 2021'!D166</f>
        <v>-4400</v>
      </c>
      <c r="I167" s="105">
        <f>'СВОД 2021'!H167+$H$1*1-'Май 2021'!D166</f>
        <v>-2200</v>
      </c>
      <c r="J167" s="105">
        <f>'СВОД 2021'!I167+$H$1*1-'Июнь 2021'!D166</f>
        <v>0</v>
      </c>
      <c r="K167" s="105">
        <f>'СВОД 2021'!J167+$H$1*1-'Июль 2021'!D166</f>
        <v>2200</v>
      </c>
      <c r="L167" s="105">
        <f>'СВОД 2021'!K167+$H$1*1-'Август 2021'!D166</f>
        <v>4400</v>
      </c>
      <c r="M167" s="105">
        <f>'СВОД 2021'!L167+$H$1*1-'Сентябрь 2021'!D166</f>
        <v>-6600</v>
      </c>
      <c r="N167" s="105">
        <f>'СВОД 2021'!M167+$H$1*1-'Октябрь 2021'!D166</f>
        <v>-4400</v>
      </c>
      <c r="O167" s="105">
        <f>'СВОД 2021'!N167+$H$1*1-'Ноябрь 2021'!D166</f>
        <v>-2200</v>
      </c>
      <c r="P167" s="105">
        <f>'СВОД 2021'!O167+$H$1*1-'Декабрь 2021'!D166</f>
        <v>0</v>
      </c>
      <c r="Q167" s="106">
        <f t="shared" si="4"/>
        <v>26400</v>
      </c>
      <c r="R167" s="106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2020'!S168</f>
        <v>35200</v>
      </c>
      <c r="E168" s="105">
        <f>'СВОД 2021'!D168+$H$1*1-'Январь 2021'!D167</f>
        <v>2200</v>
      </c>
      <c r="F168" s="105">
        <f>'СВОД 2021'!E168+$H$1*1-'Февраль 2021'!D167</f>
        <v>4400</v>
      </c>
      <c r="G168" s="105">
        <f>'СВОД 2021'!F168+$H$1*1-'Март 2021'!D167</f>
        <v>6600</v>
      </c>
      <c r="H168" s="105">
        <f>'СВОД 2021'!G168+$H$1*1-'Апрель 2021'!D167</f>
        <v>8800</v>
      </c>
      <c r="I168" s="105">
        <f>'СВОД 2021'!H168+$H$1*1-'Май 2021'!D167</f>
        <v>2200</v>
      </c>
      <c r="J168" s="105">
        <f>'СВОД 2021'!I168+$H$1*1-'Июнь 2021'!D167</f>
        <v>4400</v>
      </c>
      <c r="K168" s="105">
        <f>'СВОД 2021'!J168+$H$1*1-'Июль 2021'!D167</f>
        <v>6600</v>
      </c>
      <c r="L168" s="105">
        <f>'СВОД 2021'!K168+$H$1*1-'Август 2021'!D167</f>
        <v>2200</v>
      </c>
      <c r="M168" s="105">
        <f>'СВОД 2021'!L168+$H$1*1-'Сентябрь 2021'!D167</f>
        <v>4400</v>
      </c>
      <c r="N168" s="105">
        <f>'СВОД 2021'!M168+$H$1*1-'Октябрь 2021'!D167</f>
        <v>6600</v>
      </c>
      <c r="O168" s="105">
        <f>'СВОД 2021'!N168+$H$1*1-'Ноябрь 2021'!D167</f>
        <v>2200</v>
      </c>
      <c r="P168" s="105">
        <f>'СВОД 2021'!O168+$H$1*1-'Декабрь 2021'!D167</f>
        <v>4400</v>
      </c>
      <c r="Q168" s="106">
        <f t="shared" si="4"/>
        <v>26400</v>
      </c>
      <c r="R168" s="106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06">
        <f t="shared" si="5"/>
        <v>4400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2020'!S169</f>
        <v>1545.8299999999981</v>
      </c>
      <c r="E169" s="105">
        <f>'СВОД 2021'!D169+$H$1*1-'Январь 2021'!D168</f>
        <v>1545.8299999999981</v>
      </c>
      <c r="F169" s="105">
        <f>'СВОД 2021'!E169+$H$1*1-'Февраль 2021'!D168</f>
        <v>1545.8299999999981</v>
      </c>
      <c r="G169" s="105">
        <f>'СВОД 2021'!F169+$H$1*1-'Март 2021'!D168</f>
        <v>3745.8299999999981</v>
      </c>
      <c r="H169" s="105">
        <f>'СВОД 2021'!G169+$H$1*1-'Апрель 2021'!D168</f>
        <v>3745.8299999999981</v>
      </c>
      <c r="I169" s="105">
        <f>'СВОД 2021'!H169+$H$1*1-'Май 2021'!D168</f>
        <v>3745.8299999999981</v>
      </c>
      <c r="J169" s="105">
        <f>'СВОД 2021'!I169+$H$1*1-'Июнь 2021'!D168</f>
        <v>0</v>
      </c>
      <c r="K169" s="105">
        <f>'СВОД 2021'!J169+$H$1*1-'Июль 2021'!D168</f>
        <v>0</v>
      </c>
      <c r="L169" s="105">
        <f>'СВОД 2021'!K169+$H$1*1-'Август 2021'!D168</f>
        <v>0</v>
      </c>
      <c r="M169" s="105">
        <f>'СВОД 2021'!L169+$H$1*1-'Сентябрь 2021'!D168</f>
        <v>0</v>
      </c>
      <c r="N169" s="105">
        <f>'СВОД 2021'!M169+$H$1*1-'Октябрь 2021'!D168</f>
        <v>0</v>
      </c>
      <c r="O169" s="105">
        <f>'СВОД 2021'!N169+$H$1*1-'Ноябрь 2021'!D168</f>
        <v>0</v>
      </c>
      <c r="P169" s="105">
        <f>'СВОД 2021'!O169+$H$1*1-'Декабрь 2021'!D168</f>
        <v>-2200</v>
      </c>
      <c r="Q169" s="106">
        <f t="shared" si="4"/>
        <v>26400</v>
      </c>
      <c r="R169" s="106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2020'!S170</f>
        <v>0</v>
      </c>
      <c r="E170" s="105">
        <f>'СВОД 2021'!D170+$H$1*1-'Январь 2021'!D169</f>
        <v>-24200</v>
      </c>
      <c r="F170" s="105">
        <f>'СВОД 2021'!E170+$H$1*1-'Февраль 2021'!D169</f>
        <v>-22000</v>
      </c>
      <c r="G170" s="105">
        <f>'СВОД 2021'!F170+$H$1*1-'Март 2021'!D169</f>
        <v>-19800</v>
      </c>
      <c r="H170" s="105">
        <f>'СВОД 2021'!G170+$H$1*1-'Апрель 2021'!D169</f>
        <v>-17600</v>
      </c>
      <c r="I170" s="105">
        <f>'СВОД 2021'!H170+$H$1*1-'Май 2021'!D169</f>
        <v>-15400</v>
      </c>
      <c r="J170" s="105">
        <f>'СВОД 2021'!I170+$H$1*1-'Июнь 2021'!D169</f>
        <v>-13200</v>
      </c>
      <c r="K170" s="105">
        <f>'СВОД 2021'!J170+$H$1*1-'Июль 2021'!D169</f>
        <v>-11000</v>
      </c>
      <c r="L170" s="105">
        <f>'СВОД 2021'!K170+$H$1*1-'Август 2021'!D169</f>
        <v>-8800</v>
      </c>
      <c r="M170" s="105">
        <f>'СВОД 2021'!L170+$H$1*1-'Сентябрь 2021'!D169</f>
        <v>-6600</v>
      </c>
      <c r="N170" s="105">
        <f>'СВОД 2021'!M170+$H$1*1-'Октябрь 2021'!D169</f>
        <v>-4400</v>
      </c>
      <c r="O170" s="105">
        <f>'СВОД 2021'!N170+$H$1*1-'Ноябрь 2021'!D169</f>
        <v>-2200</v>
      </c>
      <c r="P170" s="105">
        <f>'СВОД 2021'!O170+$H$1*1-'Декабрь 2021'!D169</f>
        <v>0</v>
      </c>
      <c r="Q170" s="106">
        <f t="shared" si="4"/>
        <v>26400</v>
      </c>
      <c r="R170" s="106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2020'!S171</f>
        <v>-10000</v>
      </c>
      <c r="E171" s="105">
        <f>'СВОД 2021'!D171+$H$1*1-'Январь 2021'!D170</f>
        <v>-10300</v>
      </c>
      <c r="F171" s="105">
        <f>'СВОД 2021'!E171+$H$1*1-'Февраль 2021'!D170</f>
        <v>-10600</v>
      </c>
      <c r="G171" s="105">
        <f>'СВОД 2021'!F171+$H$1*1-'Март 2021'!D170</f>
        <v>-10900</v>
      </c>
      <c r="H171" s="105">
        <f>'СВОД 2021'!G171+$H$1*1-'Апрель 2021'!D170</f>
        <v>-11200</v>
      </c>
      <c r="I171" s="105">
        <f>'СВОД 2021'!H171+$H$1*1-'Май 2021'!D170</f>
        <v>-11500</v>
      </c>
      <c r="J171" s="105">
        <f>'СВОД 2021'!I171+$H$1*1-'Июнь 2021'!D170</f>
        <v>-11800</v>
      </c>
      <c r="K171" s="105">
        <f>'СВОД 2021'!J171+$H$1*1-'Июль 2021'!D170</f>
        <v>-12100</v>
      </c>
      <c r="L171" s="105">
        <f>'СВОД 2021'!K171+$H$1*1-'Август 2021'!D170</f>
        <v>-12400</v>
      </c>
      <c r="M171" s="105">
        <f>'СВОД 2021'!L171+$H$1*1-'Сентябрь 2021'!D170</f>
        <v>-12700</v>
      </c>
      <c r="N171" s="105">
        <f>'СВОД 2021'!M171+$H$1*1-'Октябрь 2021'!D170</f>
        <v>-13000</v>
      </c>
      <c r="O171" s="105">
        <f>'СВОД 2021'!N171+$H$1*1-'Ноябрь 2021'!D170</f>
        <v>-13300</v>
      </c>
      <c r="P171" s="105">
        <f>'СВОД 2021'!O171+$H$1*1-'Декабрь 2021'!D170</f>
        <v>-13600</v>
      </c>
      <c r="Q171" s="106">
        <f t="shared" si="4"/>
        <v>26400</v>
      </c>
      <c r="R171" s="106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06">
        <f t="shared" si="5"/>
        <v>-13600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2020'!S172</f>
        <v>4400</v>
      </c>
      <c r="E172" s="105">
        <f>'СВОД 2021'!D172+$H$1*1-'Январь 2021'!D171</f>
        <v>6600</v>
      </c>
      <c r="F172" s="105">
        <f>'СВОД 2021'!E172+$H$1*1-'Февраль 2021'!D171</f>
        <v>6600</v>
      </c>
      <c r="G172" s="105">
        <f>'СВОД 2021'!F172+$H$1*1-'Март 2021'!D171</f>
        <v>6600</v>
      </c>
      <c r="H172" s="105">
        <f>'СВОД 2021'!G172+$H$1*1-'Апрель 2021'!D171</f>
        <v>8800</v>
      </c>
      <c r="I172" s="105">
        <f>'СВОД 2021'!H172+$H$1*1-'Май 2021'!D171</f>
        <v>11000</v>
      </c>
      <c r="J172" s="105">
        <f>'СВОД 2021'!I172+$H$1*1-'Июнь 2021'!D171</f>
        <v>13200</v>
      </c>
      <c r="K172" s="105">
        <f>'СВОД 2021'!J172+$H$1*1-'Июль 2021'!D171</f>
        <v>15400</v>
      </c>
      <c r="L172" s="105">
        <f>'СВОД 2021'!K172+$H$1*1-'Август 2021'!D171</f>
        <v>15400</v>
      </c>
      <c r="M172" s="105">
        <f>'СВОД 2021'!L172+$H$1*1-'Сентябрь 2021'!D171</f>
        <v>17600</v>
      </c>
      <c r="N172" s="105">
        <f>'СВОД 2021'!M172+$H$1*1-'Октябрь 2021'!D171</f>
        <v>15400</v>
      </c>
      <c r="O172" s="105">
        <f>'СВОД 2021'!N172+$H$1*1-'Ноябрь 2021'!D171</f>
        <v>17600</v>
      </c>
      <c r="P172" s="105">
        <f>'СВОД 2021'!O172+$H$1*1-'Декабрь 2021'!D171</f>
        <v>19800</v>
      </c>
      <c r="Q172" s="106">
        <f t="shared" si="4"/>
        <v>26400</v>
      </c>
      <c r="R172" s="106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06">
        <f t="shared" si="5"/>
        <v>19800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2020'!S173</f>
        <v>31849.93</v>
      </c>
      <c r="E173" s="105">
        <f>'СВОД 2021'!D173+$H$1*1-'Январь 2021'!D172</f>
        <v>31849.93</v>
      </c>
      <c r="F173" s="105">
        <f>'СВОД 2021'!E173+$H$1*1-'Февраль 2021'!D172</f>
        <v>31849.93</v>
      </c>
      <c r="G173" s="105">
        <f>'СВОД 2021'!F173+$H$1*1-'Март 2021'!D172</f>
        <v>31849.93</v>
      </c>
      <c r="H173" s="105">
        <f>'СВОД 2021'!G173+$H$1*1-'Апрель 2021'!D172</f>
        <v>31849.93</v>
      </c>
      <c r="I173" s="105">
        <f>'СВОД 2021'!H173+$H$1*1-'Май 2021'!D172</f>
        <v>31849.93</v>
      </c>
      <c r="J173" s="105">
        <f>'СВОД 2021'!I173+$H$1*1-'Июнь 2021'!D172</f>
        <v>31849.93</v>
      </c>
      <c r="K173" s="105">
        <f>'СВОД 2021'!J173+$H$1*1-'Июль 2021'!D172</f>
        <v>31849.93</v>
      </c>
      <c r="L173" s="105">
        <f>'СВОД 2021'!K173+$H$1*1-'Август 2021'!D172</f>
        <v>31849.93</v>
      </c>
      <c r="M173" s="105">
        <f>'СВОД 2021'!L173+$H$1*1-'Сентябрь 2021'!D172</f>
        <v>34049.93</v>
      </c>
      <c r="N173" s="105">
        <f>'СВОД 2021'!M173+$H$1*1-'Октябрь 2021'!D172</f>
        <v>31849.93</v>
      </c>
      <c r="O173" s="105">
        <f>'СВОД 2021'!N173+$H$1*1-'Ноябрь 2021'!D172</f>
        <v>31849.93</v>
      </c>
      <c r="P173" s="105">
        <f>'СВОД 2021'!O173+$H$1*1-'Декабрь 2021'!D172</f>
        <v>31849.93</v>
      </c>
      <c r="Q173" s="106">
        <f t="shared" si="4"/>
        <v>26400</v>
      </c>
      <c r="R173" s="106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06">
        <f t="shared" si="5"/>
        <v>31849.93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2020'!S174</f>
        <v>18008.219999999998</v>
      </c>
      <c r="E174" s="105">
        <f>'СВОД 2021'!D174+$H$1*1-'Январь 2021'!D173</f>
        <v>20208.219999999998</v>
      </c>
      <c r="F174" s="105">
        <f>'СВОД 2021'!E174+$H$1*1-'Февраль 2021'!D173</f>
        <v>22408.219999999998</v>
      </c>
      <c r="G174" s="105">
        <f>'СВОД 2021'!F174+$H$1*1-'Март 2021'!D173</f>
        <v>24608.219999999998</v>
      </c>
      <c r="H174" s="105">
        <f>'СВОД 2021'!G174+$H$1*1-'Апрель 2021'!D173</f>
        <v>26808.219999999998</v>
      </c>
      <c r="I174" s="105">
        <f>'СВОД 2021'!H174+$H$1*1-'Май 2021'!D173</f>
        <v>19008.219999999998</v>
      </c>
      <c r="J174" s="105">
        <f>'СВОД 2021'!I174+$H$1*1-'Июнь 2021'!D173</f>
        <v>21208.219999999998</v>
      </c>
      <c r="K174" s="105">
        <f>'СВОД 2021'!J174+$H$1*1-'Июль 2021'!D173</f>
        <v>23408.219999999998</v>
      </c>
      <c r="L174" s="105">
        <f>'СВОД 2021'!K174+$H$1*1-'Август 2021'!D173</f>
        <v>25608.219999999998</v>
      </c>
      <c r="M174" s="105">
        <f>'СВОД 2021'!L174+$H$1*1-'Сентябрь 2021'!D173</f>
        <v>27808.219999999998</v>
      </c>
      <c r="N174" s="105">
        <f>'СВОД 2021'!M174+$H$1*1-'Октябрь 2021'!D173</f>
        <v>30008.219999999998</v>
      </c>
      <c r="O174" s="105">
        <f>'СВОД 2021'!N174+$H$1*1-'Ноябрь 2021'!D173</f>
        <v>22208.219999999998</v>
      </c>
      <c r="P174" s="105">
        <f>'СВОД 2021'!O174+$H$1*1-'Декабрь 2021'!D173</f>
        <v>24408.219999999998</v>
      </c>
      <c r="Q174" s="106">
        <f t="shared" si="4"/>
        <v>26400</v>
      </c>
      <c r="R174" s="106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06">
        <f t="shared" si="5"/>
        <v>24408.22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2020'!S175</f>
        <v>39017.83</v>
      </c>
      <c r="E175" s="105">
        <f>'СВОД 2021'!D175+$H$1*1-'Январь 2021'!D174</f>
        <v>6819.5400000000009</v>
      </c>
      <c r="F175" s="105">
        <f>'СВОД 2021'!E175+$H$1*1-'Февраль 2021'!D174</f>
        <v>6519.5400000000009</v>
      </c>
      <c r="G175" s="105">
        <f>'СВОД 2021'!F175+$H$1*1-'Март 2021'!D174</f>
        <v>5719.5400000000009</v>
      </c>
      <c r="H175" s="105">
        <f>'СВОД 2021'!G175+$H$1*1-'Апрель 2021'!D174</f>
        <v>5419.5400000000009</v>
      </c>
      <c r="I175" s="105">
        <f>'СВОД 2021'!H175+$H$1*1-'Май 2021'!D174</f>
        <v>4119.5400000000009</v>
      </c>
      <c r="J175" s="105">
        <f>'СВОД 2021'!I175+$H$1*1-'Июнь 2021'!D174</f>
        <v>2819.5400000000009</v>
      </c>
      <c r="K175" s="105">
        <f>'СВОД 2021'!J175+$H$1*1-'Июль 2021'!D174</f>
        <v>2019.5400000000009</v>
      </c>
      <c r="L175" s="105">
        <f>'СВОД 2021'!K175+$H$1*1-'Август 2021'!D174</f>
        <v>1719.5400000000009</v>
      </c>
      <c r="M175" s="105">
        <f>'СВОД 2021'!L175+$H$1*1-'Сентябрь 2021'!D174</f>
        <v>1419.5400000000009</v>
      </c>
      <c r="N175" s="105">
        <f>'СВОД 2021'!M175+$H$1*1-'Октябрь 2021'!D174</f>
        <v>1119.5400000000009</v>
      </c>
      <c r="O175" s="105">
        <f>'СВОД 2021'!N175+$H$1*1-'Ноябрь 2021'!D174</f>
        <v>819.54000000000087</v>
      </c>
      <c r="P175" s="105">
        <f>'СВОД 2021'!O175+$H$1*1-'Декабрь 2021'!D174</f>
        <v>819.54000000000087</v>
      </c>
      <c r="Q175" s="106">
        <f t="shared" si="4"/>
        <v>26400</v>
      </c>
      <c r="R175" s="106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06">
        <f t="shared" si="5"/>
        <v>819.54000000000087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2020'!S176</f>
        <v>33000</v>
      </c>
      <c r="E176" s="105">
        <f>'СВОД 2021'!D176+$H$1*1-'Январь 2021'!D175</f>
        <v>35200</v>
      </c>
      <c r="F176" s="105">
        <f>'СВОД 2021'!E176+$H$1*1-'Февраль 2021'!D175</f>
        <v>2200</v>
      </c>
      <c r="G176" s="105">
        <f>'СВОД 2021'!F176+$H$1*1-'Март 2021'!D175</f>
        <v>2200</v>
      </c>
      <c r="H176" s="105">
        <f>'СВОД 2021'!G176+$H$1*1-'Апрель 2021'!D175</f>
        <v>0</v>
      </c>
      <c r="I176" s="105">
        <f>'СВОД 2021'!H176+$H$1*1-'Май 2021'!D175</f>
        <v>0</v>
      </c>
      <c r="J176" s="105">
        <f>'СВОД 2021'!I176+$H$1*1-'Июнь 2021'!D175</f>
        <v>2200</v>
      </c>
      <c r="K176" s="105">
        <f>'СВОД 2021'!J176+$H$1*1-'Июль 2021'!D175</f>
        <v>0</v>
      </c>
      <c r="L176" s="105">
        <f>'СВОД 2021'!K176+$H$1*1-'Август 2021'!D175</f>
        <v>0</v>
      </c>
      <c r="M176" s="105">
        <f>'СВОД 2021'!L176+$H$1*1-'Сентябрь 2021'!D175</f>
        <v>2200</v>
      </c>
      <c r="N176" s="105">
        <f>'СВОД 2021'!M176+$H$1*1-'Октябрь 2021'!D175</f>
        <v>0</v>
      </c>
      <c r="O176" s="105">
        <f>'СВОД 2021'!N176+$H$1*1-'Ноябрь 2021'!D175</f>
        <v>0</v>
      </c>
      <c r="P176" s="105">
        <f>'СВОД 2021'!O176+$H$1*1-'Декабрь 2021'!D175</f>
        <v>0</v>
      </c>
      <c r="Q176" s="106">
        <f t="shared" si="4"/>
        <v>26400</v>
      </c>
      <c r="R176" s="106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06">
        <f t="shared" si="5"/>
        <v>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2020'!S177</f>
        <v>6700</v>
      </c>
      <c r="E177" s="105">
        <f>'СВОД 2021'!D177+$H$1*1-'Январь 2021'!D176</f>
        <v>2300</v>
      </c>
      <c r="F177" s="105">
        <f>'СВОД 2021'!E177+$H$1*1-'Февраль 2021'!D176</f>
        <v>-2100</v>
      </c>
      <c r="G177" s="105">
        <f>'СВОД 2021'!F177+$H$1*1-'Март 2021'!D176</f>
        <v>100</v>
      </c>
      <c r="H177" s="105">
        <f>'СВОД 2021'!G177+$H$1*1-'Апрель 2021'!D176</f>
        <v>2300</v>
      </c>
      <c r="I177" s="105">
        <f>'СВОД 2021'!H177+$H$1*1-'Май 2021'!D176</f>
        <v>-2100</v>
      </c>
      <c r="J177" s="105">
        <f>'СВОД 2021'!I177+$H$1*1-'Июнь 2021'!D176</f>
        <v>100</v>
      </c>
      <c r="K177" s="105">
        <f>'СВОД 2021'!J177+$H$1*1-'Июль 2021'!D176</f>
        <v>-4300</v>
      </c>
      <c r="L177" s="105">
        <f>'СВОД 2021'!K177+$H$1*1-'Август 2021'!D176</f>
        <v>-2100</v>
      </c>
      <c r="M177" s="105">
        <f>'СВОД 2021'!L177+$H$1*1-'Сентябрь 2021'!D176</f>
        <v>100</v>
      </c>
      <c r="N177" s="105">
        <f>'СВОД 2021'!M177+$H$1*1-'Октябрь 2021'!D176</f>
        <v>2300</v>
      </c>
      <c r="O177" s="105">
        <f>'СВОД 2021'!N177+$H$1*1-'Ноябрь 2021'!D176</f>
        <v>-2100</v>
      </c>
      <c r="P177" s="105">
        <f>'СВОД 2021'!O177+$H$1*1-'Декабрь 2021'!D176</f>
        <v>100</v>
      </c>
      <c r="Q177" s="106">
        <f t="shared" si="4"/>
        <v>26400</v>
      </c>
      <c r="R177" s="106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06">
        <f t="shared" si="5"/>
        <v>100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2020'!S178</f>
        <v>2200</v>
      </c>
      <c r="E178" s="105">
        <f>'СВОД 2021'!D178+$H$1*1-'Январь 2021'!D177</f>
        <v>2200</v>
      </c>
      <c r="F178" s="105">
        <f>'СВОД 2021'!E178+$H$1*1-'Февраль 2021'!D177</f>
        <v>2200</v>
      </c>
      <c r="G178" s="105">
        <f>'СВОД 2021'!F178+$H$1*1-'Март 2021'!D177</f>
        <v>2200</v>
      </c>
      <c r="H178" s="105">
        <f>'СВОД 2021'!G178+$H$1*1-'Апрель 2021'!D177</f>
        <v>2200</v>
      </c>
      <c r="I178" s="105">
        <f>'СВОД 2021'!H178+$H$1*1-'Май 2021'!D177</f>
        <v>2200</v>
      </c>
      <c r="J178" s="105">
        <f>'СВОД 2021'!I178+$H$1*1-'Июнь 2021'!D177</f>
        <v>2200</v>
      </c>
      <c r="K178" s="105">
        <f>'СВОД 2021'!J178+$H$1*1-'Июль 2021'!D177</f>
        <v>2200</v>
      </c>
      <c r="L178" s="105">
        <f>'СВОД 2021'!K178+$H$1*1-'Август 2021'!D177</f>
        <v>4400</v>
      </c>
      <c r="M178" s="105">
        <f>'СВОД 2021'!L178+$H$1*1-'Сентябрь 2021'!D177</f>
        <v>2200</v>
      </c>
      <c r="N178" s="105">
        <f>'СВОД 2021'!M178+$H$1*1-'Октябрь 2021'!D177</f>
        <v>2200</v>
      </c>
      <c r="O178" s="105">
        <f>'СВОД 2021'!N178+$H$1*1-'Ноябрь 2021'!D177</f>
        <v>2200</v>
      </c>
      <c r="P178" s="105">
        <f>'СВОД 2021'!O178+$H$1*1-'Декабрь 2021'!D177</f>
        <v>2200</v>
      </c>
      <c r="Q178" s="106">
        <f t="shared" si="4"/>
        <v>26400</v>
      </c>
      <c r="R178" s="106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2020'!S179</f>
        <v>91.379999999997381</v>
      </c>
      <c r="E179" s="105">
        <f>'СВОД 2021'!D179+$H$1*1-'Январь 2021'!D178</f>
        <v>2291.3799999999974</v>
      </c>
      <c r="F179" s="105">
        <f>'СВОД 2021'!E179+$H$1*1-'Февраль 2021'!D178</f>
        <v>91.379999999997381</v>
      </c>
      <c r="G179" s="105">
        <f>'СВОД 2021'!F179+$H$1*1-'Март 2021'!D178</f>
        <v>2291.3799999999974</v>
      </c>
      <c r="H179" s="105">
        <f>'СВОД 2021'!G179+$H$1*1-'Апрель 2021'!D178</f>
        <v>-2108.6200000000026</v>
      </c>
      <c r="I179" s="105">
        <f>'СВОД 2021'!H179+$H$1*1-'Май 2021'!D178</f>
        <v>91.379999999997381</v>
      </c>
      <c r="J179" s="105">
        <f>'СВОД 2021'!I179+$H$1*1-'Июнь 2021'!D178</f>
        <v>-2108.6200000000026</v>
      </c>
      <c r="K179" s="105">
        <f>'СВОД 2021'!J179+$H$1*1-'Июль 2021'!D178</f>
        <v>91.379999999997381</v>
      </c>
      <c r="L179" s="105">
        <f>'СВОД 2021'!K179+$H$1*1-'Август 2021'!D178</f>
        <v>2291.3799999999974</v>
      </c>
      <c r="M179" s="105">
        <f>'СВОД 2021'!L179+$H$1*1-'Сентябрь 2021'!D178</f>
        <v>-8.6200000000026193</v>
      </c>
      <c r="N179" s="105">
        <f>'СВОД 2021'!M179+$H$1*1-'Октябрь 2021'!D178</f>
        <v>2191.3799999999974</v>
      </c>
      <c r="O179" s="105">
        <f>'СВОД 2021'!N179+$H$1*1-'Ноябрь 2021'!D178</f>
        <v>-8.6200000000026193</v>
      </c>
      <c r="P179" s="105">
        <f>'СВОД 2021'!O179+$H$1*1-'Декабрь 2021'!D178</f>
        <v>2191.3799999999974</v>
      </c>
      <c r="Q179" s="106">
        <f t="shared" si="4"/>
        <v>26400</v>
      </c>
      <c r="R179" s="106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06">
        <f t="shared" si="5"/>
        <v>2191.3799999999974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2020'!S180</f>
        <v>26606.899999999994</v>
      </c>
      <c r="E180" s="105">
        <f>'СВОД 2021'!D180+$H$1*1-'Январь 2021'!D179</f>
        <v>28806.899999999994</v>
      </c>
      <c r="F180" s="105">
        <f>'СВОД 2021'!E180+$H$1*1-'Февраль 2021'!D179</f>
        <v>9006.8999999999942</v>
      </c>
      <c r="G180" s="105">
        <f>'СВОД 2021'!F180+$H$1*1-'Март 2021'!D179</f>
        <v>11206.899999999994</v>
      </c>
      <c r="H180" s="105">
        <f>'СВОД 2021'!G180+$H$1*1-'Апрель 2021'!D179</f>
        <v>-7605.1000000000058</v>
      </c>
      <c r="I180" s="105">
        <f>'СВОД 2021'!H180+$H$1*1-'Май 2021'!D179</f>
        <v>-5405.1000000000058</v>
      </c>
      <c r="J180" s="105">
        <f>'СВОД 2021'!I180+$H$1*1-'Июнь 2021'!D179</f>
        <v>-3205.1000000000058</v>
      </c>
      <c r="K180" s="105">
        <f>'СВОД 2021'!J180+$H$1*1-'Июль 2021'!D179</f>
        <v>-1005.1000000000058</v>
      </c>
      <c r="L180" s="105">
        <f>'СВОД 2021'!K180+$H$1*1-'Август 2021'!D179</f>
        <v>1194.8999999999942</v>
      </c>
      <c r="M180" s="105">
        <f>'СВОД 2021'!L180+$H$1*1-'Сентябрь 2021'!D179</f>
        <v>3394.8999999999942</v>
      </c>
      <c r="N180" s="105">
        <f>'СВОД 2021'!M180+$H$1*1-'Октябрь 2021'!D179</f>
        <v>-1405.1000000000058</v>
      </c>
      <c r="O180" s="105">
        <f>'СВОД 2021'!N180+$H$1*1-'Ноябрь 2021'!D179</f>
        <v>-6205.1000000000058</v>
      </c>
      <c r="P180" s="105">
        <f>'СВОД 2021'!O180+$H$1*1-'Декабрь 2021'!D179</f>
        <v>-4005.1000000000058</v>
      </c>
      <c r="Q180" s="106">
        <f t="shared" si="4"/>
        <v>26400</v>
      </c>
      <c r="R180" s="106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06">
        <f t="shared" si="5"/>
        <v>-4005.1000000000058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2020'!S181</f>
        <v>57300</v>
      </c>
      <c r="E181" s="105">
        <f>'СВОД 2021'!D181+$H$1*1-'Январь 2021'!D180</f>
        <v>59500</v>
      </c>
      <c r="F181" s="105">
        <f>'СВОД 2021'!E181+$H$1*1-'Февраль 2021'!D180</f>
        <v>61700</v>
      </c>
      <c r="G181" s="105">
        <f>'СВОД 2021'!F181+$H$1*1-'Март 2021'!D180</f>
        <v>63900</v>
      </c>
      <c r="H181" s="105">
        <f>'СВОД 2021'!G181+$H$1*1-'Апрель 2021'!D180</f>
        <v>66100</v>
      </c>
      <c r="I181" s="105">
        <f>'СВОД 2021'!H181+$H$1*1-'Май 2021'!D180</f>
        <v>68300</v>
      </c>
      <c r="J181" s="105">
        <f>'СВОД 2021'!I181+$H$1*1-'Июнь 2021'!D180</f>
        <v>70500</v>
      </c>
      <c r="K181" s="105">
        <f>'СВОД 2021'!J181+$H$1*1-'Июль 2021'!D180</f>
        <v>72700</v>
      </c>
      <c r="L181" s="105">
        <f>'СВОД 2021'!K181+$H$1*1-'Август 2021'!D180</f>
        <v>74900</v>
      </c>
      <c r="M181" s="105">
        <f>'СВОД 2021'!L181+$H$1*1-'Сентябрь 2021'!D180</f>
        <v>77100</v>
      </c>
      <c r="N181" s="105">
        <f>'СВОД 2021'!M181+$H$1*1-'Октябрь 2021'!D180</f>
        <v>79300</v>
      </c>
      <c r="O181" s="105">
        <f>'СВОД 2021'!N181+$H$1*1-'Ноябрь 2021'!D180</f>
        <v>81500</v>
      </c>
      <c r="P181" s="105">
        <f>'СВОД 2021'!O181+$H$1*1-'Декабрь 2021'!D180</f>
        <v>83700</v>
      </c>
      <c r="Q181" s="106">
        <f t="shared" si="4"/>
        <v>26400</v>
      </c>
      <c r="R181" s="106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06">
        <f t="shared" si="5"/>
        <v>83700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2020'!S182</f>
        <v>66432.759999999995</v>
      </c>
      <c r="E182" s="105">
        <f>'СВОД 2021'!D182+$H$1*1-'Январь 2021'!D181</f>
        <v>64632.759999999995</v>
      </c>
      <c r="F182" s="105">
        <f>'СВОД 2021'!E182+$H$1*1-'Февраль 2021'!D181</f>
        <v>66832.759999999995</v>
      </c>
      <c r="G182" s="105">
        <f>'СВОД 2021'!F182+$H$1*1-'Март 2021'!D181</f>
        <v>62032.759999999995</v>
      </c>
      <c r="H182" s="105">
        <f>'СВОД 2021'!G182+$H$1*1-'Апрель 2021'!D181</f>
        <v>64232.759999999995</v>
      </c>
      <c r="I182" s="105">
        <f>'СВОД 2021'!H182+$H$1*1-'Май 2021'!D181</f>
        <v>66432.759999999995</v>
      </c>
      <c r="J182" s="105">
        <f>'СВОД 2021'!I182+$H$1*1-'Июнь 2021'!D181</f>
        <v>68632.759999999995</v>
      </c>
      <c r="K182" s="105">
        <f>'СВОД 2021'!J182+$H$1*1-'Июль 2021'!D181</f>
        <v>67332.759999999995</v>
      </c>
      <c r="L182" s="105">
        <f>'СВОД 2021'!K182+$H$1*1-'Август 2021'!D181</f>
        <v>61532.759999999995</v>
      </c>
      <c r="M182" s="105">
        <f>'СВОД 2021'!L182+$H$1*1-'Сентябрь 2021'!D181</f>
        <v>63732.759999999995</v>
      </c>
      <c r="N182" s="105">
        <f>'СВОД 2021'!M182+$H$1*1-'Октябрь 2021'!D181</f>
        <v>-4067.2400000000052</v>
      </c>
      <c r="O182" s="105">
        <f>'СВОД 2021'!N182+$H$1*1-'Ноябрь 2021'!D181</f>
        <v>-2867.2400000000052</v>
      </c>
      <c r="P182" s="105">
        <f>'СВОД 2021'!O182+$H$1*1-'Декабрь 2021'!D181</f>
        <v>-667.24000000000524</v>
      </c>
      <c r="Q182" s="106">
        <f t="shared" si="4"/>
        <v>26400</v>
      </c>
      <c r="R182" s="106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06">
        <f t="shared" si="5"/>
        <v>-667.24000000000524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2020'!S183</f>
        <v>0</v>
      </c>
      <c r="E183" s="105">
        <f>'СВОД 2021'!D183+$H$1*1-'Январь 2021'!D182</f>
        <v>2200</v>
      </c>
      <c r="F183" s="105">
        <f>'СВОД 2021'!E183+$H$1*1-'Февраль 2021'!D182</f>
        <v>4400</v>
      </c>
      <c r="G183" s="105">
        <f>'СВОД 2021'!F183+$H$1*1-'Март 2021'!D182</f>
        <v>6600</v>
      </c>
      <c r="H183" s="105">
        <f>'СВОД 2021'!G183+$H$1*1-'Апрель 2021'!D182</f>
        <v>-4400</v>
      </c>
      <c r="I183" s="105">
        <f>'СВОД 2021'!H183+$H$1*1-'Май 2021'!D182</f>
        <v>-2200</v>
      </c>
      <c r="J183" s="105">
        <f>'СВОД 2021'!I183+$H$1*1-'Июнь 2021'!D182</f>
        <v>0</v>
      </c>
      <c r="K183" s="105">
        <f>'СВОД 2021'!J183+$H$1*1-'Июль 2021'!D182</f>
        <v>2200</v>
      </c>
      <c r="L183" s="105">
        <f>'СВОД 2021'!K183+$H$1*1-'Август 2021'!D182</f>
        <v>4400</v>
      </c>
      <c r="M183" s="105">
        <f>'СВОД 2021'!L183+$H$1*1-'Сентябрь 2021'!D182</f>
        <v>0</v>
      </c>
      <c r="N183" s="105">
        <f>'СВОД 2021'!M183+$H$1*1-'Октябрь 2021'!D182</f>
        <v>2200</v>
      </c>
      <c r="O183" s="105">
        <f>'СВОД 2021'!N183+$H$1*1-'Ноябрь 2021'!D182</f>
        <v>4400</v>
      </c>
      <c r="P183" s="105">
        <f>'СВОД 2021'!O183+$H$1*1-'Декабрь 2021'!D182</f>
        <v>-6600</v>
      </c>
      <c r="Q183" s="106">
        <f t="shared" si="4"/>
        <v>26400</v>
      </c>
      <c r="R183" s="106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06">
        <f t="shared" si="5"/>
        <v>-6600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2020'!S184</f>
        <v>2190.2299999999996</v>
      </c>
      <c r="E184" s="105">
        <f>'СВОД 2021'!D184+$H$1*1-'Январь 2021'!D183</f>
        <v>2190.2299999999996</v>
      </c>
      <c r="F184" s="105">
        <f>'СВОД 2021'!E184+$H$1*1-'Февраль 2021'!D183</f>
        <v>2190.2299999999996</v>
      </c>
      <c r="G184" s="105">
        <f>'СВОД 2021'!F184+$H$1*1-'Март 2021'!D183</f>
        <v>2190.2299999999996</v>
      </c>
      <c r="H184" s="105">
        <f>'СВОД 2021'!G184+$H$1*1-'Апрель 2021'!D183</f>
        <v>2190.2299999999996</v>
      </c>
      <c r="I184" s="105">
        <f>'СВОД 2021'!H184+$H$1*1-'Май 2021'!D183</f>
        <v>-26516.74</v>
      </c>
      <c r="J184" s="105">
        <f>'СВОД 2021'!I184+$H$1*1-'Июнь 2021'!D183</f>
        <v>-24316.74</v>
      </c>
      <c r="K184" s="105">
        <f>'СВОД 2021'!J184+$H$1*1-'Июль 2021'!D183</f>
        <v>-22116.74</v>
      </c>
      <c r="L184" s="105">
        <f>'СВОД 2021'!K184+$H$1*1-'Август 2021'!D183</f>
        <v>-19916.740000000002</v>
      </c>
      <c r="M184" s="105">
        <f>'СВОД 2021'!L184+$H$1*1-'Сентябрь 2021'!D183</f>
        <v>-17716.740000000002</v>
      </c>
      <c r="N184" s="105">
        <f>'СВОД 2021'!M184+$H$1*1-'Октябрь 2021'!D183</f>
        <v>-15516.740000000002</v>
      </c>
      <c r="O184" s="105">
        <f>'СВОД 2021'!N184+$H$1*1-'Ноябрь 2021'!D183</f>
        <v>-13316.740000000002</v>
      </c>
      <c r="P184" s="105">
        <f>'СВОД 2021'!O184+$H$1*1-'Декабрь 2021'!D183</f>
        <v>-11116.740000000002</v>
      </c>
      <c r="Q184" s="106">
        <f t="shared" si="4"/>
        <v>26400</v>
      </c>
      <c r="R184" s="106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06">
        <f t="shared" si="5"/>
        <v>-11116.740000000002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2020'!S185</f>
        <v>50600</v>
      </c>
      <c r="E185" s="105">
        <f>'СВОД 2021'!D185+$H$1*1-'Январь 2021'!D184</f>
        <v>52800</v>
      </c>
      <c r="F185" s="105">
        <f>'СВОД 2021'!E185+$H$1*1-'Февраль 2021'!D184</f>
        <v>55000</v>
      </c>
      <c r="G185" s="105">
        <f>'СВОД 2021'!F185+$H$1*1-'Март 2021'!D184</f>
        <v>57200</v>
      </c>
      <c r="H185" s="105">
        <f>'СВОД 2021'!G185+$H$1*1-'Апрель 2021'!D184</f>
        <v>59400</v>
      </c>
      <c r="I185" s="105">
        <f>'СВОД 2021'!H185+$H$1*1-'Май 2021'!D184</f>
        <v>61600</v>
      </c>
      <c r="J185" s="105">
        <f>'СВОД 2021'!I185+$H$1*1-'Июнь 2021'!D184</f>
        <v>-2200</v>
      </c>
      <c r="K185" s="105">
        <f>'СВОД 2021'!J185+$H$1*1-'Июль 2021'!D184</f>
        <v>0</v>
      </c>
      <c r="L185" s="105">
        <f>'СВОД 2021'!K185+$H$1*1-'Август 2021'!D184</f>
        <v>2200</v>
      </c>
      <c r="M185" s="105">
        <f>'СВОД 2021'!L185+$H$1*1-'Сентябрь 2021'!D184</f>
        <v>4400</v>
      </c>
      <c r="N185" s="105">
        <f>'СВОД 2021'!M185+$H$1*1-'Октябрь 2021'!D184</f>
        <v>1600</v>
      </c>
      <c r="O185" s="105">
        <f>'СВОД 2021'!N185+$H$1*1-'Ноябрь 2021'!D184</f>
        <v>3800</v>
      </c>
      <c r="P185" s="105">
        <f>'СВОД 2021'!O185+$H$1*1-'Декабрь 2021'!D184</f>
        <v>0</v>
      </c>
      <c r="Q185" s="106">
        <f t="shared" si="4"/>
        <v>26400</v>
      </c>
      <c r="R185" s="106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2020'!S186</f>
        <v>0</v>
      </c>
      <c r="E186" s="105">
        <f>'СВОД 2021'!D186+$H$1*1-'Январь 2021'!D185</f>
        <v>0</v>
      </c>
      <c r="F186" s="105">
        <f>'СВОД 2021'!E186+$H$1*1-'Февраль 2021'!D185</f>
        <v>0</v>
      </c>
      <c r="G186" s="105">
        <f>'СВОД 2021'!F186+$H$1*1-'Март 2021'!D185</f>
        <v>0</v>
      </c>
      <c r="H186" s="105">
        <f>'СВОД 2021'!G186+$H$1*1-'Апрель 2021'!D185</f>
        <v>0</v>
      </c>
      <c r="I186" s="105">
        <f>'СВОД 2021'!H186+$H$1*1-'Май 2021'!D185</f>
        <v>0</v>
      </c>
      <c r="J186" s="105">
        <f>'СВОД 2021'!I186+$H$1*1-'Июнь 2021'!D185</f>
        <v>-2200</v>
      </c>
      <c r="K186" s="105">
        <f>'СВОД 2021'!J186+$H$1*1-'Июль 2021'!D185</f>
        <v>0</v>
      </c>
      <c r="L186" s="105">
        <f>'СВОД 2021'!K186+$H$1*1-'Август 2021'!D185</f>
        <v>0</v>
      </c>
      <c r="M186" s="105">
        <f>'СВОД 2021'!L186+$H$1*1-'Сентябрь 2021'!D185</f>
        <v>0</v>
      </c>
      <c r="N186" s="105">
        <f>'СВОД 2021'!M186+$H$1*1-'Октябрь 2021'!D185</f>
        <v>0</v>
      </c>
      <c r="O186" s="105">
        <f>'СВОД 2021'!N186+$H$1*1-'Ноябрь 2021'!D185</f>
        <v>0</v>
      </c>
      <c r="P186" s="105">
        <f>'СВОД 2021'!O186+$H$1*1-'Декабрь 2021'!D185</f>
        <v>0</v>
      </c>
      <c r="Q186" s="106">
        <f t="shared" si="4"/>
        <v>26400</v>
      </c>
      <c r="R186" s="106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2020'!S187</f>
        <v>-7300</v>
      </c>
      <c r="E187" s="105">
        <f>'СВОД 2021'!D187+$H$1*1-'Январь 2021'!D186</f>
        <v>-5100</v>
      </c>
      <c r="F187" s="105">
        <f>'СВОД 2021'!E187+$H$1*1-'Февраль 2021'!D186</f>
        <v>-5400</v>
      </c>
      <c r="G187" s="105">
        <f>'СВОД 2021'!F187+$H$1*1-'Март 2021'!D186</f>
        <v>-5700</v>
      </c>
      <c r="H187" s="105">
        <f>'СВОД 2021'!G187+$H$1*1-'Апрель 2021'!D186</f>
        <v>-6000</v>
      </c>
      <c r="I187" s="105">
        <f>'СВОД 2021'!H187+$H$1*1-'Май 2021'!D186</f>
        <v>-6300</v>
      </c>
      <c r="J187" s="105">
        <f>'СВОД 2021'!I187+$H$1*1-'Июнь 2021'!D186</f>
        <v>-6100</v>
      </c>
      <c r="K187" s="105">
        <f>'СВОД 2021'!J187+$H$1*1-'Июль 2021'!D186</f>
        <v>-6400</v>
      </c>
      <c r="L187" s="105">
        <f>'СВОД 2021'!K187+$H$1*1-'Август 2021'!D186</f>
        <v>-6700</v>
      </c>
      <c r="M187" s="105">
        <f>'СВОД 2021'!L187+$H$1*1-'Сентябрь 2021'!D186</f>
        <v>-7000</v>
      </c>
      <c r="N187" s="105">
        <f>'СВОД 2021'!M187+$H$1*1-'Октябрь 2021'!D186</f>
        <v>-7300</v>
      </c>
      <c r="O187" s="105">
        <f>'СВОД 2021'!N187+$H$1*1-'Ноябрь 2021'!D186</f>
        <v>-7600</v>
      </c>
      <c r="P187" s="105">
        <f>'СВОД 2021'!O187+$H$1*1-'Декабрь 2021'!D186</f>
        <v>-7900</v>
      </c>
      <c r="Q187" s="106">
        <f t="shared" si="4"/>
        <v>26400</v>
      </c>
      <c r="R187" s="106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06">
        <f t="shared" si="5"/>
        <v>-7900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2020'!S188</f>
        <v>50600.459999999992</v>
      </c>
      <c r="E188" s="105">
        <f>'СВОД 2021'!D188+$H$1*1-'Январь 2021'!D187</f>
        <v>16559.459999999992</v>
      </c>
      <c r="F188" s="105">
        <f>'СВОД 2021'!E188+$H$1*1-'Февраль 2021'!D187</f>
        <v>18759.459999999992</v>
      </c>
      <c r="G188" s="105">
        <f>'СВОД 2021'!F188+$H$1*1-'Март 2021'!D187</f>
        <v>18759.459999999992</v>
      </c>
      <c r="H188" s="105">
        <f>'СВОД 2021'!G188+$H$1*1-'Апрель 2021'!D187</f>
        <v>18759.459999999992</v>
      </c>
      <c r="I188" s="105">
        <f>'СВОД 2021'!H188+$H$1*1-'Май 2021'!D187</f>
        <v>18759.459999999992</v>
      </c>
      <c r="J188" s="105">
        <f>'СВОД 2021'!I188+$H$1*1-'Июнь 2021'!D187</f>
        <v>18759.459999999992</v>
      </c>
      <c r="K188" s="105">
        <f>'СВОД 2021'!J188+$H$1*1-'Июль 2021'!D187</f>
        <v>18759.459999999992</v>
      </c>
      <c r="L188" s="105">
        <f>'СВОД 2021'!K188+$H$1*1-'Август 2021'!D187</f>
        <v>18759.459999999992</v>
      </c>
      <c r="M188" s="105">
        <f>'СВОД 2021'!L188+$H$1*1-'Сентябрь 2021'!D187</f>
        <v>18759.459999999992</v>
      </c>
      <c r="N188" s="105">
        <f>'СВОД 2021'!M188+$H$1*1-'Октябрь 2021'!D187</f>
        <v>18759.459999999992</v>
      </c>
      <c r="O188" s="105">
        <f>'СВОД 2021'!N188+$H$1*1-'Ноябрь 2021'!D187</f>
        <v>18759.459999999992</v>
      </c>
      <c r="P188" s="105">
        <f>'СВОД 2021'!O188+$H$1*1-'Декабрь 2021'!D187</f>
        <v>18759.459999999992</v>
      </c>
      <c r="Q188" s="106">
        <f t="shared" si="4"/>
        <v>26400</v>
      </c>
      <c r="R188" s="106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2020'!S189</f>
        <v>16371.509999999998</v>
      </c>
      <c r="E189" s="105">
        <f>'СВОД 2021'!D189+$H$1*1-'Январь 2021'!D188</f>
        <v>11571.509999999998</v>
      </c>
      <c r="F189" s="105">
        <f>'СВОД 2021'!E189+$H$1*1-'Февраль 2021'!D188</f>
        <v>9371.5099999999984</v>
      </c>
      <c r="G189" s="105">
        <f>'СВОД 2021'!F189+$H$1*1-'Март 2021'!D188</f>
        <v>7771.5099999999984</v>
      </c>
      <c r="H189" s="105">
        <f>'СВОД 2021'!G189+$H$1*1-'Апрель 2021'!D188</f>
        <v>9971.5099999999984</v>
      </c>
      <c r="I189" s="105">
        <f>'СВОД 2021'!H189+$H$1*1-'Май 2021'!D188</f>
        <v>12171.509999999998</v>
      </c>
      <c r="J189" s="105">
        <f>'СВОД 2021'!I189+$H$1*1-'Июнь 2021'!D188</f>
        <v>14371.509999999998</v>
      </c>
      <c r="K189" s="105">
        <f>'СВОД 2021'!J189+$H$1*1-'Июль 2021'!D188</f>
        <v>11571.509999999998</v>
      </c>
      <c r="L189" s="105">
        <f>'СВОД 2021'!K189+$H$1*1-'Август 2021'!D188</f>
        <v>13771.509999999998</v>
      </c>
      <c r="M189" s="105">
        <f>'СВОД 2021'!L189+$H$1*1-'Сентябрь 2021'!D188</f>
        <v>11471.509999999998</v>
      </c>
      <c r="N189" s="105">
        <f>'СВОД 2021'!M189+$H$1*1-'Октябрь 2021'!D188</f>
        <v>13671.509999999998</v>
      </c>
      <c r="O189" s="105">
        <f>'СВОД 2021'!N189+$H$1*1-'Ноябрь 2021'!D188</f>
        <v>15871.509999999998</v>
      </c>
      <c r="P189" s="105">
        <f>'СВОД 2021'!O189+$H$1*1-'Декабрь 2021'!D188</f>
        <v>18071.509999999998</v>
      </c>
      <c r="Q189" s="106">
        <f t="shared" si="4"/>
        <v>26400</v>
      </c>
      <c r="R189" s="106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06">
        <f t="shared" si="5"/>
        <v>18071.509999999995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2020'!S190</f>
        <v>0</v>
      </c>
      <c r="E190" s="105">
        <f>'СВОД 2021'!D190+$H$1*1-'Январь 2021'!D189</f>
        <v>2200</v>
      </c>
      <c r="F190" s="105">
        <f>'СВОД 2021'!E190+$H$1*1-'Февраль 2021'!D189</f>
        <v>2200</v>
      </c>
      <c r="G190" s="105">
        <f>'СВОД 2021'!F190+$H$1*1-'Март 2021'!D189</f>
        <v>2200</v>
      </c>
      <c r="H190" s="105">
        <f>'СВОД 2021'!G190+$H$1*1-'Апрель 2021'!D189</f>
        <v>2200</v>
      </c>
      <c r="I190" s="105">
        <f>'СВОД 2021'!H190+$H$1*1-'Май 2021'!D189</f>
        <v>0</v>
      </c>
      <c r="J190" s="105">
        <f>'СВОД 2021'!I190+$H$1*1-'Июнь 2021'!D189</f>
        <v>0</v>
      </c>
      <c r="K190" s="105">
        <f>'СВОД 2021'!J190+$H$1*1-'Июль 2021'!D189</f>
        <v>0</v>
      </c>
      <c r="L190" s="105">
        <f>'СВОД 2021'!K190+$H$1*1-'Август 2021'!D189</f>
        <v>0</v>
      </c>
      <c r="M190" s="105">
        <f>'СВОД 2021'!L190+$H$1*1-'Сентябрь 2021'!D189</f>
        <v>-2200</v>
      </c>
      <c r="N190" s="105">
        <f>'СВОД 2021'!M190+$H$1*1-'Октябрь 2021'!D189</f>
        <v>0</v>
      </c>
      <c r="O190" s="105">
        <f>'СВОД 2021'!N190+$H$1*1-'Ноябрь 2021'!D189</f>
        <v>0</v>
      </c>
      <c r="P190" s="105">
        <f>'СВОД 2021'!O190+$H$1*1-'Декабрь 2021'!D189</f>
        <v>0</v>
      </c>
      <c r="Q190" s="106">
        <f t="shared" si="4"/>
        <v>26400</v>
      </c>
      <c r="R190" s="106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2020'!S191</f>
        <v>45835.67</v>
      </c>
      <c r="E191" s="105">
        <f>'СВОД 2021'!D191+$H$1*1-'Январь 2021'!D190</f>
        <v>48035.67</v>
      </c>
      <c r="F191" s="105">
        <f>'СВОД 2021'!E191+$H$1*1-'Февраль 2021'!D190</f>
        <v>0.66999999999825377</v>
      </c>
      <c r="G191" s="105">
        <f>'СВОД 2021'!F191+$H$1*1-'Март 2021'!D190</f>
        <v>2200.6699999999983</v>
      </c>
      <c r="H191" s="105">
        <f>'СВОД 2021'!G191+$H$1*1-'Апрель 2021'!D190</f>
        <v>4400.6699999999983</v>
      </c>
      <c r="I191" s="105">
        <f>'СВОД 2021'!H191+$H$1*1-'Май 2021'!D190</f>
        <v>6600.6699999999983</v>
      </c>
      <c r="J191" s="105">
        <f>'СВОД 2021'!I191+$H$1*1-'Июнь 2021'!D190</f>
        <v>2199.9999999999982</v>
      </c>
      <c r="K191" s="105">
        <f>'СВОД 2021'!J191+$H$1*1-'Июль 2021'!D190</f>
        <v>4399.9999999999982</v>
      </c>
      <c r="L191" s="105">
        <f>'СВОД 2021'!K191+$H$1*1-'Август 2021'!D190</f>
        <v>6599.9999999999982</v>
      </c>
      <c r="M191" s="105">
        <f>'СВОД 2021'!L191+$H$1*1-'Сентябрь 2021'!D190</f>
        <v>-2200.0000000000018</v>
      </c>
      <c r="N191" s="105">
        <f>'СВОД 2021'!M191+$H$1*1-'Октябрь 2021'!D190</f>
        <v>-1.8189894035458565E-12</v>
      </c>
      <c r="O191" s="105">
        <f>'СВОД 2021'!N191+$H$1*1-'Ноябрь 2021'!D190</f>
        <v>-2200.0000000000018</v>
      </c>
      <c r="P191" s="105">
        <f>'СВОД 2021'!O191+$H$1*1-'Декабрь 2021'!D190</f>
        <v>-1.8189894035458565E-12</v>
      </c>
      <c r="Q191" s="106">
        <f t="shared" si="4"/>
        <v>26400</v>
      </c>
      <c r="R191" s="106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06">
        <f t="shared" si="5"/>
        <v>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2020'!S192</f>
        <v>19800</v>
      </c>
      <c r="E192" s="105">
        <f>'СВОД 2021'!D192+$H$1*1-'Январь 2021'!D191</f>
        <v>2200</v>
      </c>
      <c r="F192" s="105">
        <f>'СВОД 2021'!E192+$H$1*1-'Февраль 2021'!D191</f>
        <v>4400</v>
      </c>
      <c r="G192" s="105">
        <f>'СВОД 2021'!F192+$H$1*1-'Март 2021'!D191</f>
        <v>0</v>
      </c>
      <c r="H192" s="105">
        <f>'СВОД 2021'!G192+$H$1*1-'Апрель 2021'!D191</f>
        <v>2200</v>
      </c>
      <c r="I192" s="105">
        <f>'СВОД 2021'!H192+$H$1*1-'Май 2021'!D191</f>
        <v>-2200</v>
      </c>
      <c r="J192" s="105">
        <f>'СВОД 2021'!I192+$H$1*1-'Июнь 2021'!D191</f>
        <v>0</v>
      </c>
      <c r="K192" s="105">
        <f>'СВОД 2021'!J192+$H$1*1-'Июль 2021'!D191</f>
        <v>-4400</v>
      </c>
      <c r="L192" s="105">
        <f>'СВОД 2021'!K192+$H$1*1-'Август 2021'!D191</f>
        <v>-2200</v>
      </c>
      <c r="M192" s="105">
        <f>'СВОД 2021'!L192+$H$1*1-'Сентябрь 2021'!D191</f>
        <v>0</v>
      </c>
      <c r="N192" s="105">
        <f>'СВОД 2021'!M192+$H$1*1-'Октябрь 2021'!D191</f>
        <v>2200</v>
      </c>
      <c r="O192" s="105">
        <f>'СВОД 2021'!N192+$H$1*1-'Ноябрь 2021'!D191</f>
        <v>4400</v>
      </c>
      <c r="P192" s="105">
        <f>'СВОД 2021'!O192+$H$1*1-'Декабрь 2021'!D191</f>
        <v>0</v>
      </c>
      <c r="Q192" s="106">
        <f t="shared" si="4"/>
        <v>26400</v>
      </c>
      <c r="R192" s="106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2020'!S193</f>
        <v>53900</v>
      </c>
      <c r="E193" s="105">
        <f>'СВОД 2021'!D193+$H$1*1-'Январь 2021'!D192</f>
        <v>56100</v>
      </c>
      <c r="F193" s="105">
        <f>'СВОД 2021'!E193+$H$1*1-'Февраль 2021'!D192</f>
        <v>58300</v>
      </c>
      <c r="G193" s="105">
        <f>'СВОД 2021'!F193+$H$1*1-'Март 2021'!D192</f>
        <v>60500</v>
      </c>
      <c r="H193" s="105">
        <f>'СВОД 2021'!G193+$H$1*1-'Апрель 2021'!D192</f>
        <v>62700</v>
      </c>
      <c r="I193" s="105">
        <f>'СВОД 2021'!H193+$H$1*1-'Май 2021'!D192</f>
        <v>64900</v>
      </c>
      <c r="J193" s="105">
        <f>'СВОД 2021'!I193+$H$1*1-'Июнь 2021'!D192</f>
        <v>67100</v>
      </c>
      <c r="K193" s="105">
        <f>'СВОД 2021'!J193+$H$1*1-'Июль 2021'!D192</f>
        <v>69300</v>
      </c>
      <c r="L193" s="105">
        <f>'СВОД 2021'!K193+$H$1*1-'Август 2021'!D192</f>
        <v>71500</v>
      </c>
      <c r="M193" s="105">
        <f>'СВОД 2021'!L193+$H$1*1-'Сентябрь 2021'!D192</f>
        <v>-8303.1300000000047</v>
      </c>
      <c r="N193" s="105">
        <f>'СВОД 2021'!M193+$H$1*1-'Октябрь 2021'!D192</f>
        <v>-6103.1300000000047</v>
      </c>
      <c r="O193" s="105">
        <f>'СВОД 2021'!N193+$H$1*1-'Ноябрь 2021'!D192</f>
        <v>-3903.1300000000047</v>
      </c>
      <c r="P193" s="105">
        <f>'СВОД 2021'!O193+$H$1*1-'Декабрь 2021'!D192</f>
        <v>-1703.1300000000047</v>
      </c>
      <c r="Q193" s="106">
        <f t="shared" si="4"/>
        <v>26400</v>
      </c>
      <c r="R193" s="106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82003.13</v>
      </c>
      <c r="S193" s="106">
        <f t="shared" si="5"/>
        <v>-1703.1300000000047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2020'!S194</f>
        <v>182738.51000000007</v>
      </c>
      <c r="E194" s="105">
        <f>'СВОД 2021'!D194+$H$1*1-'Январь 2021'!D193</f>
        <v>184938.51000000007</v>
      </c>
      <c r="F194" s="105">
        <f>'СВОД 2021'!E194+$H$1*1-'Февраль 2021'!D193</f>
        <v>187138.51000000007</v>
      </c>
      <c r="G194" s="105">
        <f>'СВОД 2021'!F194+$H$1*1-'Март 2021'!D193</f>
        <v>189338.51000000007</v>
      </c>
      <c r="H194" s="105">
        <f>'СВОД 2021'!G194+$H$1*1-'Апрель 2021'!D193</f>
        <v>191538.51000000007</v>
      </c>
      <c r="I194" s="105">
        <f>'СВОД 2021'!H194+$H$1*1-'Май 2021'!D193</f>
        <v>193738.51000000007</v>
      </c>
      <c r="J194" s="105">
        <f>'СВОД 2021'!I194+$H$1*1-'Июнь 2021'!D193</f>
        <v>195938.51000000007</v>
      </c>
      <c r="K194" s="105">
        <f>'СВОД 2021'!J194+$H$1*1-'Июль 2021'!D193</f>
        <v>198138.51000000007</v>
      </c>
      <c r="L194" s="105">
        <f>'СВОД 2021'!K194+$H$1*1-'Август 2021'!D193</f>
        <v>200338.51000000007</v>
      </c>
      <c r="M194" s="105">
        <f>'СВОД 2021'!L194+$H$1*1-'Сентябрь 2021'!D193</f>
        <v>202538.51000000007</v>
      </c>
      <c r="N194" s="105">
        <f>'СВОД 2021'!M194+$H$1*1-'Октябрь 2021'!D193</f>
        <v>204738.51000000007</v>
      </c>
      <c r="O194" s="105">
        <f>'СВОД 2021'!N194+$H$1*1-'Ноябрь 2021'!D193</f>
        <v>206938.51000000007</v>
      </c>
      <c r="P194" s="105">
        <f>'СВОД 2021'!O194+$H$1*1-'Декабрь 2021'!D193</f>
        <v>209138.51000000007</v>
      </c>
      <c r="Q194" s="106">
        <f t="shared" si="4"/>
        <v>26400</v>
      </c>
      <c r="R194" s="106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06">
        <f t="shared" si="5"/>
        <v>209138.51000000007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2020'!S195</f>
        <v>-171.72000000000116</v>
      </c>
      <c r="E195" s="105">
        <f>'СВОД 2021'!D195+$H$1*1-'Январь 2021'!D194</f>
        <v>2028.2799999999988</v>
      </c>
      <c r="F195" s="105">
        <f>'СВОД 2021'!E195+$H$1*1-'Февраль 2021'!D194</f>
        <v>-171.72000000000116</v>
      </c>
      <c r="G195" s="105">
        <f>'СВОД 2021'!F195+$H$1*1-'Март 2021'!D194</f>
        <v>-171.72000000000116</v>
      </c>
      <c r="H195" s="105">
        <f>'СВОД 2021'!G195+$H$1*1-'Апрель 2021'!D194</f>
        <v>-171.72000000000116</v>
      </c>
      <c r="I195" s="105">
        <f>'СВОД 2021'!H195+$H$1*1-'Май 2021'!D194</f>
        <v>-171.72000000000116</v>
      </c>
      <c r="J195" s="105">
        <f>'СВОД 2021'!I195+$H$1*1-'Июнь 2021'!D194</f>
        <v>-171.72000000000116</v>
      </c>
      <c r="K195" s="105">
        <f>'СВОД 2021'!J195+$H$1*1-'Июль 2021'!D194</f>
        <v>-171.72000000000116</v>
      </c>
      <c r="L195" s="105">
        <f>'СВОД 2021'!K195+$H$1*1-'Август 2021'!D194</f>
        <v>-171.72000000000116</v>
      </c>
      <c r="M195" s="105">
        <f>'СВОД 2021'!L195+$H$1*1-'Сентябрь 2021'!D194</f>
        <v>-171.72000000000116</v>
      </c>
      <c r="N195" s="105">
        <f>'СВОД 2021'!M195+$H$1*1-'Октябрь 2021'!D194</f>
        <v>-171.72000000000116</v>
      </c>
      <c r="O195" s="105">
        <f>'СВОД 2021'!N195+$H$1*1-'Ноябрь 2021'!D194</f>
        <v>-171.72000000000116</v>
      </c>
      <c r="P195" s="105">
        <f>'СВОД 2021'!O195+$H$1*1-'Декабрь 2021'!D194</f>
        <v>-2371.7200000000012</v>
      </c>
      <c r="Q195" s="106">
        <f t="shared" si="4"/>
        <v>26400</v>
      </c>
      <c r="R195" s="106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06">
        <f t="shared" si="5"/>
        <v>-2371.7200000000012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2020'!S196</f>
        <v>-2200</v>
      </c>
      <c r="E196" s="105">
        <f>'СВОД 2021'!D196+$H$1*1-'Январь 2021'!D195</f>
        <v>0</v>
      </c>
      <c r="F196" s="105">
        <f>'СВОД 2021'!E196+$H$1*1-'Февраль 2021'!D195</f>
        <v>0</v>
      </c>
      <c r="G196" s="105">
        <f>'СВОД 2021'!F196+$H$1*1-'Март 2021'!D195</f>
        <v>0</v>
      </c>
      <c r="H196" s="105">
        <f>'СВОД 2021'!G196+$H$1*1-'Апрель 2021'!D195</f>
        <v>0</v>
      </c>
      <c r="I196" s="105">
        <f>'СВОД 2021'!H196+$H$1*1-'Май 2021'!D195</f>
        <v>0</v>
      </c>
      <c r="J196" s="105">
        <f>'СВОД 2021'!I196+$H$1*1-'Июнь 2021'!D195</f>
        <v>0</v>
      </c>
      <c r="K196" s="105">
        <f>'СВОД 2021'!J196+$H$1*1-'Июль 2021'!D195</f>
        <v>0</v>
      </c>
      <c r="L196" s="105">
        <f>'СВОД 2021'!K196+$H$1*1-'Август 2021'!D195</f>
        <v>0</v>
      </c>
      <c r="M196" s="105">
        <f>'СВОД 2021'!L196+$H$1*1-'Сентябрь 2021'!D195</f>
        <v>0</v>
      </c>
      <c r="N196" s="105">
        <f>'СВОД 2021'!M196+$H$1*1-'Октябрь 2021'!D195</f>
        <v>0</v>
      </c>
      <c r="O196" s="105">
        <f>'СВОД 2021'!N196+$H$1*1-'Ноябрь 2021'!D195</f>
        <v>0</v>
      </c>
      <c r="P196" s="105">
        <f>'СВОД 2021'!O196+$H$1*1-'Декабрь 2021'!D195</f>
        <v>-2200</v>
      </c>
      <c r="Q196" s="106">
        <f t="shared" ref="Q196:Q214" si="6">2200*12</f>
        <v>26400</v>
      </c>
      <c r="R196" s="106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2020'!S197</f>
        <v>2200</v>
      </c>
      <c r="E197" s="105">
        <f>'СВОД 2021'!D197+$H$1*1-'Январь 2021'!D196</f>
        <v>2200</v>
      </c>
      <c r="F197" s="105">
        <f>'СВОД 2021'!E197+$H$1*1-'Февраль 2021'!D196</f>
        <v>2200</v>
      </c>
      <c r="G197" s="105">
        <f>'СВОД 2021'!F197+$H$1*1-'Март 2021'!D196</f>
        <v>2200</v>
      </c>
      <c r="H197" s="105">
        <f>'СВОД 2021'!G197+$H$1*1-'Апрель 2021'!D196</f>
        <v>2200</v>
      </c>
      <c r="I197" s="105">
        <f>'СВОД 2021'!H197+$H$1*1-'Май 2021'!D196</f>
        <v>2200</v>
      </c>
      <c r="J197" s="105">
        <f>'СВОД 2021'!I197+$H$1*1-'Июнь 2021'!D196</f>
        <v>2200</v>
      </c>
      <c r="K197" s="105">
        <f>'СВОД 2021'!J197+$H$1*1-'Июль 2021'!D196</f>
        <v>2200</v>
      </c>
      <c r="L197" s="105">
        <f>'СВОД 2021'!K197+$H$1*1-'Август 2021'!D196</f>
        <v>2200</v>
      </c>
      <c r="M197" s="105">
        <f>'СВОД 2021'!L197+$H$1*1-'Сентябрь 2021'!D196</f>
        <v>2200</v>
      </c>
      <c r="N197" s="105">
        <f>'СВОД 2021'!M197+$H$1*1-'Октябрь 2021'!D196</f>
        <v>2200</v>
      </c>
      <c r="O197" s="105">
        <f>'СВОД 2021'!N197+$H$1*1-'Ноябрь 2021'!D196</f>
        <v>2200</v>
      </c>
      <c r="P197" s="105">
        <f>'СВОД 2021'!O197+$H$1*1-'Декабрь 2021'!D196</f>
        <v>2200</v>
      </c>
      <c r="Q197" s="106">
        <f t="shared" si="6"/>
        <v>26400</v>
      </c>
      <c r="R197" s="106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2020'!S198</f>
        <v>4400</v>
      </c>
      <c r="E198" s="105">
        <f>'СВОД 2021'!D198+$H$1*1-'Январь 2021'!D197</f>
        <v>6600</v>
      </c>
      <c r="F198" s="105">
        <f>'СВОД 2021'!E198+$H$1*1-'Февраль 2021'!D197</f>
        <v>8800</v>
      </c>
      <c r="G198" s="105">
        <f>'СВОД 2021'!F198+$H$1*1-'Март 2021'!D197</f>
        <v>1000</v>
      </c>
      <c r="H198" s="105">
        <f>'СВОД 2021'!G198+$H$1*1-'Апрель 2021'!D197</f>
        <v>3200</v>
      </c>
      <c r="I198" s="105">
        <f>'СВОД 2021'!H198+$H$1*1-'Май 2021'!D197</f>
        <v>5400</v>
      </c>
      <c r="J198" s="105">
        <f>'СВОД 2021'!I198+$H$1*1-'Июнь 2021'!D197</f>
        <v>7600</v>
      </c>
      <c r="K198" s="105">
        <f>'СВОД 2021'!J198+$H$1*1-'Июль 2021'!D197</f>
        <v>-200</v>
      </c>
      <c r="L198" s="105">
        <f>'СВОД 2021'!K198+$H$1*1-'Август 2021'!D197</f>
        <v>2000</v>
      </c>
      <c r="M198" s="105">
        <f>'СВОД 2021'!L198+$H$1*1-'Сентябрь 2021'!D197</f>
        <v>4200</v>
      </c>
      <c r="N198" s="105">
        <f>'СВОД 2021'!M198+$H$1*1-'Октябрь 2021'!D197</f>
        <v>6400</v>
      </c>
      <c r="O198" s="105">
        <f>'СВОД 2021'!N198+$H$1*1-'Ноябрь 2021'!D197</f>
        <v>8600</v>
      </c>
      <c r="P198" s="105">
        <f>'СВОД 2021'!O198+$H$1*1-'Декабрь 2021'!D197</f>
        <v>10800</v>
      </c>
      <c r="Q198" s="106">
        <f t="shared" si="6"/>
        <v>26400</v>
      </c>
      <c r="R198" s="106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06">
        <f t="shared" si="7"/>
        <v>10800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2020'!S199</f>
        <v>0</v>
      </c>
      <c r="E199" s="105">
        <f>'СВОД 2021'!D199+$H$1*1-'Январь 2021'!D198</f>
        <v>2200</v>
      </c>
      <c r="F199" s="105">
        <f>'СВОД 2021'!E199+$H$1*1-'Февраль 2021'!D198</f>
        <v>4400</v>
      </c>
      <c r="G199" s="105">
        <f>'СВОД 2021'!F199+$H$1*1-'Март 2021'!D198</f>
        <v>-4400</v>
      </c>
      <c r="H199" s="105">
        <f>'СВОД 2021'!G199+$H$1*1-'Апрель 2021'!D198</f>
        <v>-2200</v>
      </c>
      <c r="I199" s="105">
        <f>'СВОД 2021'!H199+$H$1*1-'Май 2021'!D198</f>
        <v>0</v>
      </c>
      <c r="J199" s="105">
        <f>'СВОД 2021'!I199+$H$1*1-'Июнь 2021'!D198</f>
        <v>-4400</v>
      </c>
      <c r="K199" s="105">
        <f>'СВОД 2021'!J199+$H$1*1-'Июль 2021'!D198</f>
        <v>-2200</v>
      </c>
      <c r="L199" s="105">
        <f>'СВОД 2021'!K199+$H$1*1-'Август 2021'!D198</f>
        <v>0</v>
      </c>
      <c r="M199" s="105">
        <f>'СВОД 2021'!L199+$H$1*1-'Сентябрь 2021'!D198</f>
        <v>-6600</v>
      </c>
      <c r="N199" s="105">
        <f>'СВОД 2021'!M199+$H$1*1-'Октябрь 2021'!D198</f>
        <v>-4400</v>
      </c>
      <c r="O199" s="105">
        <f>'СВОД 2021'!N199+$H$1*1-'Ноябрь 2021'!D198</f>
        <v>-2200</v>
      </c>
      <c r="P199" s="105">
        <f>'СВОД 2021'!O199+$H$1*1-'Декабрь 2021'!D198</f>
        <v>0</v>
      </c>
      <c r="Q199" s="106">
        <f t="shared" si="6"/>
        <v>26400</v>
      </c>
      <c r="R199" s="106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2020'!S200</f>
        <v>-2647.0400000000009</v>
      </c>
      <c r="E200" s="105">
        <f>'СВОД 2021'!D200+$H$1*1-'Январь 2021'!D199</f>
        <v>-447.04000000000087</v>
      </c>
      <c r="F200" s="105">
        <f>'СВОД 2021'!E200+$H$1*1-'Февраль 2021'!D199</f>
        <v>1752.9599999999991</v>
      </c>
      <c r="G200" s="105">
        <f>'СВОД 2021'!F200+$H$1*1-'Март 2021'!D199</f>
        <v>-2200.0400000000009</v>
      </c>
      <c r="H200" s="105">
        <f>'СВОД 2021'!G200+$H$1*1-'Апрель 2021'!D199</f>
        <v>-4.0000000000873115E-2</v>
      </c>
      <c r="I200" s="105">
        <f>'СВОД 2021'!H200+$H$1*1-'Май 2021'!D199</f>
        <v>2199.9599999999991</v>
      </c>
      <c r="J200" s="105">
        <f>'СВОД 2021'!I200+$H$1*1-'Июнь 2021'!D199</f>
        <v>4399.9599999999991</v>
      </c>
      <c r="K200" s="105">
        <f>'СВОД 2021'!J200+$H$1*1-'Июль 2021'!D199</f>
        <v>0</v>
      </c>
      <c r="L200" s="105">
        <f>'СВОД 2021'!K200+$H$1*1-'Август 2021'!D199</f>
        <v>2200</v>
      </c>
      <c r="M200" s="105">
        <f>'СВОД 2021'!L200+$H$1*1-'Сентябрь 2021'!D199</f>
        <v>4400</v>
      </c>
      <c r="N200" s="105">
        <f>'СВОД 2021'!M200+$H$1*1-'Октябрь 2021'!D199</f>
        <v>6600</v>
      </c>
      <c r="O200" s="105">
        <f>'СВОД 2021'!N200+$H$1*1-'Ноябрь 2021'!D199</f>
        <v>0</v>
      </c>
      <c r="P200" s="105">
        <f>'СВОД 2021'!O200+$H$1*1-'Декабрь 2021'!D199</f>
        <v>0</v>
      </c>
      <c r="Q200" s="106">
        <f t="shared" si="6"/>
        <v>26400</v>
      </c>
      <c r="R200" s="106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06">
        <f t="shared" si="7"/>
        <v>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2020'!S201</f>
        <v>0</v>
      </c>
      <c r="E201" s="105">
        <f>'СВОД 2021'!D201+$H$1*1-'Январь 2021'!D200</f>
        <v>2200</v>
      </c>
      <c r="F201" s="105">
        <f>'СВОД 2021'!E201+$H$1*1-'Февраль 2021'!D200</f>
        <v>0</v>
      </c>
      <c r="G201" s="105">
        <f>'СВОД 2021'!F201+$H$1*1-'Март 2021'!D200</f>
        <v>0</v>
      </c>
      <c r="H201" s="105">
        <f>'СВОД 2021'!G201+$H$1*1-'Апрель 2021'!D200</f>
        <v>0</v>
      </c>
      <c r="I201" s="105">
        <f>'СВОД 2021'!H201+$H$1*1-'Май 2021'!D200</f>
        <v>-21153.29</v>
      </c>
      <c r="J201" s="105">
        <f>'СВОД 2021'!I201+$H$1*1-'Июнь 2021'!D200</f>
        <v>-18953.29</v>
      </c>
      <c r="K201" s="105">
        <f>'СВОД 2021'!J201+$H$1*1-'Июль 2021'!D200</f>
        <v>-16753.29</v>
      </c>
      <c r="L201" s="105">
        <f>'СВОД 2021'!K201+$H$1*1-'Август 2021'!D200</f>
        <v>-14553.29</v>
      </c>
      <c r="M201" s="105">
        <f>'СВОД 2021'!L201+$H$1*1-'Сентябрь 2021'!D200</f>
        <v>-12353.29</v>
      </c>
      <c r="N201" s="105">
        <f>'СВОД 2021'!M201+$H$1*1-'Октябрь 2021'!D200</f>
        <v>-10153.290000000001</v>
      </c>
      <c r="O201" s="105">
        <f>'СВОД 2021'!N201+$H$1*1-'Ноябрь 2021'!D200</f>
        <v>-7953.2900000000009</v>
      </c>
      <c r="P201" s="105">
        <f>'СВОД 2021'!O201+$H$1*1-'Декабрь 2021'!D200</f>
        <v>-5753.2900000000009</v>
      </c>
      <c r="Q201" s="106">
        <f t="shared" si="6"/>
        <v>26400</v>
      </c>
      <c r="R201" s="106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06">
        <f t="shared" si="7"/>
        <v>-5753.2900000000009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2020'!S202</f>
        <v>-49926.01</v>
      </c>
      <c r="E202" s="105">
        <f>'СВОД 2021'!D202+$H$1*1-'Январь 2021'!D201</f>
        <v>-47726.01</v>
      </c>
      <c r="F202" s="105">
        <f>'СВОД 2021'!E202+$H$1*1-'Февраль 2021'!D201</f>
        <v>-45526.01</v>
      </c>
      <c r="G202" s="105">
        <f>'СВОД 2021'!F202+$H$1*1-'Март 2021'!D201</f>
        <v>-43326.01</v>
      </c>
      <c r="H202" s="105">
        <f>'СВОД 2021'!G202+$H$1*1-'Апрель 2021'!D201</f>
        <v>-41126.01</v>
      </c>
      <c r="I202" s="105">
        <f>'СВОД 2021'!H202+$H$1*1-'Май 2021'!D201</f>
        <v>-38926.01</v>
      </c>
      <c r="J202" s="105">
        <f>'СВОД 2021'!I202+$H$1*1-'Июнь 2021'!D201</f>
        <v>-36726.01</v>
      </c>
      <c r="K202" s="105">
        <f>'СВОД 2021'!J202+$H$1*1-'Июль 2021'!D201</f>
        <v>-34526.01</v>
      </c>
      <c r="L202" s="105">
        <f>'СВОД 2021'!K202+$H$1*1-'Август 2021'!D201</f>
        <v>-32326.010000000002</v>
      </c>
      <c r="M202" s="105">
        <f>'СВОД 2021'!L202+$H$1*1-'Сентябрь 2021'!D201</f>
        <v>-30126.010000000002</v>
      </c>
      <c r="N202" s="105">
        <f>'СВОД 2021'!M202+$H$1*1-'Октябрь 2021'!D201</f>
        <v>-27926.010000000002</v>
      </c>
      <c r="O202" s="105">
        <f>'СВОД 2021'!N202+$H$1*1-'Ноябрь 2021'!D201</f>
        <v>-25726.010000000002</v>
      </c>
      <c r="P202" s="105">
        <f>'СВОД 2021'!O202+$H$1*1-'Декабрь 2021'!D201</f>
        <v>-23526.010000000002</v>
      </c>
      <c r="Q202" s="106">
        <f t="shared" si="6"/>
        <v>26400</v>
      </c>
      <c r="R202" s="106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2020'!S203</f>
        <v>2200</v>
      </c>
      <c r="E203" s="105">
        <f>'СВОД 2021'!D203+$H$1*1-'Январь 2021'!D202</f>
        <v>2200</v>
      </c>
      <c r="F203" s="105">
        <f>'СВОД 2021'!E203+$H$1*1-'Февраль 2021'!D202</f>
        <v>2200</v>
      </c>
      <c r="G203" s="105">
        <f>'СВОД 2021'!F203+$H$1*1-'Март 2021'!D202</f>
        <v>2200</v>
      </c>
      <c r="H203" s="105">
        <f>'СВОД 2021'!G203+$H$1*1-'Апрель 2021'!D202</f>
        <v>0</v>
      </c>
      <c r="I203" s="105">
        <f>'СВОД 2021'!H203+$H$1*1-'Май 2021'!D202</f>
        <v>0</v>
      </c>
      <c r="J203" s="105">
        <f>'СВОД 2021'!I203+$H$1*1-'Июнь 2021'!D202</f>
        <v>0</v>
      </c>
      <c r="K203" s="105">
        <f>'СВОД 2021'!J203+$H$1*1-'Июль 2021'!D202</f>
        <v>0</v>
      </c>
      <c r="L203" s="105">
        <f>'СВОД 2021'!K203+$H$1*1-'Август 2021'!D202</f>
        <v>0</v>
      </c>
      <c r="M203" s="105">
        <f>'СВОД 2021'!L203+$H$1*1-'Сентябрь 2021'!D202</f>
        <v>0</v>
      </c>
      <c r="N203" s="105">
        <f>'СВОД 2021'!M203+$H$1*1-'Октябрь 2021'!D202</f>
        <v>0</v>
      </c>
      <c r="O203" s="105">
        <f>'СВОД 2021'!N203+$H$1*1-'Ноябрь 2021'!D202</f>
        <v>0</v>
      </c>
      <c r="P203" s="105">
        <f>'СВОД 2021'!O203+$H$1*1-'Декабрь 2021'!D202</f>
        <v>0</v>
      </c>
      <c r="Q203" s="106">
        <f t="shared" si="6"/>
        <v>26400</v>
      </c>
      <c r="R203" s="106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2020'!S204</f>
        <v>-40.709999999999127</v>
      </c>
      <c r="E204" s="105">
        <f>'СВОД 2021'!D204+$H$1*1-'Январь 2021'!D203</f>
        <v>-40.709999999999127</v>
      </c>
      <c r="F204" s="105">
        <f>'СВОД 2021'!E204+$H$1*1-'Февраль 2021'!D203</f>
        <v>-40.709999999999127</v>
      </c>
      <c r="G204" s="105">
        <f>'СВОД 2021'!F204+$H$1*1-'Март 2021'!D203</f>
        <v>-40.709999999999127</v>
      </c>
      <c r="H204" s="105">
        <f>'СВОД 2021'!G204+$H$1*1-'Апрель 2021'!D203</f>
        <v>-40.709999999999127</v>
      </c>
      <c r="I204" s="105">
        <f>'СВОД 2021'!H204+$H$1*1-'Май 2021'!D203</f>
        <v>-40.709999999999127</v>
      </c>
      <c r="J204" s="105">
        <f>'СВОД 2021'!I204+$H$1*1-'Июнь 2021'!D203</f>
        <v>-40.709999999999127</v>
      </c>
      <c r="K204" s="105">
        <f>'СВОД 2021'!J204+$H$1*1-'Июль 2021'!D203</f>
        <v>-40.709999999999127</v>
      </c>
      <c r="L204" s="105">
        <f>'СВОД 2021'!K204+$H$1*1-'Август 2021'!D203</f>
        <v>-40.709999999999127</v>
      </c>
      <c r="M204" s="105">
        <f>'СВОД 2021'!L204+$H$1*1-'Сентябрь 2021'!D203</f>
        <v>-40.709999999999127</v>
      </c>
      <c r="N204" s="105">
        <f>'СВОД 2021'!M204+$H$1*1-'Октябрь 2021'!D203</f>
        <v>-40.709999999999127</v>
      </c>
      <c r="O204" s="105">
        <f>'СВОД 2021'!N204+$H$1*1-'Ноябрь 2021'!D203</f>
        <v>-40.709999999999127</v>
      </c>
      <c r="P204" s="105">
        <f>'СВОД 2021'!O204+$H$1*1-'Декабрь 2021'!D203</f>
        <v>-40.709999999999127</v>
      </c>
      <c r="Q204" s="106">
        <f t="shared" si="6"/>
        <v>26400</v>
      </c>
      <c r="R204" s="106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2020'!S205</f>
        <v>1668.3900000000031</v>
      </c>
      <c r="E205" s="105">
        <f>'СВОД 2021'!D205+$H$1*1-'Январь 2021'!D204</f>
        <v>1668.3900000000031</v>
      </c>
      <c r="F205" s="105">
        <f>'СВОД 2021'!E205+$H$1*1-'Февраль 2021'!D204</f>
        <v>1668.3900000000031</v>
      </c>
      <c r="G205" s="105">
        <f>'СВОД 2021'!F205+$H$1*1-'Март 2021'!D204</f>
        <v>1668.3900000000031</v>
      </c>
      <c r="H205" s="105">
        <f>'СВОД 2021'!G205+$H$1*1-'Апрель 2021'!D204</f>
        <v>1668.3900000000031</v>
      </c>
      <c r="I205" s="105">
        <f>'СВОД 2021'!H205+$H$1*1-'Май 2021'!D204</f>
        <v>1668.3900000000031</v>
      </c>
      <c r="J205" s="105">
        <f>'СВОД 2021'!I205+$H$1*1-'Июнь 2021'!D204</f>
        <v>1668.3900000000031</v>
      </c>
      <c r="K205" s="105">
        <f>'СВОД 2021'!J205+$H$1*1-'Июль 2021'!D204</f>
        <v>1668.3900000000031</v>
      </c>
      <c r="L205" s="105">
        <f>'СВОД 2021'!K205+$H$1*1-'Август 2021'!D204</f>
        <v>3868.3900000000031</v>
      </c>
      <c r="M205" s="105">
        <f>'СВОД 2021'!L205+$H$1*1-'Сентябрь 2021'!D204</f>
        <v>1668.3900000000031</v>
      </c>
      <c r="N205" s="105">
        <f>'СВОД 2021'!M205+$H$1*1-'Октябрь 2021'!D204</f>
        <v>1668.3900000000031</v>
      </c>
      <c r="O205" s="105">
        <f>'СВОД 2021'!N205+$H$1*1-'Ноябрь 2021'!D204</f>
        <v>1668.3900000000031</v>
      </c>
      <c r="P205" s="105">
        <f>'СВОД 2021'!O205+$H$1*1-'Декабрь 2021'!D204</f>
        <v>1668.3900000000031</v>
      </c>
      <c r="Q205" s="106">
        <f t="shared" si="6"/>
        <v>26400</v>
      </c>
      <c r="R205" s="106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06">
        <f t="shared" si="7"/>
        <v>1668.3900000000031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2020'!S206</f>
        <v>11925.73</v>
      </c>
      <c r="E206" s="105">
        <f>'СВОД 2021'!D206+$H$1*1-'Январь 2021'!D205</f>
        <v>14125.73</v>
      </c>
      <c r="F206" s="105">
        <f>'СВОД 2021'!E206+$H$1*1-'Февраль 2021'!D205</f>
        <v>16325.73</v>
      </c>
      <c r="G206" s="105">
        <f>'СВОД 2021'!F206+$H$1*1-'Март 2021'!D205</f>
        <v>14125.73</v>
      </c>
      <c r="H206" s="105">
        <f>'СВОД 2021'!G206+$H$1*1-'Апрель 2021'!D205</f>
        <v>16325.73</v>
      </c>
      <c r="I206" s="105">
        <f>'СВОД 2021'!H206+$H$1*1-'Май 2021'!D205</f>
        <v>7525.73</v>
      </c>
      <c r="J206" s="105">
        <f>'СВОД 2021'!I206+$H$1*1-'Июнь 2021'!D205</f>
        <v>-1274.2700000000004</v>
      </c>
      <c r="K206" s="105">
        <f>'СВОД 2021'!J206+$H$1*1-'Июль 2021'!D205</f>
        <v>925.72999999999956</v>
      </c>
      <c r="L206" s="105">
        <f>'СВОД 2021'!K206+$H$1*1-'Август 2021'!D205</f>
        <v>925.72999999999956</v>
      </c>
      <c r="M206" s="105">
        <f>'СВОД 2021'!L206+$H$1*1-'Сентябрь 2021'!D205</f>
        <v>3125.7299999999996</v>
      </c>
      <c r="N206" s="105">
        <f>'СВОД 2021'!M206+$H$1*1-'Октябрь 2021'!D205</f>
        <v>5325.73</v>
      </c>
      <c r="O206" s="105">
        <f>'СВОД 2021'!N206+$H$1*1-'Ноябрь 2021'!D205</f>
        <v>5325.73</v>
      </c>
      <c r="P206" s="105">
        <f>'СВОД 2021'!O206+$H$1*1-'Декабрь 2021'!D205</f>
        <v>5325.73</v>
      </c>
      <c r="Q206" s="106">
        <f t="shared" si="6"/>
        <v>26400</v>
      </c>
      <c r="R206" s="106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06">
        <f t="shared" si="7"/>
        <v>5325.7299999999959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2020'!S207</f>
        <v>-9992.8700000000026</v>
      </c>
      <c r="E207" s="105">
        <f>'СВОД 2021'!D207+$H$1*1-'Январь 2021'!D206</f>
        <v>-9992.8700000000026</v>
      </c>
      <c r="F207" s="105">
        <f>'СВОД 2021'!E207+$H$1*1-'Февраль 2021'!D206</f>
        <v>-9992.8700000000026</v>
      </c>
      <c r="G207" s="105">
        <f>'СВОД 2021'!F207+$H$1*1-'Март 2021'!D206</f>
        <v>-9992.8700000000026</v>
      </c>
      <c r="H207" s="105">
        <f>'СВОД 2021'!G207+$H$1*1-'Апрель 2021'!D206</f>
        <v>-9992.8700000000026</v>
      </c>
      <c r="I207" s="105">
        <f>'СВОД 2021'!H207+$H$1*1-'Май 2021'!D206</f>
        <v>-9992.8700000000026</v>
      </c>
      <c r="J207" s="105">
        <f>'СВОД 2021'!I207+$H$1*1-'Июнь 2021'!D206</f>
        <v>-9992.8700000000026</v>
      </c>
      <c r="K207" s="105">
        <f>'СВОД 2021'!J207+$H$1*1-'Июль 2021'!D206</f>
        <v>-9992.8700000000026</v>
      </c>
      <c r="L207" s="105">
        <f>'СВОД 2021'!K207+$H$1*1-'Август 2021'!D206</f>
        <v>-9992.8700000000026</v>
      </c>
      <c r="M207" s="105">
        <f>'СВОД 2021'!L207+$H$1*1-'Сентябрь 2021'!D206</f>
        <v>-9992.8700000000026</v>
      </c>
      <c r="N207" s="105">
        <f>'СВОД 2021'!M207+$H$1*1-'Октябрь 2021'!D206</f>
        <v>-9992.8700000000026</v>
      </c>
      <c r="O207" s="105">
        <f>'СВОД 2021'!N207+$H$1*1-'Ноябрь 2021'!D206</f>
        <v>-9992.8700000000026</v>
      </c>
      <c r="P207" s="105">
        <f>'СВОД 2021'!O207+$H$1*1-'Декабрь 2021'!D206</f>
        <v>-9992.8700000000026</v>
      </c>
      <c r="Q207" s="106">
        <f t="shared" si="6"/>
        <v>26400</v>
      </c>
      <c r="R207" s="106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06">
        <f t="shared" si="7"/>
        <v>-9992.8700000000026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2020'!S208</f>
        <v>-4.0000000008149073E-2</v>
      </c>
      <c r="E208" s="105">
        <f>'СВОД 2021'!D208+$H$1*1-'Январь 2021'!D207</f>
        <v>2199.9599999999919</v>
      </c>
      <c r="F208" s="105">
        <f>'СВОД 2021'!E208+$H$1*1-'Февраль 2021'!D207</f>
        <v>4399.9599999999919</v>
      </c>
      <c r="G208" s="105">
        <f>'СВОД 2021'!F208+$H$1*1-'Март 2021'!D207</f>
        <v>-4.0000000008149073E-2</v>
      </c>
      <c r="H208" s="105">
        <f>'СВОД 2021'!G208+$H$1*1-'Апрель 2021'!D207</f>
        <v>2199.9599999999919</v>
      </c>
      <c r="I208" s="105">
        <f>'СВОД 2021'!H208+$H$1*1-'Май 2021'!D207</f>
        <v>4399.9599999999919</v>
      </c>
      <c r="J208" s="105">
        <f>'СВОД 2021'!I208+$H$1*1-'Июнь 2021'!D207</f>
        <v>6599.9599999999919</v>
      </c>
      <c r="K208" s="105">
        <f>'СВОД 2021'!J208+$H$1*1-'Июль 2021'!D207</f>
        <v>2199.9599999999919</v>
      </c>
      <c r="L208" s="105">
        <f>'СВОД 2021'!K208+$H$1*1-'Август 2021'!D207</f>
        <v>4399.9599999999919</v>
      </c>
      <c r="M208" s="105">
        <f>'СВОД 2021'!L208+$H$1*1-'Сентябрь 2021'!D207</f>
        <v>-4.0000000008149073E-2</v>
      </c>
      <c r="N208" s="105">
        <f>'СВОД 2021'!M208+$H$1*1-'Октябрь 2021'!D207</f>
        <v>2199.9599999999919</v>
      </c>
      <c r="O208" s="105">
        <f>'СВОД 2021'!N208+$H$1*1-'Ноябрь 2021'!D207</f>
        <v>-2200.0400000000081</v>
      </c>
      <c r="P208" s="105">
        <f>'СВОД 2021'!O208+$H$1*1-'Декабрь 2021'!D207</f>
        <v>-4.0000000008149073E-2</v>
      </c>
      <c r="Q208" s="106">
        <f t="shared" si="6"/>
        <v>26400</v>
      </c>
      <c r="R208" s="106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06">
        <f t="shared" si="7"/>
        <v>-4.0000000008149073E-2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2020'!S209</f>
        <v>0</v>
      </c>
      <c r="E209" s="105">
        <f>'СВОД 2021'!D209+$H$1*1-'Январь 2021'!D208</f>
        <v>-4400</v>
      </c>
      <c r="F209" s="105">
        <f>'СВОД 2021'!E209+$H$1*1-'Февраль 2021'!D208</f>
        <v>-2200</v>
      </c>
      <c r="G209" s="105">
        <f>'СВОД 2021'!F209+$H$1*1-'Март 2021'!D208</f>
        <v>0</v>
      </c>
      <c r="H209" s="105">
        <f>'СВОД 2021'!G209+$H$1*1-'Апрель 2021'!D208</f>
        <v>-4400</v>
      </c>
      <c r="I209" s="105">
        <f>'СВОД 2021'!H209+$H$1*1-'Май 2021'!D208</f>
        <v>-2200</v>
      </c>
      <c r="J209" s="105">
        <f>'СВОД 2021'!I209+$H$1*1-'Июнь 2021'!D208</f>
        <v>0</v>
      </c>
      <c r="K209" s="105">
        <f>'СВОД 2021'!J209+$H$1*1-'Июль 2021'!D208</f>
        <v>-4400</v>
      </c>
      <c r="L209" s="105">
        <f>'СВОД 2021'!K209+$H$1*1-'Август 2021'!D208</f>
        <v>-2200</v>
      </c>
      <c r="M209" s="105">
        <f>'СВОД 2021'!L209+$H$1*1-'Сентябрь 2021'!D208</f>
        <v>0</v>
      </c>
      <c r="N209" s="105">
        <f>'СВОД 2021'!M209+$H$1*1-'Октябрь 2021'!D208</f>
        <v>-4400</v>
      </c>
      <c r="O209" s="105">
        <f>'СВОД 2021'!N209+$H$1*1-'Ноябрь 2021'!D208</f>
        <v>-2200</v>
      </c>
      <c r="P209" s="105">
        <f>'СВОД 2021'!O209+$H$1*1-'Декабрь 2021'!D208</f>
        <v>0</v>
      </c>
      <c r="Q209" s="106">
        <f t="shared" si="6"/>
        <v>26400</v>
      </c>
      <c r="R209" s="106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06">
        <f t="shared" si="7"/>
        <v>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2020'!S210</f>
        <v>6600</v>
      </c>
      <c r="E210" s="105">
        <f>'СВОД 2021'!D210+$H$1*1-'Январь 2021'!D209</f>
        <v>0</v>
      </c>
      <c r="F210" s="105">
        <f>'СВОД 2021'!E210+$H$1*1-'Февраль 2021'!D209</f>
        <v>2200</v>
      </c>
      <c r="G210" s="105">
        <f>'СВОД 2021'!F210+$H$1*1-'Март 2021'!D209</f>
        <v>4400</v>
      </c>
      <c r="H210" s="105">
        <f>'СВОД 2021'!G210+$H$1*1-'Апрель 2021'!D209</f>
        <v>-2200</v>
      </c>
      <c r="I210" s="105">
        <f>'СВОД 2021'!H210+$H$1*1-'Май 2021'!D209</f>
        <v>0</v>
      </c>
      <c r="J210" s="105">
        <f>'СВОД 2021'!I210+$H$1*1-'Июнь 2021'!D209</f>
        <v>2200</v>
      </c>
      <c r="K210" s="105">
        <f>'СВОД 2021'!J210+$H$1*1-'Июль 2021'!D209</f>
        <v>0</v>
      </c>
      <c r="L210" s="105">
        <f>'СВОД 2021'!K210+$H$1*1-'Август 2021'!D209</f>
        <v>2200</v>
      </c>
      <c r="M210" s="105">
        <f>'СВОД 2021'!L210+$H$1*1-'Сентябрь 2021'!D209</f>
        <v>4400</v>
      </c>
      <c r="N210" s="105">
        <f>'СВОД 2021'!M210+$H$1*1-'Октябрь 2021'!D209</f>
        <v>0</v>
      </c>
      <c r="O210" s="105">
        <f>'СВОД 2021'!N210+$H$1*1-'Ноябрь 2021'!D209</f>
        <v>0</v>
      </c>
      <c r="P210" s="105">
        <f>'СВОД 2021'!O210+$H$1*1-'Декабрь 2021'!D209</f>
        <v>2200</v>
      </c>
      <c r="Q210" s="106">
        <f t="shared" si="6"/>
        <v>26400</v>
      </c>
      <c r="R210" s="106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06">
        <f t="shared" si="7"/>
        <v>2200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2020'!S211</f>
        <v>-900</v>
      </c>
      <c r="E211" s="105">
        <f>'СВОД 2021'!D211+$H$1*1-'Январь 2021'!D210</f>
        <v>-900</v>
      </c>
      <c r="F211" s="105">
        <f>'СВОД 2021'!E211+$H$1*1-'Февраль 2021'!D210</f>
        <v>1300</v>
      </c>
      <c r="G211" s="105">
        <f>'СВОД 2021'!F211+$H$1*1-'Март 2021'!D210</f>
        <v>860</v>
      </c>
      <c r="H211" s="105">
        <f>'СВОД 2021'!G211+$H$1*1-'Апрель 2021'!D210</f>
        <v>3060</v>
      </c>
      <c r="I211" s="105">
        <f>'СВОД 2021'!H211+$H$1*1-'Май 2021'!D210</f>
        <v>860</v>
      </c>
      <c r="J211" s="105">
        <f>'СВОД 2021'!I211+$H$1*1-'Июнь 2021'!D210</f>
        <v>860</v>
      </c>
      <c r="K211" s="105">
        <f>'СВОД 2021'!J211+$H$1*1-'Июль 2021'!D210</f>
        <v>860</v>
      </c>
      <c r="L211" s="105">
        <f>'СВОД 2021'!K211+$H$1*1-'Август 2021'!D210</f>
        <v>860</v>
      </c>
      <c r="M211" s="105">
        <f>'СВОД 2021'!L211+$H$1*1-'Сентябрь 2021'!D210</f>
        <v>860</v>
      </c>
      <c r="N211" s="105">
        <f>'СВОД 2021'!M211+$H$1*1-'Октябрь 2021'!D210</f>
        <v>860</v>
      </c>
      <c r="O211" s="105">
        <f>'СВОД 2021'!N211+$H$1*1-'Ноябрь 2021'!D210</f>
        <v>860</v>
      </c>
      <c r="P211" s="105">
        <f>'СВОД 2021'!O211+$H$1*1-'Декабрь 2021'!D210</f>
        <v>860</v>
      </c>
      <c r="Q211" s="106">
        <f t="shared" si="6"/>
        <v>26400</v>
      </c>
      <c r="R211" s="106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2020'!S212</f>
        <v>118300</v>
      </c>
      <c r="E212" s="105">
        <f>'СВОД 2021'!D212+$H$1*1-'Январь 2021'!D211</f>
        <v>120500</v>
      </c>
      <c r="F212" s="105">
        <f>'СВОД 2021'!E212+$H$1*1-'Февраль 2021'!D211</f>
        <v>122700</v>
      </c>
      <c r="G212" s="105">
        <f>'СВОД 2021'!F212+$H$1*1-'Март 2021'!D211</f>
        <v>124900</v>
      </c>
      <c r="H212" s="105">
        <f>'СВОД 2021'!G212+$H$1*1-'Апрель 2021'!D211</f>
        <v>127100</v>
      </c>
      <c r="I212" s="105">
        <f>'СВОД 2021'!H212+$H$1*1-'Май 2021'!D211</f>
        <v>129300</v>
      </c>
      <c r="J212" s="105">
        <f>'СВОД 2021'!I212+$H$1*1-'Июнь 2021'!D211</f>
        <v>131500</v>
      </c>
      <c r="K212" s="105">
        <f>'СВОД 2021'!J212+$H$1*1-'Июль 2021'!D211</f>
        <v>133700</v>
      </c>
      <c r="L212" s="105">
        <f>'СВОД 2021'!K212+$H$1*1-'Август 2021'!D211</f>
        <v>135900</v>
      </c>
      <c r="M212" s="105">
        <f>'СВОД 2021'!L212+$H$1*1-'Сентябрь 2021'!D211</f>
        <v>138100</v>
      </c>
      <c r="N212" s="105">
        <f>'СВОД 2021'!M212+$H$1*1-'Октябрь 2021'!D211</f>
        <v>140300</v>
      </c>
      <c r="O212" s="105">
        <f>'СВОД 2021'!N212+$H$1*1-'Ноябрь 2021'!D211</f>
        <v>142500</v>
      </c>
      <c r="P212" s="105">
        <f>'СВОД 2021'!O212+$H$1*1-'Декабрь 2021'!D211</f>
        <v>144700</v>
      </c>
      <c r="Q212" s="106">
        <f t="shared" si="6"/>
        <v>26400</v>
      </c>
      <c r="R212" s="106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06">
        <f t="shared" si="7"/>
        <v>144700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2020'!S213</f>
        <v>57131.420000000006</v>
      </c>
      <c r="E213" s="105">
        <f>'СВОД 2021'!D213+$H$1*1-'Январь 2021'!D212</f>
        <v>57131.420000000006</v>
      </c>
      <c r="F213" s="105">
        <f>'СВОД 2021'!E213+$H$1*1-'Февраль 2021'!D212</f>
        <v>57131.420000000006</v>
      </c>
      <c r="G213" s="105">
        <f>'СВОД 2021'!F213+$H$1*1-'Март 2021'!D212</f>
        <v>57131.420000000006</v>
      </c>
      <c r="H213" s="105">
        <f>'СВОД 2021'!G213+$H$1*1-'Апрель 2021'!D212</f>
        <v>57131.420000000006</v>
      </c>
      <c r="I213" s="105">
        <f>'СВОД 2021'!H213+$H$1*1-'Май 2021'!D212</f>
        <v>59331.420000000006</v>
      </c>
      <c r="J213" s="105">
        <f>'СВОД 2021'!I213+$H$1*1-'Июнь 2021'!D212</f>
        <v>59331.420000000006</v>
      </c>
      <c r="K213" s="105">
        <f>'СВОД 2021'!J213+$H$1*1-'Июль 2021'!D212</f>
        <v>61531.420000000006</v>
      </c>
      <c r="L213" s="105">
        <f>'СВОД 2021'!K213+$H$1*1-'Август 2021'!D212</f>
        <v>61531.420000000006</v>
      </c>
      <c r="M213" s="105">
        <f>'СВОД 2021'!L213+$H$1*1-'Сентябрь 2021'!D212</f>
        <v>61531.420000000006</v>
      </c>
      <c r="N213" s="105">
        <f>'СВОД 2021'!M213+$H$1*1-'Октябрь 2021'!D212</f>
        <v>63731.420000000006</v>
      </c>
      <c r="O213" s="105">
        <f>'СВОД 2021'!N213+$H$1*1-'Ноябрь 2021'!D212</f>
        <v>63731.420000000013</v>
      </c>
      <c r="P213" s="105">
        <f>'СВОД 2021'!O213+$H$1*1-'Декабрь 2021'!D212</f>
        <v>63731.420000000013</v>
      </c>
      <c r="Q213" s="106">
        <f t="shared" si="6"/>
        <v>26400</v>
      </c>
      <c r="R213" s="106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06">
        <f t="shared" si="7"/>
        <v>63731.420000000013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2020'!S214</f>
        <v>172999.05000000005</v>
      </c>
      <c r="E214" s="105">
        <f>'СВОД 2021'!D214+$H$1*1-'Январь 2021'!D213</f>
        <v>175199.05000000005</v>
      </c>
      <c r="F214" s="105">
        <f>'СВОД 2021'!E214+$H$1*1-'Февраль 2021'!D213</f>
        <v>177399.05000000005</v>
      </c>
      <c r="G214" s="105">
        <f>'СВОД 2021'!F214+$H$1*1-'Март 2021'!D213</f>
        <v>179599.05000000005</v>
      </c>
      <c r="H214" s="105">
        <f>'СВОД 2021'!G214+$H$1*1-'Апрель 2021'!D213</f>
        <v>181799.05000000005</v>
      </c>
      <c r="I214" s="105">
        <f>'СВОД 2021'!H214+$H$1*1-'Май 2021'!D213</f>
        <v>183999.05000000005</v>
      </c>
      <c r="J214" s="105">
        <f>'СВОД 2021'!I214+$H$1*1-'Июнь 2021'!D213</f>
        <v>186199.05000000005</v>
      </c>
      <c r="K214" s="105">
        <f>'СВОД 2021'!J214+$H$1*1-'Июль 2021'!D213</f>
        <v>188399.05000000005</v>
      </c>
      <c r="L214" s="105">
        <f>'СВОД 2021'!K214+$H$1*1-'Август 2021'!D213</f>
        <v>190599.05000000005</v>
      </c>
      <c r="M214" s="105">
        <f>'СВОД 2021'!L214+$H$1*1-'Сентябрь 2021'!D213</f>
        <v>192799.05000000005</v>
      </c>
      <c r="N214" s="105">
        <f>'СВОД 2021'!M214+$H$1*1-'Октябрь 2021'!D213</f>
        <v>194999.05000000005</v>
      </c>
      <c r="O214" s="105">
        <f>'СВОД 2021'!N214+$H$1*1-'Ноябрь 2021'!D213</f>
        <v>197199.05000000005</v>
      </c>
      <c r="P214" s="105">
        <f>'СВОД 2021'!O214+$H$1*1-'Декабрь 2021'!D213</f>
        <v>199399.05000000005</v>
      </c>
      <c r="Q214" s="106">
        <f t="shared" si="6"/>
        <v>26400</v>
      </c>
      <c r="R214" s="106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06">
        <f t="shared" si="7"/>
        <v>199399.05000000005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3852116.2899999991</v>
      </c>
      <c r="E216" s="11">
        <f t="shared" ref="E216:S216" si="8">SUM(E3:E215)</f>
        <v>3851590.6499999994</v>
      </c>
      <c r="F216" s="11">
        <f t="shared" si="8"/>
        <v>3598431.2399999993</v>
      </c>
      <c r="G216" s="11">
        <f t="shared" si="8"/>
        <v>3423597.13</v>
      </c>
      <c r="H216" s="11">
        <f t="shared" si="8"/>
        <v>3421799.26</v>
      </c>
      <c r="I216" s="11">
        <f>SUM(I3:I215)</f>
        <v>3230207.6799999997</v>
      </c>
      <c r="J216" s="11">
        <f t="shared" si="8"/>
        <v>3081039.2499999991</v>
      </c>
      <c r="K216" s="11">
        <f t="shared" si="8"/>
        <v>2944724.7199999997</v>
      </c>
      <c r="L216" s="11">
        <f t="shared" si="8"/>
        <v>2988267.24</v>
      </c>
      <c r="M216" s="11">
        <f t="shared" si="8"/>
        <v>2789112.62</v>
      </c>
      <c r="N216" s="7">
        <f t="shared" si="8"/>
        <v>2749685.08</v>
      </c>
      <c r="O216" s="7">
        <f t="shared" si="8"/>
        <v>2637119.4400000004</v>
      </c>
      <c r="P216" s="7">
        <f t="shared" si="8"/>
        <v>2645710.6500000004</v>
      </c>
      <c r="Q216" s="15">
        <f t="shared" si="8"/>
        <v>5504400</v>
      </c>
      <c r="R216" s="15">
        <f t="shared" si="8"/>
        <v>6713005.6399999987</v>
      </c>
      <c r="S216" s="15">
        <f t="shared" si="8"/>
        <v>2643510.6500000004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215">
    <cfRule type="cellIs" dxfId="345" priority="2" operator="lessThanOrEqual">
      <formula>0</formula>
    </cfRule>
  </conditionalFormatting>
  <hyperlinks>
    <hyperlink ref="E2" location="'Январь 2021'!A1" display="Сальдо на 31.01.21" xr:uid="{00000000-0004-0000-4F00-000000000000}"/>
    <hyperlink ref="A1" location="'СВОД 2020'!A1" display="СВОД 2020" xr:uid="{00000000-0004-0000-4F00-000002000000}"/>
    <hyperlink ref="F2" location="'Февраль 2021'!A1" display="Сальдо на 28.02.21" xr:uid="{00000000-0004-0000-4F00-000003000000}"/>
    <hyperlink ref="G2" location="'Март 2021'!A1" display="Сальдо на 31.03.21" xr:uid="{00000000-0004-0000-4F00-000004000000}"/>
    <hyperlink ref="H2" location="'Апрель 2021'!A1" display="Сальдо на 30.04.21" xr:uid="{00000000-0004-0000-4F00-000005000000}"/>
    <hyperlink ref="I2" location="'Май 2021'!A1" display="Сальдо на 31.05.2021" xr:uid="{00000000-0004-0000-4F00-000006000000}"/>
    <hyperlink ref="J2" location="'Июнь 2021'!A1" display="Сальдо на 30.06.21" xr:uid="{00000000-0004-0000-4F00-000007000000}"/>
    <hyperlink ref="K2" location="'Июль 2021'!A1" display="Сальдо на 31.07.21" xr:uid="{00000000-0004-0000-4F00-000008000000}"/>
    <hyperlink ref="L2" location="'Август 2021'!A1" display="Сальдо на 31.08.21" xr:uid="{00000000-0004-0000-4F00-000009000000}"/>
    <hyperlink ref="M2" location="'Сентябрь 2021'!A1" display="Сальдо на 30.09.21" xr:uid="{00000000-0004-0000-4F00-00000A000000}"/>
    <hyperlink ref="N2" location="'Октябрь 2021'!A1" display="Сальдо на 31.10.21" xr:uid="{00000000-0004-0000-4F00-00000B000000}"/>
    <hyperlink ref="O2" location="'Ноябрь 2021'!A1" display="Сальдо на 30.11.21" xr:uid="{00000000-0004-0000-4F00-00000C000000}"/>
    <hyperlink ref="P2" location="'Декабрь 2021'!A1" display="Сальдо на 31.12.21" xr:uid="{00000000-0004-0000-4F00-00000D000000}"/>
    <hyperlink ref="D2" location="'СВОД 2025'!Область_печати" display="САЛЬДО                       на начало года" xr:uid="{00000000-0004-0000-4F00-000001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15000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10000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15000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1200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8800</v>
      </c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>
        <v>17600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19000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4400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35200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26400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34398.29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36241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19800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459225.63999999996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44" priority="5" operator="equal">
      <formula>0</formula>
    </cfRule>
    <cfRule type="cellIs" dxfId="343" priority="6" operator="equal">
      <formula>"а"</formula>
    </cfRule>
  </conditionalFormatting>
  <hyperlinks>
    <hyperlink ref="E1" location="'СВОД 2021'!A1" display="СВОД 2018" xr:uid="{00000000-0004-0000-5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>
    <tabColor rgb="FFFFCCFF"/>
    <pageSetUpPr fitToPage="1"/>
  </sheetPr>
  <dimension ref="A1:E219"/>
  <sheetViews>
    <sheetView workbookViewId="0">
      <pane ySplit="1" topLeftCell="A81" activePane="bottomLeft" state="frozen"/>
      <selection activeCell="B198" sqref="B198"/>
      <selection pane="bottomLeft" activeCell="G107" sqref="G10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30000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2000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14200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17600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6600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137021.84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33045.78</v>
      </c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27500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23936.79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4400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9400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26400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10000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11000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35200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22000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50235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4400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711859.40999999992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1000000}"/>
  <conditionalFormatting sqref="C2:C114 C119:C214">
    <cfRule type="cellIs" dxfId="342" priority="1" operator="equal">
      <formula>0</formula>
    </cfRule>
    <cfRule type="cellIs" dxfId="341" priority="2" operator="equal">
      <formula>"а"</formula>
    </cfRule>
  </conditionalFormatting>
  <hyperlinks>
    <hyperlink ref="E1" location="'СВОД 2021'!A1" display="СВОД 2018" xr:uid="{00000000-0004-0000-5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3000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6600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40000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2224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1911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>
        <v>158504.6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4400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12773.51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2000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8388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11000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3800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11000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6153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4400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2640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633534.11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2000000}"/>
  <conditionalFormatting sqref="C2:C114 C119:C214">
    <cfRule type="cellIs" dxfId="340" priority="1" operator="equal">
      <formula>0</formula>
    </cfRule>
    <cfRule type="cellIs" dxfId="339" priority="2" operator="equal">
      <formula>"а"</formula>
    </cfRule>
  </conditionalFormatting>
  <hyperlinks>
    <hyperlink ref="E1" location="'СВОД 2021'!A1" display="СВОД 2018" xr:uid="{00000000-0004-0000-5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E63" sqref="E6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23500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10000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>
        <v>30958.49</v>
      </c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388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2800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6600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5000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13800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3250.38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4200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21012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460497.87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3000000}"/>
  <conditionalFormatting sqref="C2:C114 C119:C214">
    <cfRule type="cellIs" dxfId="338" priority="1" operator="equal">
      <formula>0</formula>
    </cfRule>
    <cfRule type="cellIs" dxfId="337" priority="2" operator="equal">
      <formula>"а"</formula>
    </cfRule>
  </conditionalFormatting>
  <hyperlinks>
    <hyperlink ref="E1" location="'СВОД 2021'!A1" display="СВОД 2018" xr:uid="{00000000-0004-0000-5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5030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17600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20000</v>
      </c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8000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16000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10000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6453.05</v>
      </c>
      <c r="E63" s="144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20000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13540.58</v>
      </c>
      <c r="E102" s="144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3000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30000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27200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82570.69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9000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8800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30906.97</v>
      </c>
      <c r="E183" s="144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23353.29</v>
      </c>
      <c r="E200" s="144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144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650291.58000000007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4000000}"/>
  <conditionalFormatting sqref="C2:C114 C119:C214">
    <cfRule type="cellIs" dxfId="336" priority="1" operator="equal">
      <formula>0</formula>
    </cfRule>
    <cfRule type="cellIs" dxfId="335" priority="2" operator="equal">
      <formula>"а"</formula>
    </cfRule>
  </conditionalFormatting>
  <hyperlinks>
    <hyperlink ref="E1" location="'СВОД 2021'!A1" display="СВОД 2018" xr:uid="{00000000-0004-0000-5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2500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48400</v>
      </c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21000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8880.4599999999991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3000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144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8800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6600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2326.4499999999998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11000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41660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81661.67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15810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7000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7000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5945.83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4400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6600.67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6600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607868.43000000005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34" priority="1" operator="equal">
      <formula>0</formula>
    </cfRule>
    <cfRule type="cellIs" dxfId="333" priority="2" operator="equal">
      <formula>"а"</formula>
    </cfRule>
  </conditionalFormatting>
  <hyperlinks>
    <hyperlink ref="E1" location="'СВОД 2021'!A1" display="СВОД 2018" xr:uid="{00000000-0004-0000-5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1156.5999999999999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79283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8800</v>
      </c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28814.74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2346.9499999999998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5353.34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11000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2200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57560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10187.02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>
        <v>51175.92</v>
      </c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3500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6599.96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595014.53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6000000}"/>
  <conditionalFormatting sqref="C2:C114 C119:C214">
    <cfRule type="cellIs" dxfId="332" priority="1" operator="equal">
      <formula>0</formula>
    </cfRule>
    <cfRule type="cellIs" dxfId="331" priority="2" operator="equal">
      <formula>"а"</formula>
    </cfRule>
  </conditionalFormatting>
  <hyperlinks>
    <hyperlink ref="E1" location="'СВОД 2021'!A1" display="СВОД 2018" xr:uid="{00000000-0004-0000-5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11000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7200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5500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6600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13214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50600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2200.23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>
        <v>7185.68</v>
      </c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4400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8000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415157.48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7000000}"/>
  <conditionalFormatting sqref="C2:C114 C119:C214">
    <cfRule type="cellIs" dxfId="330" priority="1" operator="equal">
      <formula>0</formula>
    </cfRule>
    <cfRule type="cellIs" dxfId="329" priority="2" operator="equal">
      <formula>"а"</formula>
    </cfRule>
  </conditionalFormatting>
  <hyperlinks>
    <hyperlink ref="E1" location="'СВОД 2021'!A1" display="СВОД 2018" xr:uid="{00000000-0004-0000-5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H188" sqref="H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59721.18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12278.74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837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4500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70400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48500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9900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8800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46894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10000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4500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11000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>
        <v>82003.13</v>
      </c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8800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4400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657854.62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28" priority="1" operator="equal">
      <formula>0</formula>
    </cfRule>
    <cfRule type="cellIs" dxfId="327" priority="2" operator="equal">
      <formula>"а"</formula>
    </cfRule>
  </conditionalFormatting>
  <hyperlinks>
    <hyperlink ref="E1" location="'СВОД 2021'!A1" display="СВОД 2018" xr:uid="{00000000-0004-0000-5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8951.15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1950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1792.3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3350+3000</f>
        <v>6350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5370.69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1790.23*2</f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1790.23*2</f>
        <v>3580.46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5000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1790.23+1790.23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f>11500+13400</f>
        <v>24900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5370.69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5500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21482.76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2146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4750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f>1790.23*2</f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3570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1790+1490.23</f>
        <v>3280.23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4800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3580.5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3580.5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5370.69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2*1800</f>
        <v>3600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23272.99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6092.26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1800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4900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22800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2*1790.23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16112.07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1137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3800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1900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11000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1900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4750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1144.5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1791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342734.37</v>
      </c>
    </row>
    <row r="217" spans="1:4" hidden="1" x14ac:dyDescent="0.25"/>
    <row r="218" spans="1:4" ht="35.25" customHeight="1" x14ac:dyDescent="0.25"/>
  </sheetData>
  <autoFilter ref="A1:J216" xr:uid="{00000000-0009-0000-0000-000008000000}">
    <sortState xmlns:xlrd2="http://schemas.microsoft.com/office/spreadsheetml/2017/richdata2" ref="A2:E216">
      <sortCondition ref="B1:B216"/>
    </sortState>
  </autoFilter>
  <conditionalFormatting sqref="C2:C212">
    <cfRule type="cellIs" dxfId="561" priority="1" operator="equal">
      <formula>0</formula>
    </cfRule>
    <cfRule type="cellIs" dxfId="560" priority="2" operator="equal">
      <formula>"а"</formula>
    </cfRule>
  </conditionalFormatting>
  <hyperlinks>
    <hyperlink ref="E1" location="'СВОД 2015'!Область_печати" display="СВОД 2015" xr:uid="{00000000-0004-0000-0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13200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10000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11672.4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1254.21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8900</v>
      </c>
      <c r="E79" s="3"/>
    </row>
    <row r="80" spans="1:5" ht="15.95" customHeight="1" x14ac:dyDescent="0.25">
      <c r="A80" s="20" t="s">
        <v>388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21587.05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5000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13440.88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16136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4400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5000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6600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498127.54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9000000}"/>
  <conditionalFormatting sqref="C2:C114 C119:C214">
    <cfRule type="cellIs" dxfId="326" priority="1" operator="equal">
      <formula>0</formula>
    </cfRule>
    <cfRule type="cellIs" dxfId="325" priority="2" operator="equal">
      <formula>"а"</formula>
    </cfRule>
  </conditionalFormatting>
  <hyperlinks>
    <hyperlink ref="E1" location="'СВОД 2021'!A1" display="СВОД 2018" xr:uid="{00000000-0004-0000-5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4200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392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18000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>
        <v>147378.59</v>
      </c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26400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11000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11000.05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5600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5000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6600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17600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6600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1000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8800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573465.6399999999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A000000}"/>
  <conditionalFormatting sqref="C2:C114 C119:C214">
    <cfRule type="cellIs" dxfId="324" priority="1" operator="equal">
      <formula>0</formula>
    </cfRule>
    <cfRule type="cellIs" dxfId="323" priority="2" operator="equal">
      <formula>"а"</formula>
    </cfRule>
  </conditionalFormatting>
  <hyperlinks>
    <hyperlink ref="E1" location="'СВОД 2021'!A1" display="СВОД 2018" xr:uid="{00000000-0004-0000-5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4400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555.14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4400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4400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8800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7000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1500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3753.65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6600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4400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30000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30000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13200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4150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4000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6600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450108.79000000004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B000000}"/>
  <conditionalFormatting sqref="C2:C114 C119:C214">
    <cfRule type="cellIs" dxfId="322" priority="1" operator="equal">
      <formula>0</formula>
    </cfRule>
    <cfRule type="cellIs" dxfId="321" priority="2" operator="equal">
      <formula>"а"</formula>
    </cfRule>
  </conditionalFormatting>
  <hyperlinks>
    <hyperlink ref="E1" location="'СВОД 2021'!A1" display="СВОД 2018" xr:uid="{00000000-0004-0000-5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>
    <tabColor rgb="FFFF0000"/>
    <pageSetUpPr fitToPage="1"/>
  </sheetPr>
  <dimension ref="A1:T228"/>
  <sheetViews>
    <sheetView zoomScale="80" zoomScaleNormal="80" workbookViewId="0">
      <pane ySplit="2" topLeftCell="A102" activePane="bottomLeft" state="frozen"/>
      <selection activeCell="B198" sqref="B198"/>
      <selection pane="bottomLeft" activeCell="A103" sqref="A103:XFD103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391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393</v>
      </c>
      <c r="F2" s="30" t="s">
        <v>394</v>
      </c>
      <c r="G2" s="30" t="s">
        <v>395</v>
      </c>
      <c r="H2" s="30" t="s">
        <v>396</v>
      </c>
      <c r="I2" s="30" t="s">
        <v>397</v>
      </c>
      <c r="J2" s="30" t="s">
        <v>398</v>
      </c>
      <c r="K2" s="30" t="s">
        <v>399</v>
      </c>
      <c r="L2" s="30" t="s">
        <v>400</v>
      </c>
      <c r="M2" s="30" t="s">
        <v>401</v>
      </c>
      <c r="N2" s="30" t="s">
        <v>402</v>
      </c>
      <c r="O2" s="30" t="s">
        <v>403</v>
      </c>
      <c r="P2" s="30" t="s">
        <v>404</v>
      </c>
      <c r="Q2" s="146" t="s">
        <v>405</v>
      </c>
      <c r="R2" s="136" t="s">
        <v>17</v>
      </c>
      <c r="S2" s="136" t="s">
        <v>406</v>
      </c>
      <c r="T2" s="147"/>
    </row>
    <row r="3" spans="1:20" s="3" customFormat="1" ht="15.95" customHeight="1" x14ac:dyDescent="0.25">
      <c r="A3" s="21" t="s">
        <v>407</v>
      </c>
      <c r="B3" s="1">
        <v>1</v>
      </c>
      <c r="C3" s="113"/>
      <c r="D3" s="133">
        <f>'СВОД 2021'!S3</f>
        <v>5399.9999999999927</v>
      </c>
      <c r="E3" s="105">
        <f>'СВОД 2022'!D3+$H$1*1-'Январь 2022'!D2</f>
        <v>5099.9999999999927</v>
      </c>
      <c r="F3" s="105">
        <f>'СВОД 2022'!E3+$H$1*1-'Февраль 2022'!D2</f>
        <v>7299.9999999999927</v>
      </c>
      <c r="G3" s="105">
        <f>'СВОД 2022'!F3+$H$1*1-'Март 2022'!D2</f>
        <v>4499.9999999999927</v>
      </c>
      <c r="H3" s="105">
        <f>'СВОД 2022'!G3+$H$1*1-'Апрель 2022'!D2</f>
        <v>6699.9999999999927</v>
      </c>
      <c r="I3" s="105">
        <f>'СВОД 2022'!H3+$H$1*1-'Май 2022'!D2</f>
        <v>8899.9999999999927</v>
      </c>
      <c r="J3" s="105">
        <f>'СВОД 2022'!I3+$H$1*1-'Июнь 2022'!D2</f>
        <v>6099.9999999999927</v>
      </c>
      <c r="K3" s="105">
        <f>'СВОД 2022'!J3+$H$1*1-'Июль 2022'!D2</f>
        <v>5799.9999999999927</v>
      </c>
      <c r="L3" s="105">
        <f>'СВОД 2022'!K3+$H$1*1-'Август 2022'!D2</f>
        <v>7999.9999999999927</v>
      </c>
      <c r="M3" s="105">
        <f>'СВОД 2022'!L3+$H$1*1-'Сентябрь 2022'!D2</f>
        <v>10199.999999999993</v>
      </c>
      <c r="N3" s="105">
        <f>'СВОД 2022'!M3+$H$1*1-'Октябрь 2022'!D2</f>
        <v>12399.999999999993</v>
      </c>
      <c r="O3" s="105">
        <f>'СВОД 2022'!N3+$H$1*1-'Ноябрь 2022'!D2</f>
        <v>14599.999999999993</v>
      </c>
      <c r="P3" s="105">
        <f>'СВОД 2022'!O3+$H$1*1-'Декабрь 2022'!D2</f>
        <v>16799.999999999993</v>
      </c>
      <c r="Q3" s="106">
        <f>2200*12</f>
        <v>26400</v>
      </c>
      <c r="R3" s="106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06">
        <f>Q3+D3-R3</f>
        <v>16799.999999999993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2021'!S4</f>
        <v>82659</v>
      </c>
      <c r="E4" s="105">
        <f>'СВОД 2022'!D4+$H$1*1-'Январь 2022'!D3</f>
        <v>84859</v>
      </c>
      <c r="F4" s="105">
        <f>'СВОД 2022'!E4+$H$1*1-'Февраль 2022'!D3</f>
        <v>87059</v>
      </c>
      <c r="G4" s="105">
        <f>'СВОД 2022'!F4+$H$1*1-'Март 2022'!D3</f>
        <v>89259</v>
      </c>
      <c r="H4" s="105">
        <f>'СВОД 2022'!G4+$H$1*1-'Апрель 2022'!D3</f>
        <v>91459</v>
      </c>
      <c r="I4" s="105">
        <f>'СВОД 2022'!H4+$H$1*1-'Май 2022'!D3</f>
        <v>93659</v>
      </c>
      <c r="J4" s="105">
        <f>'СВОД 2022'!I4+$H$1*1-'Июнь 2022'!D3</f>
        <v>95859</v>
      </c>
      <c r="K4" s="105">
        <f>'СВОД 2022'!J4+$H$1*1-'Июль 2022'!D3</f>
        <v>98059</v>
      </c>
      <c r="L4" s="105">
        <f>'СВОД 2022'!K4+$H$1*1-'Август 2022'!D3</f>
        <v>100259</v>
      </c>
      <c r="M4" s="105">
        <f>'СВОД 2022'!L4+$H$1*1-'Сентябрь 2022'!D3</f>
        <v>102459</v>
      </c>
      <c r="N4" s="105">
        <f>'СВОД 2022'!M4+$H$1*1-'Октябрь 2022'!D3</f>
        <v>104659</v>
      </c>
      <c r="O4" s="105">
        <f>'СВОД 2022'!N4+$H$1*1-'Ноябрь 2022'!D3</f>
        <v>106859</v>
      </c>
      <c r="P4" s="105">
        <f>'СВОД 2022'!O4+$H$1*1-'Декабрь 2022'!D3</f>
        <v>109059</v>
      </c>
      <c r="Q4" s="106">
        <f t="shared" ref="Q4:Q67" si="0">2200*12</f>
        <v>26400</v>
      </c>
      <c r="R4" s="106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06">
        <f t="shared" ref="S4:S67" si="1">Q4+D4-R4</f>
        <v>109059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2021'!S5</f>
        <v>194826.44000000003</v>
      </c>
      <c r="E5" s="105">
        <f>'СВОД 2022'!D5+$H$1*1-'Январь 2022'!D4</f>
        <v>197026.44000000003</v>
      </c>
      <c r="F5" s="105">
        <f>'СВОД 2022'!E5+$H$1*1-'Февраль 2022'!D4</f>
        <v>199226.44000000003</v>
      </c>
      <c r="G5" s="105">
        <f>'СВОД 2022'!F5+$H$1*1-'Март 2022'!D4</f>
        <v>201426.44000000003</v>
      </c>
      <c r="H5" s="105">
        <f>'СВОД 2022'!G5+$H$1*1-'Апрель 2022'!D4</f>
        <v>203626.44000000003</v>
      </c>
      <c r="I5" s="105">
        <f>'СВОД 2022'!H5+$H$1*1-'Май 2022'!D4</f>
        <v>205826.44000000003</v>
      </c>
      <c r="J5" s="105">
        <f>'СВОД 2022'!I5+$H$1*1-'Июнь 2022'!D4</f>
        <v>208026.44000000003</v>
      </c>
      <c r="K5" s="105">
        <f>'СВОД 2022'!J5+$H$1*1-'Июль 2022'!D4</f>
        <v>210226.44000000003</v>
      </c>
      <c r="L5" s="105">
        <f>'СВОД 2022'!K5+$H$1*1-'Август 2022'!D4</f>
        <v>212426.44000000003</v>
      </c>
      <c r="M5" s="105">
        <f>'СВОД 2022'!L5+$H$1*1-'Сентябрь 2022'!D4</f>
        <v>214626.44000000003</v>
      </c>
      <c r="N5" s="105">
        <f>'СВОД 2022'!M5+$H$1*1-'Октябрь 2022'!D4</f>
        <v>216826.44000000003</v>
      </c>
      <c r="O5" s="105">
        <f>'СВОД 2022'!N5+$H$1*1-'Ноябрь 2022'!D4</f>
        <v>219026.44000000003</v>
      </c>
      <c r="P5" s="105">
        <f>'СВОД 2022'!O5+$H$1*1-'Декабрь 2022'!D4</f>
        <v>221226.44000000003</v>
      </c>
      <c r="Q5" s="106">
        <f t="shared" si="0"/>
        <v>26400</v>
      </c>
      <c r="R5" s="106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06">
        <f t="shared" si="1"/>
        <v>221226.44000000003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2021'!S6</f>
        <v>5443.4000000000015</v>
      </c>
      <c r="E6" s="105">
        <f>'СВОД 2022'!D6+$H$1*1-'Январь 2022'!D5</f>
        <v>3401.0600000000013</v>
      </c>
      <c r="F6" s="105">
        <f>'СВОД 2022'!E6+$H$1*1-'Февраль 2022'!D5</f>
        <v>3401.0600000000013</v>
      </c>
      <c r="G6" s="105">
        <f>'СВОД 2022'!F6+$H$1*1-'Март 2022'!D5</f>
        <v>3401.0600000000013</v>
      </c>
      <c r="H6" s="105">
        <f>'СВОД 2022'!G6+$H$1*1-'Апрель 2022'!D5</f>
        <v>3401.0600000000013</v>
      </c>
      <c r="I6" s="105">
        <f>'СВОД 2022'!H6+$H$1*1-'Май 2022'!D5</f>
        <v>3401.0600000000013</v>
      </c>
      <c r="J6" s="105">
        <f>'СВОД 2022'!I6+$H$1*1-'Июнь 2022'!D5</f>
        <v>3401.0600000000013</v>
      </c>
      <c r="K6" s="105">
        <f>'СВОД 2022'!J6+$H$1*1-'Июль 2022'!D5</f>
        <v>3401.0600000000013</v>
      </c>
      <c r="L6" s="105">
        <f>'СВОД 2022'!K6+$H$1*1-'Август 2022'!D5</f>
        <v>3401.0600000000013</v>
      </c>
      <c r="M6" s="105">
        <f>'СВОД 2022'!L6+$H$1*1-'Сентябрь 2022'!D5</f>
        <v>1201.0600000000013</v>
      </c>
      <c r="N6" s="105">
        <f>'СВОД 2022'!M6+$H$1*1-'Октябрь 2022'!D5</f>
        <v>3401.0600000000013</v>
      </c>
      <c r="O6" s="105">
        <f>'СВОД 2022'!N6+$H$1*1-'Ноябрь 2022'!D5</f>
        <v>5601.0600000000013</v>
      </c>
      <c r="P6" s="105">
        <f>'СВОД 2022'!O6+$H$1*1-'Декабрь 2022'!D5</f>
        <v>3401.0600000000013</v>
      </c>
      <c r="Q6" s="106">
        <f t="shared" si="0"/>
        <v>26400</v>
      </c>
      <c r="R6" s="106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06">
        <f t="shared" si="1"/>
        <v>3401.0600000000013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2021'!S7</f>
        <v>653.22999999999593</v>
      </c>
      <c r="E7" s="105">
        <f>'СВОД 2022'!D7+$H$1*1-'Январь 2022'!D6</f>
        <v>2853.2299999999959</v>
      </c>
      <c r="F7" s="105">
        <f>'СВОД 2022'!E7+$H$1*1-'Февраль 2022'!D6</f>
        <v>353.22999999999593</v>
      </c>
      <c r="G7" s="105">
        <f>'СВОД 2022'!F7+$H$1*1-'Март 2022'!D6</f>
        <v>353.22999999999593</v>
      </c>
      <c r="H7" s="105">
        <f>'СВОД 2022'!G7+$H$1*1-'Апрель 2022'!D6</f>
        <v>2553.2299999999959</v>
      </c>
      <c r="I7" s="105">
        <f>'СВОД 2022'!H7+$H$1*1-'Май 2022'!D6</f>
        <v>2553.2299999999959</v>
      </c>
      <c r="J7" s="105">
        <f>'СВОД 2022'!I7+$H$1*1-'Июнь 2022'!D6</f>
        <v>2253.2299999999959</v>
      </c>
      <c r="K7" s="105">
        <f>'СВОД 2022'!J7+$H$1*1-'Июль 2022'!D6</f>
        <v>2253.2299999999959</v>
      </c>
      <c r="L7" s="105">
        <f>'СВОД 2022'!K7+$H$1*1-'Август 2022'!D6</f>
        <v>2253.2299999999959</v>
      </c>
      <c r="M7" s="105">
        <f>'СВОД 2022'!L7+$H$1*1-'Сентябрь 2022'!D6</f>
        <v>2253.2299999999959</v>
      </c>
      <c r="N7" s="105">
        <f>'СВОД 2022'!M7+$H$1*1-'Октябрь 2022'!D6</f>
        <v>4453.2299999999959</v>
      </c>
      <c r="O7" s="105">
        <f>'СВОД 2022'!N7+$H$1*1-'Ноябрь 2022'!D6</f>
        <v>6653.2299999999959</v>
      </c>
      <c r="P7" s="105">
        <f>'СВОД 2022'!O7+$H$1*1-'Декабрь 2022'!D6</f>
        <v>2853.2299999999959</v>
      </c>
      <c r="Q7" s="106">
        <f t="shared" si="0"/>
        <v>26400</v>
      </c>
      <c r="R7" s="106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06">
        <f t="shared" si="1"/>
        <v>2853.2299999999959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2021'!S8</f>
        <v>4400</v>
      </c>
      <c r="E8" s="105">
        <f>'СВОД 2022'!D8+$H$1*1-'Январь 2022'!D7</f>
        <v>6600</v>
      </c>
      <c r="F8" s="105">
        <f>'СВОД 2022'!E8+$H$1*1-'Февраль 2022'!D7</f>
        <v>8800</v>
      </c>
      <c r="G8" s="105">
        <f>'СВОД 2022'!F8+$H$1*1-'Март 2022'!D7</f>
        <v>11000</v>
      </c>
      <c r="H8" s="105">
        <f>'СВОД 2022'!G8+$H$1*1-'Апрель 2022'!D7</f>
        <v>6600</v>
      </c>
      <c r="I8" s="105">
        <f>'СВОД 2022'!H8+$H$1*1-'Май 2022'!D7</f>
        <v>8800</v>
      </c>
      <c r="J8" s="105">
        <f>'СВОД 2022'!I8+$H$1*1-'Июнь 2022'!D7</f>
        <v>4400</v>
      </c>
      <c r="K8" s="105">
        <f>'СВОД 2022'!J8+$H$1*1-'Июль 2022'!D7</f>
        <v>6600</v>
      </c>
      <c r="L8" s="105">
        <f>'СВОД 2022'!K8+$H$1*1-'Август 2022'!D7</f>
        <v>4400</v>
      </c>
      <c r="M8" s="105">
        <f>'СВОД 2022'!L8+$H$1*1-'Сентябрь 2022'!D7</f>
        <v>6600</v>
      </c>
      <c r="N8" s="105">
        <f>'СВОД 2022'!M8+$H$1*1-'Октябрь 2022'!D7</f>
        <v>8800</v>
      </c>
      <c r="O8" s="105">
        <f>'СВОД 2022'!N8+$H$1*1-'Ноябрь 2022'!D7</f>
        <v>11000</v>
      </c>
      <c r="P8" s="105">
        <f>'СВОД 2022'!O8+$H$1*1-'Декабрь 2022'!D7</f>
        <v>13200</v>
      </c>
      <c r="Q8" s="106">
        <f t="shared" si="0"/>
        <v>26400</v>
      </c>
      <c r="R8" s="106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06">
        <f t="shared" si="1"/>
        <v>13200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2021'!S9</f>
        <v>5799.1299999999901</v>
      </c>
      <c r="E9" s="105">
        <f>'СВОД 2022'!D9+$H$1*1-'Январь 2022'!D8</f>
        <v>5599.1299999999901</v>
      </c>
      <c r="F9" s="105">
        <f>'СВОД 2022'!E9+$H$1*1-'Февраль 2022'!D8</f>
        <v>2849.1299999999901</v>
      </c>
      <c r="G9" s="105">
        <f>'СВОД 2022'!F9+$H$1*1-'Март 2022'!D8</f>
        <v>2699.1299999999901</v>
      </c>
      <c r="H9" s="105">
        <f>'СВОД 2022'!G9+$H$1*1-'Апрель 2022'!D8</f>
        <v>2549.1299999999901</v>
      </c>
      <c r="I9" s="105">
        <f>'СВОД 2022'!H9+$H$1*1-'Май 2022'!D8</f>
        <v>2399.1299999999901</v>
      </c>
      <c r="J9" s="105">
        <f>'СВОД 2022'!I9+$H$1*1-'Июнь 2022'!D8</f>
        <v>2249.1299999999901</v>
      </c>
      <c r="K9" s="105">
        <f>'СВОД 2022'!J9+$H$1*1-'Июль 2022'!D8</f>
        <v>2099.1299999999901</v>
      </c>
      <c r="L9" s="105">
        <f>'СВОД 2022'!K9+$H$1*1-'Август 2022'!D8</f>
        <v>1949.1299999999901</v>
      </c>
      <c r="M9" s="105">
        <f>'СВОД 2022'!L9+$H$1*1-'Сентябрь 2022'!D8</f>
        <v>1799.1299999999901</v>
      </c>
      <c r="N9" s="105">
        <f>'СВОД 2022'!M9+$H$1*1-'Октябрь 2022'!D8</f>
        <v>1699.1299999999901</v>
      </c>
      <c r="O9" s="105">
        <f>'СВОД 2022'!N9+$H$1*1-'Ноябрь 2022'!D8</f>
        <v>1599.1299999999901</v>
      </c>
      <c r="P9" s="105">
        <f>'СВОД 2022'!O9+$H$1*1-'Декабрь 2022'!D8</f>
        <v>1499.1299999999901</v>
      </c>
      <c r="Q9" s="106">
        <f t="shared" si="0"/>
        <v>26400</v>
      </c>
      <c r="R9" s="106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06">
        <f t="shared" si="1"/>
        <v>1499.1299999999901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2021'!S10</f>
        <v>2200</v>
      </c>
      <c r="E10" s="105">
        <f>'СВОД 2022'!D10+$H$1*1-'Январь 2022'!D9</f>
        <v>2200</v>
      </c>
      <c r="F10" s="105">
        <f>'СВОД 2022'!E10+$H$1*1-'Февраль 2022'!D9</f>
        <v>2200</v>
      </c>
      <c r="G10" s="105">
        <f>'СВОД 2022'!F10+$H$1*1-'Март 2022'!D9</f>
        <v>2200</v>
      </c>
      <c r="H10" s="105">
        <f>'СВОД 2022'!G10+$H$1*1-'Апрель 2022'!D9</f>
        <v>2200</v>
      </c>
      <c r="I10" s="105">
        <f>'СВОД 2022'!H10+$H$1*1-'Май 2022'!D9</f>
        <v>2200</v>
      </c>
      <c r="J10" s="105">
        <f>'СВОД 2022'!I10+$H$1*1-'Июнь 2022'!D9</f>
        <v>2200</v>
      </c>
      <c r="K10" s="105">
        <f>'СВОД 2022'!J10+$H$1*1-'Июль 2022'!D9</f>
        <v>2200</v>
      </c>
      <c r="L10" s="105">
        <f>'СВОД 2022'!K10+$H$1*1-'Август 2022'!D9</f>
        <v>2200</v>
      </c>
      <c r="M10" s="105">
        <f>'СВОД 2022'!L10+$H$1*1-'Сентябрь 2022'!D9</f>
        <v>2200</v>
      </c>
      <c r="N10" s="105">
        <f>'СВОД 2022'!M10+$H$1*1-'Октябрь 2022'!D9</f>
        <v>2200</v>
      </c>
      <c r="O10" s="105">
        <f>'СВОД 2022'!N10+$H$1*1-'Ноябрь 2022'!D9</f>
        <v>2200</v>
      </c>
      <c r="P10" s="105">
        <f>'СВОД 2022'!O10+$H$1*1-'Декабрь 2022'!D9</f>
        <v>2200</v>
      </c>
      <c r="Q10" s="106">
        <f t="shared" si="0"/>
        <v>26400</v>
      </c>
      <c r="R10" s="106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2021'!S11</f>
        <v>-7699.3600000000006</v>
      </c>
      <c r="E11" s="105">
        <f>'СВОД 2022'!D11+$H$1*1-'Январь 2022'!D10</f>
        <v>-5499.3600000000006</v>
      </c>
      <c r="F11" s="105">
        <f>'СВОД 2022'!E11+$H$1*1-'Февраль 2022'!D10</f>
        <v>-3299.3600000000006</v>
      </c>
      <c r="G11" s="105">
        <f>'СВОД 2022'!F11+$H$1*1-'Март 2022'!D10</f>
        <v>-1099.3600000000006</v>
      </c>
      <c r="H11" s="105">
        <f>'СВОД 2022'!G11+$H$1*1-'Апрель 2022'!D10</f>
        <v>1100.6399999999994</v>
      </c>
      <c r="I11" s="105">
        <f>'СВОД 2022'!H11+$H$1*1-'Май 2022'!D10</f>
        <v>3300.6399999999994</v>
      </c>
      <c r="J11" s="105">
        <f>'СВОД 2022'!I11+$H$1*1-'Июнь 2022'!D10</f>
        <v>5500.6399999999994</v>
      </c>
      <c r="K11" s="105">
        <f>'СВОД 2022'!J11+$H$1*1-'Июль 2022'!D10</f>
        <v>-299.36000000000058</v>
      </c>
      <c r="L11" s="105">
        <f>'СВОД 2022'!K11+$H$1*1-'Август 2022'!D10</f>
        <v>-2499.3600000000006</v>
      </c>
      <c r="M11" s="105">
        <f>'СВОД 2022'!L11+$H$1*1-'Сентябрь 2022'!D10</f>
        <v>-4699.3600000000006</v>
      </c>
      <c r="N11" s="105">
        <f>'СВОД 2022'!M11+$H$1*1-'Октябрь 2022'!D10</f>
        <v>-2499.3600000000006</v>
      </c>
      <c r="O11" s="105">
        <f>'СВОД 2022'!N11+$H$1*1-'Ноябрь 2022'!D10</f>
        <v>-299.36000000000058</v>
      </c>
      <c r="P11" s="105">
        <f>'СВОД 2022'!O11+$H$1*1-'Декабрь 2022'!D10</f>
        <v>1900.6399999999994</v>
      </c>
      <c r="Q11" s="106">
        <f>2200*12/2</f>
        <v>13200</v>
      </c>
      <c r="R11" s="106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06">
        <f t="shared" si="1"/>
        <v>-11299.36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2021'!S12</f>
        <v>27908.050000000003</v>
      </c>
      <c r="E12" s="105">
        <f>'СВОД 2022'!D12+$H$1*1-'Январь 2022'!D11</f>
        <v>23508.050000000003</v>
      </c>
      <c r="F12" s="105">
        <f>'СВОД 2022'!E12+$H$1*1-'Февраль 2022'!D11</f>
        <v>19108.050000000003</v>
      </c>
      <c r="G12" s="105">
        <f>'СВОД 2022'!F12+$H$1*1-'Март 2022'!D11</f>
        <v>12508.050000000003</v>
      </c>
      <c r="H12" s="105">
        <f>'СВОД 2022'!G12+$H$1*1-'Апрель 2022'!D11</f>
        <v>12508.050000000003</v>
      </c>
      <c r="I12" s="105">
        <f>'СВОД 2022'!H12+$H$1*1-'Май 2022'!D11</f>
        <v>14708.050000000003</v>
      </c>
      <c r="J12" s="105">
        <f>'СВОД 2022'!I12+$H$1*1-'Июнь 2022'!D11</f>
        <v>12508.050000000003</v>
      </c>
      <c r="K12" s="105">
        <f>'СВОД 2022'!J12+$H$1*1-'Июль 2022'!D11</f>
        <v>12508.050000000003</v>
      </c>
      <c r="L12" s="105">
        <f>'СВОД 2022'!K12+$H$1*1-'Август 2022'!D11</f>
        <v>12508.050000000003</v>
      </c>
      <c r="M12" s="105">
        <f>'СВОД 2022'!L12+$H$1*1-'Сентябрь 2022'!D11</f>
        <v>12508.050000000003</v>
      </c>
      <c r="N12" s="105">
        <f>'СВОД 2022'!M12+$H$1*1-'Октябрь 2022'!D11</f>
        <v>12508.050000000003</v>
      </c>
      <c r="O12" s="105">
        <f>'СВОД 2022'!N12+$H$1*1-'Ноябрь 2022'!D11</f>
        <v>12508.050000000003</v>
      </c>
      <c r="P12" s="105">
        <f>'СВОД 2022'!O12+$H$1*1-'Декабрь 2022'!D11</f>
        <v>12508.050000000003</v>
      </c>
      <c r="Q12" s="106">
        <f t="shared" si="0"/>
        <v>26400</v>
      </c>
      <c r="R12" s="106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06">
        <f t="shared" si="1"/>
        <v>12508.050000000003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2021'!S13</f>
        <v>92390.23</v>
      </c>
      <c r="E13" s="105">
        <f>'СВОД 2022'!D13+$H$1*1-'Январь 2022'!D12</f>
        <v>94590.23</v>
      </c>
      <c r="F13" s="105">
        <f>'СВОД 2022'!E13+$H$1*1-'Февраль 2022'!D12</f>
        <v>96790.23</v>
      </c>
      <c r="G13" s="105">
        <f>'СВОД 2022'!F13+$H$1*1-'Март 2022'!D12</f>
        <v>98990.23</v>
      </c>
      <c r="H13" s="105">
        <f>'СВОД 2022'!G13+$H$1*1-'Апрель 2022'!D12</f>
        <v>101190.23</v>
      </c>
      <c r="I13" s="105">
        <f>'СВОД 2022'!H13+$H$1*1-'Май 2022'!D12</f>
        <v>103390.23</v>
      </c>
      <c r="J13" s="105">
        <f>'СВОД 2022'!I13+$H$1*1-'Июнь 2022'!D12</f>
        <v>105590.23</v>
      </c>
      <c r="K13" s="105">
        <f>'СВОД 2022'!J13+$H$1*1-'Июль 2022'!D12</f>
        <v>107790.23</v>
      </c>
      <c r="L13" s="105">
        <f>'СВОД 2022'!K13+$H$1*1-'Август 2022'!D12</f>
        <v>109990.23</v>
      </c>
      <c r="M13" s="105">
        <f>'СВОД 2022'!L13+$H$1*1-'Сентябрь 2022'!D12</f>
        <v>112190.23</v>
      </c>
      <c r="N13" s="105">
        <f>'СВОД 2022'!M13+$H$1*1-'Октябрь 2022'!D12</f>
        <v>114390.23</v>
      </c>
      <c r="O13" s="105">
        <f>'СВОД 2022'!N13+$H$1*1-'Ноябрь 2022'!D12</f>
        <v>116590.23</v>
      </c>
      <c r="P13" s="105">
        <f>'СВОД 2022'!O13+$H$1*1-'Декабрь 2022'!D12</f>
        <v>118790.23</v>
      </c>
      <c r="Q13" s="106">
        <f t="shared" si="0"/>
        <v>26400</v>
      </c>
      <c r="R13" s="106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06">
        <f t="shared" si="1"/>
        <v>118790.23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2021'!S14</f>
        <v>-4449.5599999999977</v>
      </c>
      <c r="E14" s="105">
        <f>'СВОД 2022'!D14+$H$1*1-'Январь 2022'!D13</f>
        <v>-2249.5599999999977</v>
      </c>
      <c r="F14" s="105">
        <f>'СВОД 2022'!E14+$H$1*1-'Февраль 2022'!D13</f>
        <v>-5049.5599999999977</v>
      </c>
      <c r="G14" s="105">
        <f>'СВОД 2022'!F14+$H$1*1-'Март 2022'!D13</f>
        <v>-2849.5599999999977</v>
      </c>
      <c r="H14" s="105">
        <f>'СВОД 2022'!G14+$H$1*1-'Апрель 2022'!D13</f>
        <v>-649.55999999999767</v>
      </c>
      <c r="I14" s="105">
        <f>'СВОД 2022'!H14+$H$1*1-'Май 2022'!D13</f>
        <v>1550.4400000000023</v>
      </c>
      <c r="J14" s="105">
        <f>'СВОД 2022'!I14+$H$1*1-'Июнь 2022'!D13</f>
        <v>1750.4400000000023</v>
      </c>
      <c r="K14" s="105">
        <f>'СВОД 2022'!J14+$H$1*1-'Июль 2022'!D13</f>
        <v>3950.4400000000023</v>
      </c>
      <c r="L14" s="105">
        <f>'СВОД 2022'!K14+$H$1*1-'Август 2022'!D13</f>
        <v>6150.4400000000023</v>
      </c>
      <c r="M14" s="105">
        <f>'СВОД 2022'!L14+$H$1*1-'Сентябрь 2022'!D13</f>
        <v>8350.4400000000023</v>
      </c>
      <c r="N14" s="105">
        <f>'СВОД 2022'!M14+$H$1*1-'Октябрь 2022'!D13</f>
        <v>1550.4400000000023</v>
      </c>
      <c r="O14" s="105">
        <f>'СВОД 2022'!N14+$H$1*1-'Ноябрь 2022'!D13</f>
        <v>3750.4400000000023</v>
      </c>
      <c r="P14" s="105">
        <f>'СВОД 2022'!O14+$H$1*1-'Декабрь 2022'!D13</f>
        <v>-1049.5599999999977</v>
      </c>
      <c r="Q14" s="106">
        <f t="shared" si="0"/>
        <v>26400</v>
      </c>
      <c r="R14" s="106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06">
        <f t="shared" si="1"/>
        <v>-1049.5599999999977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2021'!S15</f>
        <v>-4392.4000000000015</v>
      </c>
      <c r="E15" s="105">
        <f>'СВОД 2022'!D15+$H$1*1-'Январь 2022'!D14</f>
        <v>-2192.4000000000015</v>
      </c>
      <c r="F15" s="105">
        <f>'СВОД 2022'!E15+$H$1*1-'Февраль 2022'!D14</f>
        <v>7.5999999999985448</v>
      </c>
      <c r="G15" s="105">
        <f>'СВОД 2022'!F15+$H$1*1-'Март 2022'!D14</f>
        <v>2207.5999999999985</v>
      </c>
      <c r="H15" s="105">
        <f>'СВОД 2022'!G15+$H$1*1-'Апрель 2022'!D14</f>
        <v>-6592.4000000000015</v>
      </c>
      <c r="I15" s="105">
        <f>'СВОД 2022'!H15+$H$1*1-'Май 2022'!D14</f>
        <v>-4392.4000000000015</v>
      </c>
      <c r="J15" s="105">
        <f>'СВОД 2022'!I15+$H$1*1-'Июнь 2022'!D14</f>
        <v>-2192.4000000000015</v>
      </c>
      <c r="K15" s="105">
        <f>'СВОД 2022'!J15+$H$1*1-'Июль 2022'!D14</f>
        <v>7.5999999999985448</v>
      </c>
      <c r="L15" s="105">
        <f>'СВОД 2022'!K15+$H$1*1-'Август 2022'!D14</f>
        <v>2207.5999999999985</v>
      </c>
      <c r="M15" s="105">
        <f>'СВОД 2022'!L15+$H$1*1-'Сентябрь 2022'!D14</f>
        <v>4407.5999999999985</v>
      </c>
      <c r="N15" s="105">
        <f>'СВОД 2022'!M15+$H$1*1-'Октябрь 2022'!D14</f>
        <v>6607.5999999999985</v>
      </c>
      <c r="O15" s="105">
        <f>'СВОД 2022'!N15+$H$1*1-'Ноябрь 2022'!D14</f>
        <v>8807.5999999999985</v>
      </c>
      <c r="P15" s="105">
        <f>'СВОД 2022'!O15+$H$1*1-'Декабрь 2022'!D14</f>
        <v>11007.599999999999</v>
      </c>
      <c r="Q15" s="106">
        <f t="shared" si="0"/>
        <v>26400</v>
      </c>
      <c r="R15" s="106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06">
        <f t="shared" si="1"/>
        <v>11007.599999999999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2021'!S16</f>
        <v>35800</v>
      </c>
      <c r="E16" s="105">
        <f>'СВОД 2022'!D16+$H$1*1-'Январь 2022'!D15</f>
        <v>38000</v>
      </c>
      <c r="F16" s="105">
        <f>'СВОД 2022'!E16+$H$1*1-'Февраль 2022'!D15</f>
        <v>40200</v>
      </c>
      <c r="G16" s="105">
        <f>'СВОД 2022'!F16+$H$1*1-'Март 2022'!D15</f>
        <v>42400</v>
      </c>
      <c r="H16" s="105">
        <f>'СВОД 2022'!G16+$H$1*1-'Апрель 2022'!D15</f>
        <v>44600</v>
      </c>
      <c r="I16" s="105">
        <f>'СВОД 2022'!H16+$H$1*1-'Май 2022'!D15</f>
        <v>46800</v>
      </c>
      <c r="J16" s="105">
        <f>'СВОД 2022'!I16+$H$1*1-'Июнь 2022'!D15</f>
        <v>49000</v>
      </c>
      <c r="K16" s="105">
        <f>'СВОД 2022'!J16+$H$1*1-'Июль 2022'!D15</f>
        <v>51200</v>
      </c>
      <c r="L16" s="105">
        <f>'СВОД 2022'!K16+$H$1*1-'Август 2022'!D15</f>
        <v>53400</v>
      </c>
      <c r="M16" s="105">
        <f>'СВОД 2022'!L16+$H$1*1-'Сентябрь 2022'!D15</f>
        <v>55600</v>
      </c>
      <c r="N16" s="105">
        <f>'СВОД 2022'!M16+$H$1*1-'Октябрь 2022'!D15</f>
        <v>57800</v>
      </c>
      <c r="O16" s="105">
        <f>'СВОД 2022'!N16+$H$1*1-'Ноябрь 2022'!D15</f>
        <v>60000</v>
      </c>
      <c r="P16" s="105">
        <f>'СВОД 2022'!O16+$H$1*1-'Декабрь 2022'!D15</f>
        <v>62200</v>
      </c>
      <c r="Q16" s="106">
        <f t="shared" si="0"/>
        <v>26400</v>
      </c>
      <c r="R16" s="106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06">
        <f t="shared" si="1"/>
        <v>62200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2021'!S17</f>
        <v>15651</v>
      </c>
      <c r="E17" s="105">
        <f>'СВОД 2022'!D17+$H$1*1-'Январь 2022'!D16</f>
        <v>17851</v>
      </c>
      <c r="F17" s="105">
        <f>'СВОД 2022'!E17+$H$1*1-'Февраль 2022'!D16</f>
        <v>20051</v>
      </c>
      <c r="G17" s="105">
        <f>'СВОД 2022'!F17+$H$1*1-'Март 2022'!D16</f>
        <v>17851</v>
      </c>
      <c r="H17" s="105">
        <f>'СВОД 2022'!G17+$H$1*1-'Апрель 2022'!D16</f>
        <v>15651</v>
      </c>
      <c r="I17" s="105">
        <f>'СВОД 2022'!H17+$H$1*1-'Май 2022'!D16</f>
        <v>11236</v>
      </c>
      <c r="J17" s="105">
        <f>'СВОД 2022'!I17+$H$1*1-'Июнь 2022'!D16</f>
        <v>13436</v>
      </c>
      <c r="K17" s="105">
        <f>'СВОД 2022'!J17+$H$1*1-'Июль 2022'!D16</f>
        <v>11236</v>
      </c>
      <c r="L17" s="105">
        <f>'СВОД 2022'!K17+$H$1*1-'Август 2022'!D16</f>
        <v>13436</v>
      </c>
      <c r="M17" s="105">
        <f>'СВОД 2022'!L17+$H$1*1-'Сентябрь 2022'!D16</f>
        <v>15636</v>
      </c>
      <c r="N17" s="105">
        <f>'СВОД 2022'!M17+$H$1*1-'Октябрь 2022'!D16</f>
        <v>17836</v>
      </c>
      <c r="O17" s="105">
        <f>'СВОД 2022'!N17+$H$1*1-'Ноябрь 2022'!D16</f>
        <v>20036</v>
      </c>
      <c r="P17" s="105">
        <f>'СВОД 2022'!O17+$H$1*1-'Декабрь 2022'!D16</f>
        <v>22236</v>
      </c>
      <c r="Q17" s="106">
        <f t="shared" si="0"/>
        <v>26400</v>
      </c>
      <c r="R17" s="106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06">
        <f t="shared" si="1"/>
        <v>22236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2021'!S18</f>
        <v>37124.61</v>
      </c>
      <c r="E18" s="105">
        <f>'СВОД 2022'!D18+$H$1*1-'Январь 2022'!D17</f>
        <v>39324.61</v>
      </c>
      <c r="F18" s="105">
        <f>'СВОД 2022'!E18+$H$1*1-'Февраль 2022'!D17</f>
        <v>41524.61</v>
      </c>
      <c r="G18" s="105">
        <f>'СВОД 2022'!F18+$H$1*1-'Март 2022'!D17</f>
        <v>43724.61</v>
      </c>
      <c r="H18" s="105">
        <f>'СВОД 2022'!G18+$H$1*1-'Апрель 2022'!D17</f>
        <v>45924.61</v>
      </c>
      <c r="I18" s="105">
        <f>'СВОД 2022'!H18+$H$1*1-'Май 2022'!D17</f>
        <v>48124.61</v>
      </c>
      <c r="J18" s="105">
        <f>'СВОД 2022'!I18+$H$1*1-'Июнь 2022'!D17</f>
        <v>50324.61</v>
      </c>
      <c r="K18" s="105">
        <f>'СВОД 2022'!J18+$H$1*1-'Июль 2022'!D17</f>
        <v>52524.61</v>
      </c>
      <c r="L18" s="105">
        <f>'СВОД 2022'!K18+$H$1*1-'Август 2022'!D17</f>
        <v>54724.61</v>
      </c>
      <c r="M18" s="105">
        <f>'СВОД 2022'!L18+$H$1*1-'Сентябрь 2022'!D17</f>
        <v>56924.61</v>
      </c>
      <c r="N18" s="105">
        <f>'СВОД 2022'!M18+$H$1*1-'Октябрь 2022'!D17</f>
        <v>59124.61</v>
      </c>
      <c r="O18" s="105">
        <f>'СВОД 2022'!N18+$H$1*1-'Ноябрь 2022'!D17</f>
        <v>61324.61</v>
      </c>
      <c r="P18" s="105">
        <f>'СВОД 2022'!O18+$H$1*1-'Декабрь 2022'!D17</f>
        <v>63524.61</v>
      </c>
      <c r="Q18" s="106">
        <f t="shared" si="0"/>
        <v>26400</v>
      </c>
      <c r="R18" s="106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06">
        <f t="shared" si="1"/>
        <v>63524.61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2021'!S19</f>
        <v>-2498.1499999999978</v>
      </c>
      <c r="E19" s="105">
        <f>'СВОД 2022'!D19+$H$1*1-'Январь 2022'!D18</f>
        <v>-298.14999999999782</v>
      </c>
      <c r="F19" s="105">
        <f>'СВОД 2022'!E19+$H$1*1-'Февраль 2022'!D18</f>
        <v>1901.8500000000022</v>
      </c>
      <c r="G19" s="105">
        <f>'СВОД 2022'!F19+$H$1*1-'Март 2022'!D18</f>
        <v>1601.8500000000022</v>
      </c>
      <c r="H19" s="105">
        <f>'СВОД 2022'!G19+$H$1*1-'Апрель 2022'!D18</f>
        <v>1301.8500000000022</v>
      </c>
      <c r="I19" s="105">
        <f>'СВОД 2022'!H19+$H$1*1-'Май 2022'!D18</f>
        <v>1001.8500000000022</v>
      </c>
      <c r="J19" s="105">
        <f>'СВОД 2022'!I19+$H$1*1-'Июнь 2022'!D18</f>
        <v>701.85000000000218</v>
      </c>
      <c r="K19" s="105">
        <f>'СВОД 2022'!J19+$H$1*1-'Июль 2022'!D18</f>
        <v>401.85000000000218</v>
      </c>
      <c r="L19" s="105">
        <f>'СВОД 2022'!K19+$H$1*1-'Август 2022'!D18</f>
        <v>101.85000000000218</v>
      </c>
      <c r="M19" s="105">
        <f>'СВОД 2022'!L19+$H$1*1-'Сентябрь 2022'!D18</f>
        <v>-198.14999999999782</v>
      </c>
      <c r="N19" s="105">
        <f>'СВОД 2022'!M19+$H$1*1-'Октябрь 2022'!D18</f>
        <v>-498.14999999999782</v>
      </c>
      <c r="O19" s="105">
        <f>'СВОД 2022'!N19+$H$1*1-'Ноябрь 2022'!D18</f>
        <v>-2199.9999999999977</v>
      </c>
      <c r="P19" s="105">
        <f>'СВОД 2022'!O19+$H$1*1-'Декабрь 2022'!D18</f>
        <v>-2199.9999999999977</v>
      </c>
      <c r="Q19" s="106">
        <f t="shared" si="0"/>
        <v>26400</v>
      </c>
      <c r="R19" s="106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2021'!S20</f>
        <v>13199.529999999999</v>
      </c>
      <c r="E20" s="105">
        <f>'СВОД 2022'!D20+$H$1*1-'Январь 2022'!D19</f>
        <v>15399.529999999999</v>
      </c>
      <c r="F20" s="105">
        <f>'СВОД 2022'!E20+$H$1*1-'Февраль 2022'!D19</f>
        <v>17599.53</v>
      </c>
      <c r="G20" s="105">
        <f>'СВОД 2022'!F20+$H$1*1-'Март 2022'!D19</f>
        <v>19799.53</v>
      </c>
      <c r="H20" s="105">
        <f>'СВОД 2022'!G20+$H$1*1-'Апрель 2022'!D19</f>
        <v>21999.53</v>
      </c>
      <c r="I20" s="105">
        <f>'СВОД 2022'!H20+$H$1*1-'Май 2022'!D19</f>
        <v>24199.53</v>
      </c>
      <c r="J20" s="105">
        <f>'СВОД 2022'!I20+$H$1*1-'Июнь 2022'!D19</f>
        <v>26399.53</v>
      </c>
      <c r="K20" s="105">
        <f>'СВОД 2022'!J20+$H$1*1-'Июль 2022'!D19</f>
        <v>28599.53</v>
      </c>
      <c r="L20" s="105">
        <f>'СВОД 2022'!K20+$H$1*1-'Август 2022'!D19</f>
        <v>30799.53</v>
      </c>
      <c r="M20" s="105">
        <f>'СВОД 2022'!L20+$H$1*1-'Сентябрь 2022'!D19</f>
        <v>32999.53</v>
      </c>
      <c r="N20" s="105">
        <f>'СВОД 2022'!M20+$H$1*1-'Октябрь 2022'!D19</f>
        <v>35199.53</v>
      </c>
      <c r="O20" s="105">
        <f>'СВОД 2022'!N20+$H$1*1-'Ноябрь 2022'!D19</f>
        <v>37399.53</v>
      </c>
      <c r="P20" s="105">
        <f>'СВОД 2022'!O20+$H$1*1-'Декабрь 2022'!D19</f>
        <v>39599.53</v>
      </c>
      <c r="Q20" s="106">
        <f t="shared" si="0"/>
        <v>26400</v>
      </c>
      <c r="R20" s="106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06">
        <f t="shared" si="1"/>
        <v>39599.53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2021'!S21</f>
        <v>0</v>
      </c>
      <c r="E21" s="105">
        <f>'СВОД 2022'!D21+$H$1*1-'Январь 2022'!D20</f>
        <v>0</v>
      </c>
      <c r="F21" s="105">
        <f>'СВОД 2022'!E21+$H$1*1-'Февраль 2022'!D20</f>
        <v>0</v>
      </c>
      <c r="G21" s="105">
        <f>'СВОД 2022'!F21+$H$1*1-'Март 2022'!D20</f>
        <v>0</v>
      </c>
      <c r="H21" s="105">
        <f>'СВОД 2022'!G21+$H$1*1-'Апрель 2022'!D20</f>
        <v>2200</v>
      </c>
      <c r="I21" s="105">
        <f>'СВОД 2022'!H21+$H$1*1-'Май 2022'!D20</f>
        <v>2200</v>
      </c>
      <c r="J21" s="105">
        <f>'СВОД 2022'!I21+$H$1*1-'Июнь 2022'!D20</f>
        <v>2200</v>
      </c>
      <c r="K21" s="105">
        <f>'СВОД 2022'!J21+$H$1*1-'Июль 2022'!D20</f>
        <v>0</v>
      </c>
      <c r="L21" s="105">
        <f>'СВОД 2022'!K21+$H$1*1-'Август 2022'!D20</f>
        <v>0</v>
      </c>
      <c r="M21" s="105">
        <f>'СВОД 2022'!L21+$H$1*1-'Сентябрь 2022'!D20</f>
        <v>2200</v>
      </c>
      <c r="N21" s="105">
        <f>'СВОД 2022'!M21+$H$1*1-'Октябрь 2022'!D20</f>
        <v>4400</v>
      </c>
      <c r="O21" s="105">
        <f>'СВОД 2022'!N21+$H$1*1-'Ноябрь 2022'!D20</f>
        <v>6600</v>
      </c>
      <c r="P21" s="105">
        <f>'СВОД 2022'!O21+$H$1*1-'Декабрь 2022'!D20</f>
        <v>0</v>
      </c>
      <c r="Q21" s="106">
        <f t="shared" si="0"/>
        <v>26400</v>
      </c>
      <c r="R21" s="106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2021'!S22</f>
        <v>87999.84</v>
      </c>
      <c r="E22" s="105">
        <f>'СВОД 2022'!D22+$H$1*1-'Январь 2022'!D21</f>
        <v>90199.84</v>
      </c>
      <c r="F22" s="105">
        <f>'СВОД 2022'!E22+$H$1*1-'Февраль 2022'!D21</f>
        <v>92399.84</v>
      </c>
      <c r="G22" s="105">
        <f>'СВОД 2022'!F22+$H$1*1-'Март 2022'!D21</f>
        <v>94599.84</v>
      </c>
      <c r="H22" s="105">
        <f>'СВОД 2022'!G22+$H$1*1-'Апрель 2022'!D21</f>
        <v>96799.84</v>
      </c>
      <c r="I22" s="105">
        <f>'СВОД 2022'!H22+$H$1*1-'Май 2022'!D21</f>
        <v>98999.84</v>
      </c>
      <c r="J22" s="105">
        <f>'СВОД 2022'!I22+$H$1*1-'Июнь 2022'!D21</f>
        <v>101199.84</v>
      </c>
      <c r="K22" s="105">
        <f>'СВОД 2022'!J22+$H$1*1-'Июль 2022'!D21</f>
        <v>103399.84</v>
      </c>
      <c r="L22" s="105">
        <f>'СВОД 2022'!K22+$H$1*1-'Август 2022'!D21</f>
        <v>105599.84</v>
      </c>
      <c r="M22" s="105">
        <f>'СВОД 2022'!L22+$H$1*1-'Сентябрь 2022'!D21</f>
        <v>107799.84</v>
      </c>
      <c r="N22" s="105">
        <f>'СВОД 2022'!M22+$H$1*1-'Октябрь 2022'!D21</f>
        <v>109999.84</v>
      </c>
      <c r="O22" s="105">
        <f>'СВОД 2022'!N22+$H$1*1-'Ноябрь 2022'!D21</f>
        <v>112199.84</v>
      </c>
      <c r="P22" s="105">
        <f>'СВОД 2022'!O22+$H$1*1-'Декабрь 2022'!D21</f>
        <v>114399.84</v>
      </c>
      <c r="Q22" s="106">
        <f t="shared" si="0"/>
        <v>26400</v>
      </c>
      <c r="R22" s="106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06">
        <f t="shared" si="1"/>
        <v>114399.84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2021'!S23</f>
        <v>-555.13999999999942</v>
      </c>
      <c r="E23" s="105">
        <f>'СВОД 2022'!D23+$H$1*1-'Январь 2022'!D22</f>
        <v>0</v>
      </c>
      <c r="F23" s="105">
        <f>'СВОД 2022'!E23+$H$1*1-'Февраль 2022'!D22</f>
        <v>0</v>
      </c>
      <c r="G23" s="105">
        <f>'СВОД 2022'!F23+$H$1*1-'Март 2022'!D22</f>
        <v>2200</v>
      </c>
      <c r="H23" s="105">
        <f>'СВОД 2022'!G23+$H$1*1-'Апрель 2022'!D22</f>
        <v>4400</v>
      </c>
      <c r="I23" s="105">
        <f>'СВОД 2022'!H23+$H$1*1-'Май 2022'!D22</f>
        <v>4400</v>
      </c>
      <c r="J23" s="105">
        <f>'СВОД 2022'!I23+$H$1*1-'Июнь 2022'!D22</f>
        <v>2200</v>
      </c>
      <c r="K23" s="105">
        <f>'СВОД 2022'!J23+$H$1*1-'Июль 2022'!D22</f>
        <v>4400</v>
      </c>
      <c r="L23" s="105">
        <f>'СВОД 2022'!K23+$H$1*1-'Август 2022'!D22</f>
        <v>2200</v>
      </c>
      <c r="M23" s="105">
        <f>'СВОД 2022'!L23+$H$1*1-'Сентябрь 2022'!D22</f>
        <v>4400</v>
      </c>
      <c r="N23" s="105">
        <f>'СВОД 2022'!M23+$H$1*1-'Октябрь 2022'!D22</f>
        <v>6600</v>
      </c>
      <c r="O23" s="105">
        <f>'СВОД 2022'!N23+$H$1*1-'Ноябрь 2022'!D22</f>
        <v>8800</v>
      </c>
      <c r="P23" s="105">
        <f>'СВОД 2022'!O23+$H$1*1-'Декабрь 2022'!D22</f>
        <v>11000</v>
      </c>
      <c r="Q23" s="106">
        <f t="shared" si="0"/>
        <v>26400</v>
      </c>
      <c r="R23" s="106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06">
        <f t="shared" si="1"/>
        <v>11000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2021'!S24</f>
        <v>11000</v>
      </c>
      <c r="E24" s="105">
        <f>'СВОД 2022'!D24+$H$1*1-'Январь 2022'!D23</f>
        <v>13200</v>
      </c>
      <c r="F24" s="105">
        <f>'СВОД 2022'!E24+$H$1*1-'Февраль 2022'!D23</f>
        <v>15400</v>
      </c>
      <c r="G24" s="105">
        <f>'СВОД 2022'!F24+$H$1*1-'Март 2022'!D23</f>
        <v>17600</v>
      </c>
      <c r="H24" s="105">
        <f>'СВОД 2022'!G24+$H$1*1-'Апрель 2022'!D23</f>
        <v>19800</v>
      </c>
      <c r="I24" s="105">
        <f>'СВОД 2022'!H24+$H$1*1-'Май 2022'!D23</f>
        <v>22000</v>
      </c>
      <c r="J24" s="105">
        <f>'СВОД 2022'!I24+$H$1*1-'Июнь 2022'!D23</f>
        <v>24200</v>
      </c>
      <c r="K24" s="105">
        <f>'СВОД 2022'!J24+$H$1*1-'Июль 2022'!D23</f>
        <v>26400</v>
      </c>
      <c r="L24" s="105">
        <f>'СВОД 2022'!K24+$H$1*1-'Август 2022'!D23</f>
        <v>28600</v>
      </c>
      <c r="M24" s="105">
        <f>'СВОД 2022'!L24+$H$1*1-'Сентябрь 2022'!D23</f>
        <v>30800</v>
      </c>
      <c r="N24" s="105">
        <f>'СВОД 2022'!M24+$H$1*1-'Октябрь 2022'!D23</f>
        <v>33000</v>
      </c>
      <c r="O24" s="105">
        <f>'СВОД 2022'!N24+$H$1*1-'Ноябрь 2022'!D23</f>
        <v>35200</v>
      </c>
      <c r="P24" s="105">
        <f>'СВОД 2022'!O24+$H$1*1-'Декабрь 2022'!D23</f>
        <v>37400</v>
      </c>
      <c r="Q24" s="106">
        <f t="shared" si="0"/>
        <v>26400</v>
      </c>
      <c r="R24" s="106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06">
        <f t="shared" si="1"/>
        <v>37400</v>
      </c>
      <c r="T24" s="116"/>
    </row>
    <row r="25" spans="1:20" ht="15.95" customHeight="1" x14ac:dyDescent="0.25">
      <c r="A25" s="20" t="s">
        <v>386</v>
      </c>
      <c r="B25" s="2">
        <v>16</v>
      </c>
      <c r="C25" s="20" t="s">
        <v>21</v>
      </c>
      <c r="D25" s="133">
        <f>'СВОД 2021'!S25</f>
        <v>6736.1299999999974</v>
      </c>
      <c r="E25" s="105">
        <f>'СВОД 2022'!D25+$H$1*1-'Январь 2022'!D24</f>
        <v>8936.1299999999974</v>
      </c>
      <c r="F25" s="105">
        <f>'СВОД 2022'!E25+$H$1*1-'Февраль 2022'!D24</f>
        <v>6696.1299999999974</v>
      </c>
      <c r="G25" s="105">
        <f>'СВОД 2022'!F25+$H$1*1-'Март 2022'!D24</f>
        <v>8896.1299999999974</v>
      </c>
      <c r="H25" s="105">
        <f>'СВОД 2022'!G25+$H$1*1-'Апрель 2022'!D24</f>
        <v>11096.129999999997</v>
      </c>
      <c r="I25" s="105">
        <f>'СВОД 2022'!H25+$H$1*1-'Май 2022'!D24</f>
        <v>13296.129999999997</v>
      </c>
      <c r="J25" s="105">
        <f>'СВОД 2022'!I25+$H$1*1-'Июнь 2022'!D24</f>
        <v>15496.129999999997</v>
      </c>
      <c r="K25" s="105">
        <f>'СВОД 2022'!J25+$H$1*1-'Июль 2022'!D24</f>
        <v>17696.129999999997</v>
      </c>
      <c r="L25" s="105">
        <f>'СВОД 2022'!K25+$H$1*1-'Август 2022'!D24</f>
        <v>19896.129999999997</v>
      </c>
      <c r="M25" s="105">
        <f>'СВОД 2022'!L25+$H$1*1-'Сентябрь 2022'!D24</f>
        <v>22096.129999999997</v>
      </c>
      <c r="N25" s="105">
        <f>'СВОД 2022'!M25+$H$1*1-'Октябрь 2022'!D24</f>
        <v>24296.129999999997</v>
      </c>
      <c r="O25" s="105">
        <f>'СВОД 2022'!N25+$H$1*1-'Ноябрь 2022'!D24</f>
        <v>26496.129999999997</v>
      </c>
      <c r="P25" s="105">
        <f>'СВОД 2022'!O25+$H$1*1-'Декабрь 2022'!D24</f>
        <v>28696.129999999997</v>
      </c>
      <c r="Q25" s="106">
        <f t="shared" si="0"/>
        <v>26400</v>
      </c>
      <c r="R25" s="106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06">
        <f t="shared" si="1"/>
        <v>28696.129999999997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2021'!S26</f>
        <v>-97.69999999999709</v>
      </c>
      <c r="E26" s="105">
        <f>'СВОД 2022'!D26+$H$1*1-'Январь 2022'!D25</f>
        <v>2102.3000000000029</v>
      </c>
      <c r="F26" s="105">
        <f>'СВОД 2022'!E26+$H$1*1-'Февраль 2022'!D25</f>
        <v>2102.3000000000029</v>
      </c>
      <c r="G26" s="105">
        <f>'СВОД 2022'!F26+$H$1*1-'Март 2022'!D25</f>
        <v>2102.3000000000029</v>
      </c>
      <c r="H26" s="105">
        <f>'СВОД 2022'!G26+$H$1*1-'Апрель 2022'!D25</f>
        <v>4302.3000000000029</v>
      </c>
      <c r="I26" s="105">
        <f>'СВОД 2022'!H26+$H$1*1-'Май 2022'!D25</f>
        <v>4302.3000000000029</v>
      </c>
      <c r="J26" s="105">
        <f>'СВОД 2022'!I26+$H$1*1-'Июнь 2022'!D25</f>
        <v>4302.3000000000029</v>
      </c>
      <c r="K26" s="105">
        <f>'СВОД 2022'!J26+$H$1*1-'Июль 2022'!D25</f>
        <v>6502.3000000000029</v>
      </c>
      <c r="L26" s="105">
        <f>'СВОД 2022'!K26+$H$1*1-'Август 2022'!D25</f>
        <v>8702.3000000000029</v>
      </c>
      <c r="M26" s="105">
        <f>'СВОД 2022'!L26+$H$1*1-'Сентябрь 2022'!D25</f>
        <v>10902.300000000003</v>
      </c>
      <c r="N26" s="105">
        <f>'СВОД 2022'!M26+$H$1*1-'Октябрь 2022'!D25</f>
        <v>13102.300000000003</v>
      </c>
      <c r="O26" s="105">
        <f>'СВОД 2022'!N26+$H$1*1-'Ноябрь 2022'!D25</f>
        <v>15302.300000000003</v>
      </c>
      <c r="P26" s="105">
        <f>'СВОД 2022'!O26+$H$1*1-'Декабрь 2022'!D25</f>
        <v>8702.3000000000029</v>
      </c>
      <c r="Q26" s="106">
        <f t="shared" si="0"/>
        <v>26400</v>
      </c>
      <c r="R26" s="106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06">
        <f t="shared" si="1"/>
        <v>8702.3000000000029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2021'!S27</f>
        <v>-2002.1400000000031</v>
      </c>
      <c r="E27" s="105">
        <f>'СВОД 2022'!D27+$H$1*1-'Январь 2022'!D26</f>
        <v>-2202.1400000000031</v>
      </c>
      <c r="F27" s="105">
        <f>'СВОД 2022'!E27+$H$1*1-'Февраль 2022'!D26</f>
        <v>-2402.1400000000031</v>
      </c>
      <c r="G27" s="105">
        <f>'СВОД 2022'!F27+$H$1*1-'Март 2022'!D26</f>
        <v>-2602.1400000000031</v>
      </c>
      <c r="H27" s="105">
        <f>'СВОД 2022'!G27+$H$1*1-'Апрель 2022'!D26</f>
        <v>-2802.1400000000031</v>
      </c>
      <c r="I27" s="105">
        <f>'СВОД 2022'!H27+$H$1*1-'Май 2022'!D26</f>
        <v>-3002.1400000000031</v>
      </c>
      <c r="J27" s="105">
        <f>'СВОД 2022'!I27+$H$1*1-'Июнь 2022'!D26</f>
        <v>-3202.1400000000031</v>
      </c>
      <c r="K27" s="105">
        <f>'СВОД 2022'!J27+$H$1*1-'Июль 2022'!D26</f>
        <v>-3402.1400000000031</v>
      </c>
      <c r="L27" s="105">
        <f>'СВОД 2022'!K27+$H$1*1-'Август 2022'!D26</f>
        <v>-3602.1400000000031</v>
      </c>
      <c r="M27" s="105">
        <f>'СВОД 2022'!L27+$H$1*1-'Сентябрь 2022'!D26</f>
        <v>-3802.1400000000031</v>
      </c>
      <c r="N27" s="105">
        <f>'СВОД 2022'!M27+$H$1*1-'Октябрь 2022'!D26</f>
        <v>-4002.1400000000031</v>
      </c>
      <c r="O27" s="105">
        <f>'СВОД 2022'!N27+$H$1*1-'Ноябрь 2022'!D26</f>
        <v>-4202.1400000000031</v>
      </c>
      <c r="P27" s="105">
        <f>'СВОД 2022'!O27+$H$1*1-'Декабрь 2022'!D26</f>
        <v>-4402.1400000000031</v>
      </c>
      <c r="Q27" s="106">
        <f t="shared" si="0"/>
        <v>26400</v>
      </c>
      <c r="R27" s="106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06">
        <f t="shared" si="1"/>
        <v>-4402.1400000000031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2021'!S28</f>
        <v>-100.7699999999968</v>
      </c>
      <c r="E28" s="105">
        <f>'СВОД 2022'!D28+$H$1*1-'Январь 2022'!D27</f>
        <v>-100.7699999999968</v>
      </c>
      <c r="F28" s="105">
        <f>'СВОД 2022'!E28+$H$1*1-'Февраль 2022'!D27</f>
        <v>-100.7699999999968</v>
      </c>
      <c r="G28" s="105">
        <f>'СВОД 2022'!F28+$H$1*1-'Март 2022'!D27</f>
        <v>-100.7699999999968</v>
      </c>
      <c r="H28" s="105">
        <f>'СВОД 2022'!G28+$H$1*1-'Апрель 2022'!D27</f>
        <v>-100.7699999999968</v>
      </c>
      <c r="I28" s="105">
        <f>'СВОД 2022'!H28+$H$1*1-'Май 2022'!D27</f>
        <v>-100.7699999999968</v>
      </c>
      <c r="J28" s="105">
        <f>'СВОД 2022'!I28+$H$1*1-'Июнь 2022'!D27</f>
        <v>-100.7699999999968</v>
      </c>
      <c r="K28" s="105">
        <f>'СВОД 2022'!J28+$H$1*1-'Июль 2022'!D27</f>
        <v>-100.7699999999968</v>
      </c>
      <c r="L28" s="105">
        <f>'СВОД 2022'!K28+$H$1*1-'Август 2022'!D27</f>
        <v>-100.7699999999968</v>
      </c>
      <c r="M28" s="105">
        <f>'СВОД 2022'!L28+$H$1*1-'Сентябрь 2022'!D27</f>
        <v>-100.7699999999968</v>
      </c>
      <c r="N28" s="105">
        <f>'СВОД 2022'!M28+$H$1*1-'Октябрь 2022'!D27</f>
        <v>-100.7699999999968</v>
      </c>
      <c r="O28" s="105">
        <f>'СВОД 2022'!N28+$H$1*1-'Ноябрь 2022'!D27</f>
        <v>-100.7699999999968</v>
      </c>
      <c r="P28" s="105">
        <f>'СВОД 2022'!O28+$H$1*1-'Декабрь 2022'!D27</f>
        <v>-100.7699999999968</v>
      </c>
      <c r="Q28" s="106">
        <f t="shared" si="0"/>
        <v>26400</v>
      </c>
      <c r="R28" s="106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2021'!S29</f>
        <v>9500</v>
      </c>
      <c r="E29" s="105">
        <f>'СВОД 2022'!D29+$H$1*1-'Январь 2022'!D28</f>
        <v>9500</v>
      </c>
      <c r="F29" s="105">
        <f>'СВОД 2022'!E29+$H$1*1-'Февраль 2022'!D28</f>
        <v>9500</v>
      </c>
      <c r="G29" s="105">
        <f>'СВОД 2022'!F29+$H$1*1-'Март 2022'!D28</f>
        <v>9500</v>
      </c>
      <c r="H29" s="105">
        <f>'СВОД 2022'!G29+$H$1*1-'Апрель 2022'!D28</f>
        <v>9500</v>
      </c>
      <c r="I29" s="105">
        <f>'СВОД 2022'!H29+$H$1*1-'Май 2022'!D28</f>
        <v>9500</v>
      </c>
      <c r="J29" s="105">
        <f>'СВОД 2022'!I29+$H$1*1-'Июнь 2022'!D28</f>
        <v>11700</v>
      </c>
      <c r="K29" s="105">
        <f>'СВОД 2022'!J29+$H$1*1-'Июль 2022'!D28</f>
        <v>13900</v>
      </c>
      <c r="L29" s="105">
        <f>'СВОД 2022'!K29+$H$1*1-'Август 2022'!D28</f>
        <v>16100</v>
      </c>
      <c r="M29" s="105">
        <f>'СВОД 2022'!L29+$H$1*1-'Сентябрь 2022'!D28</f>
        <v>18300</v>
      </c>
      <c r="N29" s="105">
        <f>'СВОД 2022'!M29+$H$1*1-'Октябрь 2022'!D28</f>
        <v>20500</v>
      </c>
      <c r="O29" s="105">
        <f>'СВОД 2022'!N29+$H$1*1-'Ноябрь 2022'!D28</f>
        <v>22700</v>
      </c>
      <c r="P29" s="105">
        <f>'СВОД 2022'!O29+$H$1*1-'Декабрь 2022'!D28</f>
        <v>24900</v>
      </c>
      <c r="Q29" s="106">
        <f t="shared" si="0"/>
        <v>26400</v>
      </c>
      <c r="R29" s="106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06">
        <f t="shared" si="1"/>
        <v>24900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2021'!S30</f>
        <v>0</v>
      </c>
      <c r="E30" s="105">
        <f>'СВОД 2022'!D30+$H$1*1-'Январь 2022'!D29</f>
        <v>2200</v>
      </c>
      <c r="F30" s="105">
        <f>'СВОД 2022'!E30+$H$1*1-'Февраль 2022'!D29</f>
        <v>0</v>
      </c>
      <c r="G30" s="105">
        <f>'СВОД 2022'!F30+$H$1*1-'Март 2022'!D29</f>
        <v>0</v>
      </c>
      <c r="H30" s="105">
        <f>'СВОД 2022'!G30+$H$1*1-'Апрель 2022'!D29</f>
        <v>0</v>
      </c>
      <c r="I30" s="105">
        <f>'СВОД 2022'!H30+$H$1*1-'Май 2022'!D29</f>
        <v>0</v>
      </c>
      <c r="J30" s="105">
        <f>'СВОД 2022'!I30+$H$1*1-'Июнь 2022'!D29</f>
        <v>0</v>
      </c>
      <c r="K30" s="105">
        <f>'СВОД 2022'!J30+$H$1*1-'Июль 2022'!D29</f>
        <v>2200</v>
      </c>
      <c r="L30" s="105">
        <f>'СВОД 2022'!K30+$H$1*1-'Август 2022'!D29</f>
        <v>4400</v>
      </c>
      <c r="M30" s="105">
        <f>'СВОД 2022'!L30+$H$1*1-'Сентябрь 2022'!D29</f>
        <v>6600</v>
      </c>
      <c r="N30" s="105">
        <f>'СВОД 2022'!M30+$H$1*1-'Октябрь 2022'!D29</f>
        <v>2200</v>
      </c>
      <c r="O30" s="105">
        <f>'СВОД 2022'!N30+$H$1*1-'Ноябрь 2022'!D29</f>
        <v>2795.15</v>
      </c>
      <c r="P30" s="105">
        <f>'СВОД 2022'!O30+$H$1*1-'Декабрь 2022'!D29</f>
        <v>-1604.8500000000004</v>
      </c>
      <c r="Q30" s="106">
        <f t="shared" si="0"/>
        <v>26400</v>
      </c>
      <c r="R30" s="106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06">
        <f t="shared" si="1"/>
        <v>-1604.8499999999985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2021'!S31</f>
        <v>77000.53</v>
      </c>
      <c r="E31" s="105">
        <f>'СВОД 2022'!D31+$H$1*1-'Январь 2022'!D30</f>
        <v>79200.53</v>
      </c>
      <c r="F31" s="105">
        <f>'СВОД 2022'!E31+$H$1*1-'Февраль 2022'!D30</f>
        <v>81400.53</v>
      </c>
      <c r="G31" s="105">
        <f>'СВОД 2022'!F31+$H$1*1-'Март 2022'!D30</f>
        <v>83600.53</v>
      </c>
      <c r="H31" s="105">
        <f>'СВОД 2022'!G31+$H$1*1-'Апрель 2022'!D30</f>
        <v>85800.53</v>
      </c>
      <c r="I31" s="105">
        <f>'СВОД 2022'!H31+$H$1*1-'Май 2022'!D30</f>
        <v>88000.53</v>
      </c>
      <c r="J31" s="105">
        <f>'СВОД 2022'!I31+$H$1*1-'Июнь 2022'!D30</f>
        <v>90200.53</v>
      </c>
      <c r="K31" s="105">
        <f>'СВОД 2022'!J31+$H$1*1-'Июль 2022'!D30</f>
        <v>92400.53</v>
      </c>
      <c r="L31" s="105">
        <f>'СВОД 2022'!K31+$H$1*1-'Август 2022'!D30</f>
        <v>94600.53</v>
      </c>
      <c r="M31" s="105">
        <f>'СВОД 2022'!L31+$H$1*1-'Сентябрь 2022'!D30</f>
        <v>96800.53</v>
      </c>
      <c r="N31" s="105">
        <f>'СВОД 2022'!M31+$H$1*1-'Октябрь 2022'!D30</f>
        <v>99000.53</v>
      </c>
      <c r="O31" s="105">
        <f>'СВОД 2022'!N31+$H$1*1-'Ноябрь 2022'!D30</f>
        <v>101200.53</v>
      </c>
      <c r="P31" s="105">
        <f>'СВОД 2022'!O31+$H$1*1-'Декабрь 2022'!D30</f>
        <v>103400.53</v>
      </c>
      <c r="Q31" s="106">
        <f t="shared" si="0"/>
        <v>26400</v>
      </c>
      <c r="R31" s="106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06">
        <f t="shared" si="1"/>
        <v>103400.53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2021'!S32</f>
        <v>-93.100000000002183</v>
      </c>
      <c r="E32" s="105">
        <f>'СВОД 2022'!D32+$H$1*1-'Январь 2022'!D31</f>
        <v>-93.100000000002183</v>
      </c>
      <c r="F32" s="105">
        <f>'СВОД 2022'!E32+$H$1*1-'Февраль 2022'!D31</f>
        <v>-93.100000000002183</v>
      </c>
      <c r="G32" s="105">
        <f>'СВОД 2022'!F32+$H$1*1-'Март 2022'!D31</f>
        <v>-93.100000000002183</v>
      </c>
      <c r="H32" s="105">
        <f>'СВОД 2022'!G32+$H$1*1-'Апрель 2022'!D31</f>
        <v>-193.10000000000218</v>
      </c>
      <c r="I32" s="105">
        <f>'СВОД 2022'!H32+$H$1*1-'Май 2022'!D31</f>
        <v>-293.10000000000218</v>
      </c>
      <c r="J32" s="105">
        <f>'СВОД 2022'!I32+$H$1*1-'Июнь 2022'!D31</f>
        <v>-393.10000000000218</v>
      </c>
      <c r="K32" s="105">
        <f>'СВОД 2022'!J32+$H$1*1-'Июль 2022'!D31</f>
        <v>-493.10000000000218</v>
      </c>
      <c r="L32" s="105">
        <f>'СВОД 2022'!K32+$H$1*1-'Август 2022'!D31</f>
        <v>-293.10000000000218</v>
      </c>
      <c r="M32" s="105">
        <f>'СВОД 2022'!L32+$H$1*1-'Сентябрь 2022'!D31</f>
        <v>-293.10000000000218</v>
      </c>
      <c r="N32" s="105">
        <f>'СВОД 2022'!M32+$H$1*1-'Октябрь 2022'!D31</f>
        <v>-93.100000000002183</v>
      </c>
      <c r="O32" s="105">
        <f>'СВОД 2022'!N32+$H$1*1-'Ноябрь 2022'!D31</f>
        <v>-93.100000000002183</v>
      </c>
      <c r="P32" s="105">
        <f>'СВОД 2022'!O32+$H$1*1-'Декабрь 2022'!D31</f>
        <v>-93.100000000002183</v>
      </c>
      <c r="Q32" s="106">
        <f t="shared" si="0"/>
        <v>26400</v>
      </c>
      <c r="R32" s="106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2021'!S33</f>
        <v>8808.2799999999988</v>
      </c>
      <c r="E33" s="105">
        <f>'СВОД 2022'!D33+$H$1*1-'Январь 2022'!D32</f>
        <v>11008.279999999999</v>
      </c>
      <c r="F33" s="105">
        <f>'СВОД 2022'!E33+$H$1*1-'Февраль 2022'!D32</f>
        <v>13208.279999999999</v>
      </c>
      <c r="G33" s="105">
        <f>'СВОД 2022'!F33+$H$1*1-'Март 2022'!D32</f>
        <v>15408.279999999999</v>
      </c>
      <c r="H33" s="105">
        <f>'СВОД 2022'!G33+$H$1*1-'Апрель 2022'!D32</f>
        <v>17608.28</v>
      </c>
      <c r="I33" s="105">
        <f>'СВОД 2022'!H33+$H$1*1-'Май 2022'!D32</f>
        <v>10808.279999999999</v>
      </c>
      <c r="J33" s="105">
        <f>'СВОД 2022'!I33+$H$1*1-'Июнь 2022'!D32</f>
        <v>13008.279999999999</v>
      </c>
      <c r="K33" s="105">
        <f>'СВОД 2022'!J33+$H$1*1-'Июль 2022'!D32</f>
        <v>15208.279999999999</v>
      </c>
      <c r="L33" s="105">
        <f>'СВОД 2022'!K33+$H$1*1-'Август 2022'!D32</f>
        <v>17408.28</v>
      </c>
      <c r="M33" s="105">
        <f>'СВОД 2022'!L33+$H$1*1-'Сентябрь 2022'!D32</f>
        <v>19608.28</v>
      </c>
      <c r="N33" s="105">
        <f>'СВОД 2022'!M33+$H$1*1-'Октябрь 2022'!D32</f>
        <v>5808.2799999999988</v>
      </c>
      <c r="O33" s="105">
        <f>'СВОД 2022'!N33+$H$1*1-'Ноябрь 2022'!D32</f>
        <v>2008.2799999999988</v>
      </c>
      <c r="P33" s="105">
        <f>'СВОД 2022'!O33+$H$1*1-'Декабрь 2022'!D32</f>
        <v>4208.2799999999988</v>
      </c>
      <c r="Q33" s="106">
        <f t="shared" si="0"/>
        <v>26400</v>
      </c>
      <c r="R33" s="106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06">
        <f t="shared" si="1"/>
        <v>4208.2799999999988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2021'!S34</f>
        <v>-1899.9999999999709</v>
      </c>
      <c r="E34" s="105">
        <f>'СВОД 2022'!D34+$H$1*1-'Январь 2022'!D33</f>
        <v>-1899.9999999999709</v>
      </c>
      <c r="F34" s="105">
        <f>'СВОД 2022'!E34+$H$1*1-'Февраль 2022'!D33</f>
        <v>300.0000000000291</v>
      </c>
      <c r="G34" s="105">
        <f>'СВОД 2022'!F34+$H$1*1-'Март 2022'!D33</f>
        <v>2500.0000000000291</v>
      </c>
      <c r="H34" s="105">
        <f>'СВОД 2022'!G34+$H$1*1-'Апрель 2022'!D33</f>
        <v>300.0000000000291</v>
      </c>
      <c r="I34" s="105">
        <f>'СВОД 2022'!H34+$H$1*1-'Май 2022'!D33</f>
        <v>-1899.9999999999709</v>
      </c>
      <c r="J34" s="105">
        <f>'СВОД 2022'!I34+$H$1*1-'Июнь 2022'!D33</f>
        <v>-1899.9999999999709</v>
      </c>
      <c r="K34" s="105">
        <f>'СВОД 2022'!J34+$H$1*1-'Июль 2022'!D33</f>
        <v>300.0000000000291</v>
      </c>
      <c r="L34" s="105">
        <f>'СВОД 2022'!K34+$H$1*1-'Август 2022'!D33</f>
        <v>2500.0000000000291</v>
      </c>
      <c r="M34" s="105">
        <f>'СВОД 2022'!L34+$H$1*1-'Сентябрь 2022'!D33</f>
        <v>4700.0000000000291</v>
      </c>
      <c r="N34" s="105">
        <f>'СВОД 2022'!M34+$H$1*1-'Октябрь 2022'!D33</f>
        <v>6900.0000000000291</v>
      </c>
      <c r="O34" s="105">
        <f>'СВОД 2022'!N34+$H$1*1-'Ноябрь 2022'!D33</f>
        <v>300.0000000000291</v>
      </c>
      <c r="P34" s="105">
        <f>'СВОД 2022'!O34+$H$1*1-'Декабрь 2022'!D33</f>
        <v>-17027.909999999971</v>
      </c>
      <c r="Q34" s="106">
        <f t="shared" si="0"/>
        <v>26400</v>
      </c>
      <c r="R34" s="106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41527.910000000003</v>
      </c>
      <c r="S34" s="106">
        <f t="shared" si="1"/>
        <v>-17027.909999999974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2021'!S35</f>
        <v>6390.2300000000032</v>
      </c>
      <c r="E35" s="105">
        <f>'СВОД 2022'!D35+$H$1*1-'Январь 2022'!D34</f>
        <v>6390.2300000000032</v>
      </c>
      <c r="F35" s="105">
        <f>'СВОД 2022'!E35+$H$1*1-'Февраль 2022'!D34</f>
        <v>8590.2300000000032</v>
      </c>
      <c r="G35" s="105">
        <f>'СВОД 2022'!F35+$H$1*1-'Март 2022'!D34</f>
        <v>6390.2300000000032</v>
      </c>
      <c r="H35" s="105">
        <f>'СВОД 2022'!G35+$H$1*1-'Апрель 2022'!D34</f>
        <v>8590.2300000000032</v>
      </c>
      <c r="I35" s="105">
        <f>'СВОД 2022'!H35+$H$1*1-'Май 2022'!D34</f>
        <v>8590.2300000000032</v>
      </c>
      <c r="J35" s="105">
        <f>'СВОД 2022'!I35+$H$1*1-'Июнь 2022'!D34</f>
        <v>6390.2300000000032</v>
      </c>
      <c r="K35" s="105">
        <f>'СВОД 2022'!J35+$H$1*1-'Июль 2022'!D34</f>
        <v>8590.2300000000032</v>
      </c>
      <c r="L35" s="105">
        <f>'СВОД 2022'!K35+$H$1*1-'Август 2022'!D34</f>
        <v>8590.2300000000032</v>
      </c>
      <c r="M35" s="105">
        <f>'СВОД 2022'!L35+$H$1*1-'Сентябрь 2022'!D34</f>
        <v>8590.2300000000032</v>
      </c>
      <c r="N35" s="105">
        <f>'СВОД 2022'!M35+$H$1*1-'Октябрь 2022'!D34</f>
        <v>6390.2300000000032</v>
      </c>
      <c r="O35" s="105">
        <f>'СВОД 2022'!N35+$H$1*1-'Ноябрь 2022'!D34</f>
        <v>8590.2300000000032</v>
      </c>
      <c r="P35" s="105">
        <f>'СВОД 2022'!O35+$H$1*1-'Декабрь 2022'!D34</f>
        <v>6390.2300000000032</v>
      </c>
      <c r="Q35" s="106">
        <f t="shared" si="0"/>
        <v>26400</v>
      </c>
      <c r="R35" s="106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2021'!S36</f>
        <v>7323.6999999999971</v>
      </c>
      <c r="E36" s="105">
        <f>'СВОД 2022'!D36+$H$1*1-'Январь 2022'!D35</f>
        <v>7023.6999999999971</v>
      </c>
      <c r="F36" s="105">
        <f>'СВОД 2022'!E36+$H$1*1-'Февраль 2022'!D35</f>
        <v>6723.6999999999971</v>
      </c>
      <c r="G36" s="105">
        <f>'СВОД 2022'!F36+$H$1*1-'Март 2022'!D35</f>
        <v>8923.6999999999971</v>
      </c>
      <c r="H36" s="105">
        <f>'СВОД 2022'!G36+$H$1*1-'Апрель 2022'!D35</f>
        <v>6123.6999999999971</v>
      </c>
      <c r="I36" s="105">
        <f>'СВОД 2022'!H36+$H$1*1-'Май 2022'!D35</f>
        <v>8323.6999999999971</v>
      </c>
      <c r="J36" s="105">
        <f>'СВОД 2022'!I36+$H$1*1-'Июнь 2022'!D35</f>
        <v>8023.6999999999971</v>
      </c>
      <c r="K36" s="105">
        <f>'СВОД 2022'!J36+$H$1*1-'Июль 2022'!D35</f>
        <v>7723.6999999999971</v>
      </c>
      <c r="L36" s="105">
        <f>'СВОД 2022'!K36+$H$1*1-'Август 2022'!D35</f>
        <v>7423.6999999999971</v>
      </c>
      <c r="M36" s="105">
        <f>'СВОД 2022'!L36+$H$1*1-'Сентябрь 2022'!D35</f>
        <v>9623.6999999999971</v>
      </c>
      <c r="N36" s="105">
        <f>'СВОД 2022'!M36+$H$1*1-'Октябрь 2022'!D35</f>
        <v>11823.699999999997</v>
      </c>
      <c r="O36" s="105">
        <f>'СВОД 2022'!N36+$H$1*1-'Ноябрь 2022'!D35</f>
        <v>11273.699999999997</v>
      </c>
      <c r="P36" s="105">
        <f>'СВОД 2022'!O36+$H$1*1-'Декабрь 2022'!D35</f>
        <v>8473.6999999999971</v>
      </c>
      <c r="Q36" s="106">
        <f t="shared" si="0"/>
        <v>26400</v>
      </c>
      <c r="R36" s="106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06">
        <f t="shared" si="1"/>
        <v>8473.6999999999971</v>
      </c>
      <c r="T36" s="116"/>
    </row>
    <row r="37" spans="1:20" ht="15.95" customHeight="1" x14ac:dyDescent="0.25">
      <c r="A37" s="20" t="s">
        <v>408</v>
      </c>
      <c r="B37" s="2">
        <v>26</v>
      </c>
      <c r="C37" s="114"/>
      <c r="D37" s="133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f>'СВОД 2022'!I37+$H$1*1-'Июнь 2022'!D36</f>
        <v>2200</v>
      </c>
      <c r="K37" s="105">
        <f>'СВОД 2022'!J37+$H$1*1-'Июль 2022'!D36</f>
        <v>4400</v>
      </c>
      <c r="L37" s="105">
        <f>'СВОД 2022'!K37+$H$1*1-'Август 2022'!D36</f>
        <v>6600</v>
      </c>
      <c r="M37" s="105">
        <f>'СВОД 2022'!L37+$H$1*1-'Сентябрь 2022'!D36</f>
        <v>8800</v>
      </c>
      <c r="N37" s="105">
        <f>'СВОД 2022'!M37+$H$1*1-'Октябрь 2022'!D36</f>
        <v>11000</v>
      </c>
      <c r="O37" s="105">
        <f>'СВОД 2022'!N37+$H$1*1-'Ноябрь 2022'!D36</f>
        <v>13200</v>
      </c>
      <c r="P37" s="105">
        <f>'СВОД 2022'!O37+$H$1*1-'Декабрь 2022'!D36</f>
        <v>15400</v>
      </c>
      <c r="Q37" s="106">
        <f t="shared" si="0"/>
        <v>26400</v>
      </c>
      <c r="R37" s="106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06">
        <f t="shared" si="1"/>
        <v>26400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2021'!S38</f>
        <v>4190.2299999999959</v>
      </c>
      <c r="E38" s="105">
        <f>'СВОД 2022'!D38+$H$1*1-'Январь 2022'!D37</f>
        <v>6390.2299999999959</v>
      </c>
      <c r="F38" s="105">
        <f>'СВОД 2022'!E38+$H$1*1-'Февраль 2022'!D37</f>
        <v>1690.2299999999959</v>
      </c>
      <c r="G38" s="105">
        <f>'СВОД 2022'!F38+$H$1*1-'Март 2022'!D37</f>
        <v>-709.77000000000407</v>
      </c>
      <c r="H38" s="105">
        <f>'СВОД 2022'!G38+$H$1*1-'Апрель 2022'!D37</f>
        <v>-5409.7700000000041</v>
      </c>
      <c r="I38" s="105">
        <f>'СВОД 2022'!H38+$H$1*1-'Май 2022'!D37</f>
        <v>-3209.7700000000041</v>
      </c>
      <c r="J38" s="105">
        <f>'СВОД 2022'!I38+$H$1*1-'Июнь 2022'!D37</f>
        <v>-1009.7700000000041</v>
      </c>
      <c r="K38" s="105">
        <f>'СВОД 2022'!J38+$H$1*1-'Июль 2022'!D37</f>
        <v>1190.2299999999959</v>
      </c>
      <c r="L38" s="105">
        <f>'СВОД 2022'!K38+$H$1*1-'Август 2022'!D37</f>
        <v>3390.2299999999959</v>
      </c>
      <c r="M38" s="105">
        <f>'СВОД 2022'!L38+$H$1*1-'Сентябрь 2022'!D37</f>
        <v>5590.2299999999959</v>
      </c>
      <c r="N38" s="105">
        <f>'СВОД 2022'!M38+$H$1*1-'Октябрь 2022'!D37</f>
        <v>7790.2299999999959</v>
      </c>
      <c r="O38" s="105">
        <f>'СВОД 2022'!N38+$H$1*1-'Ноябрь 2022'!D37</f>
        <v>9990.2299999999959</v>
      </c>
      <c r="P38" s="105">
        <f>'СВОД 2022'!O38+$H$1*1-'Декабрь 2022'!D37</f>
        <v>7590.2299999999959</v>
      </c>
      <c r="Q38" s="106">
        <f t="shared" si="0"/>
        <v>26400</v>
      </c>
      <c r="R38" s="106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06">
        <f t="shared" si="1"/>
        <v>7590.2299999999959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2021'!S39</f>
        <v>6600</v>
      </c>
      <c r="E39" s="105">
        <f>'СВОД 2022'!D39+$H$1*1-'Январь 2022'!D38</f>
        <v>6600</v>
      </c>
      <c r="F39" s="105">
        <f>'СВОД 2022'!E39+$H$1*1-'Февраль 2022'!D38</f>
        <v>8800</v>
      </c>
      <c r="G39" s="105">
        <f>'СВОД 2022'!F39+$H$1*1-'Март 2022'!D38</f>
        <v>6600</v>
      </c>
      <c r="H39" s="105">
        <f>'СВОД 2022'!G39+$H$1*1-'Апрель 2022'!D38</f>
        <v>4400</v>
      </c>
      <c r="I39" s="105">
        <f>'СВОД 2022'!H39+$H$1*1-'Май 2022'!D38</f>
        <v>6600</v>
      </c>
      <c r="J39" s="105">
        <f>'СВОД 2022'!I39+$H$1*1-'Июнь 2022'!D38</f>
        <v>6600</v>
      </c>
      <c r="K39" s="105">
        <f>'СВОД 2022'!J39+$H$1*1-'Июль 2022'!D38</f>
        <v>8800</v>
      </c>
      <c r="L39" s="105">
        <f>'СВОД 2022'!K39+$H$1*1-'Август 2022'!D38</f>
        <v>8800</v>
      </c>
      <c r="M39" s="105">
        <f>'СВОД 2022'!L39+$H$1*1-'Сентябрь 2022'!D38</f>
        <v>11000</v>
      </c>
      <c r="N39" s="105">
        <f>'СВОД 2022'!M39+$H$1*1-'Октябрь 2022'!D38</f>
        <v>11000</v>
      </c>
      <c r="O39" s="105">
        <f>'СВОД 2022'!N39+$H$1*1-'Ноябрь 2022'!D38</f>
        <v>6600</v>
      </c>
      <c r="P39" s="105">
        <f>'СВОД 2022'!O39+$H$1*1-'Декабрь 2022'!D38</f>
        <v>8800</v>
      </c>
      <c r="Q39" s="106">
        <f t="shared" si="0"/>
        <v>26400</v>
      </c>
      <c r="R39" s="106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2021'!S40</f>
        <v>0.66999999999825377</v>
      </c>
      <c r="E40" s="105">
        <f>'СВОД 2022'!D40+$H$1*1-'Январь 2022'!D39</f>
        <v>-2199.3300000000017</v>
      </c>
      <c r="F40" s="105">
        <f>'СВОД 2022'!E40+$H$1*1-'Февраль 2022'!D39</f>
        <v>0.66999999999825377</v>
      </c>
      <c r="G40" s="105">
        <f>'СВОД 2022'!F40+$H$1*1-'Март 2022'!D39</f>
        <v>-2199.3300000000017</v>
      </c>
      <c r="H40" s="105">
        <f>'СВОД 2022'!G40+$H$1*1-'Апрель 2022'!D39</f>
        <v>0.66999999999825377</v>
      </c>
      <c r="I40" s="105">
        <f>'СВОД 2022'!H40+$H$1*1-'Май 2022'!D39</f>
        <v>-2199.3300000000017</v>
      </c>
      <c r="J40" s="105">
        <f>'СВОД 2022'!I40+$H$1*1-'Июнь 2022'!D39</f>
        <v>0.66999999999825377</v>
      </c>
      <c r="K40" s="105">
        <f>'СВОД 2022'!J40+$H$1*1-'Июль 2022'!D39</f>
        <v>2200.6699999999983</v>
      </c>
      <c r="L40" s="105">
        <f>'СВОД 2022'!K40+$H$1*1-'Август 2022'!D39</f>
        <v>0.66999999999825377</v>
      </c>
      <c r="M40" s="105">
        <f>'СВОД 2022'!L40+$H$1*1-'Сентябрь 2022'!D39</f>
        <v>2200.6699999999983</v>
      </c>
      <c r="N40" s="105">
        <f>'СВОД 2022'!M40+$H$1*1-'Октябрь 2022'!D39</f>
        <v>4400.6699999999983</v>
      </c>
      <c r="O40" s="105">
        <f>'СВОД 2022'!N40+$H$1*1-'Ноябрь 2022'!D39</f>
        <v>-3999.3300000000017</v>
      </c>
      <c r="P40" s="105">
        <f>'СВОД 2022'!O40+$H$1*1-'Декабрь 2022'!D39</f>
        <v>-1799.3300000000017</v>
      </c>
      <c r="Q40" s="106">
        <f t="shared" si="0"/>
        <v>26400</v>
      </c>
      <c r="R40" s="106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06">
        <f t="shared" si="1"/>
        <v>-1799.3300000000017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2021'!S41</f>
        <v>-11214.740000000005</v>
      </c>
      <c r="E41" s="105">
        <f>'СВОД 2022'!D41+$H$1*1-'Январь 2022'!D40</f>
        <v>-9703.110000000006</v>
      </c>
      <c r="F41" s="105">
        <f>'СВОД 2022'!E41+$H$1*1-'Февраль 2022'!D40</f>
        <v>-7503.110000000006</v>
      </c>
      <c r="G41" s="105">
        <f>'СВОД 2022'!F41+$H$1*1-'Март 2022'!D40</f>
        <v>-5303.110000000006</v>
      </c>
      <c r="H41" s="105">
        <f>'СВОД 2022'!G41+$H$1*1-'Апрель 2022'!D40</f>
        <v>-5303.110000000006</v>
      </c>
      <c r="I41" s="105">
        <f>'СВОД 2022'!H41+$H$1*1-'Май 2022'!D40</f>
        <v>-3103.110000000006</v>
      </c>
      <c r="J41" s="105">
        <f>'СВОД 2022'!I41+$H$1*1-'Июнь 2022'!D40</f>
        <v>-903.11000000000604</v>
      </c>
      <c r="K41" s="105">
        <f>'СВОД 2022'!J41+$H$1*1-'Июль 2022'!D40</f>
        <v>1296.889999999994</v>
      </c>
      <c r="L41" s="105">
        <f>'СВОД 2022'!K41+$H$1*1-'Август 2022'!D40</f>
        <v>3496.889999999994</v>
      </c>
      <c r="M41" s="105">
        <f>'СВОД 2022'!L41+$H$1*1-'Сентябрь 2022'!D40</f>
        <v>5696.889999999994</v>
      </c>
      <c r="N41" s="105">
        <f>'СВОД 2022'!M41+$H$1*1-'Октябрь 2022'!D40</f>
        <v>7896.889999999994</v>
      </c>
      <c r="O41" s="105">
        <f>'СВОД 2022'!N41+$H$1*1-'Ноябрь 2022'!D40</f>
        <v>10096.889999999994</v>
      </c>
      <c r="P41" s="105">
        <f>'СВОД 2022'!O41+$H$1*1-'Декабрь 2022'!D40</f>
        <v>12296.889999999994</v>
      </c>
      <c r="Q41" s="106">
        <f t="shared" si="0"/>
        <v>26400</v>
      </c>
      <c r="R41" s="106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06">
        <f t="shared" si="1"/>
        <v>12296.889999999996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2021'!S42</f>
        <v>-175.79000000000451</v>
      </c>
      <c r="E42" s="105">
        <f>'СВОД 2022'!D42+$H$1*1-'Январь 2022'!D41</f>
        <v>-175.79000000000451</v>
      </c>
      <c r="F42" s="105">
        <f>'СВОД 2022'!E42+$H$1*1-'Февраль 2022'!D41</f>
        <v>-175.79000000000451</v>
      </c>
      <c r="G42" s="105">
        <f>'СВОД 2022'!F42+$H$1*1-'Март 2022'!D41</f>
        <v>-175.79000000000451</v>
      </c>
      <c r="H42" s="105">
        <f>'СВОД 2022'!G42+$H$1*1-'Апрель 2022'!D41</f>
        <v>-175.79000000000451</v>
      </c>
      <c r="I42" s="105">
        <f>'СВОД 2022'!H42+$H$1*1-'Май 2022'!D41</f>
        <v>-175.79000000000451</v>
      </c>
      <c r="J42" s="105">
        <f>'СВОД 2022'!I42+$H$1*1-'Июнь 2022'!D41</f>
        <v>-175.79000000000451</v>
      </c>
      <c r="K42" s="105">
        <f>'СВОД 2022'!J42+$H$1*1-'Июль 2022'!D41</f>
        <v>-175.79000000000451</v>
      </c>
      <c r="L42" s="105">
        <f>'СВОД 2022'!K42+$H$1*1-'Август 2022'!D41</f>
        <v>-175.79000000000451</v>
      </c>
      <c r="M42" s="105">
        <f>'СВОД 2022'!L42+$H$1*1-'Сентябрь 2022'!D41</f>
        <v>-175.79000000000451</v>
      </c>
      <c r="N42" s="105">
        <f>'СВОД 2022'!M42+$H$1*1-'Октябрь 2022'!D41</f>
        <v>2024.2099999999955</v>
      </c>
      <c r="O42" s="105">
        <f>'СВОД 2022'!N42+$H$1*1-'Ноябрь 2022'!D41</f>
        <v>4224.2099999999955</v>
      </c>
      <c r="P42" s="105">
        <f>'СВОД 2022'!O42+$H$1*1-'Декабрь 2022'!D41</f>
        <v>6424.2099999999955</v>
      </c>
      <c r="Q42" s="106">
        <f t="shared" si="0"/>
        <v>26400</v>
      </c>
      <c r="R42" s="106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06">
        <f t="shared" si="1"/>
        <v>6424.2099999999955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2021'!S43</f>
        <v>-2303.6400000000031</v>
      </c>
      <c r="E43" s="105">
        <f>'СВОД 2022'!D43+$H$1*1-'Январь 2022'!D42</f>
        <v>-103.64000000000306</v>
      </c>
      <c r="F43" s="105">
        <f>'СВОД 2022'!E43+$H$1*1-'Февраль 2022'!D42</f>
        <v>-103.64000000000306</v>
      </c>
      <c r="G43" s="105">
        <f>'СВОД 2022'!F43+$H$1*1-'Март 2022'!D42</f>
        <v>-103.64000000000306</v>
      </c>
      <c r="H43" s="105">
        <f>'СВОД 2022'!G43+$H$1*1-'Апрель 2022'!D42</f>
        <v>-103.64000000000306</v>
      </c>
      <c r="I43" s="105">
        <f>'СВОД 2022'!H43+$H$1*1-'Май 2022'!D42</f>
        <v>-103.64000000000306</v>
      </c>
      <c r="J43" s="105">
        <f>'СВОД 2022'!I43+$H$1*1-'Июнь 2022'!D42</f>
        <v>-103.64000000000306</v>
      </c>
      <c r="K43" s="105">
        <f>'СВОД 2022'!J43+$H$1*1-'Июль 2022'!D42</f>
        <v>-103.64000000000306</v>
      </c>
      <c r="L43" s="105">
        <f>'СВОД 2022'!K43+$H$1*1-'Август 2022'!D42</f>
        <v>-103.64000000000306</v>
      </c>
      <c r="M43" s="105">
        <f>'СВОД 2022'!L43+$H$1*1-'Сентябрь 2022'!D42</f>
        <v>-103.64000000000306</v>
      </c>
      <c r="N43" s="105">
        <f>'СВОД 2022'!M43+$H$1*1-'Октябрь 2022'!D42</f>
        <v>-103.64000000000306</v>
      </c>
      <c r="O43" s="105">
        <f>'СВОД 2022'!N43+$H$1*1-'Ноябрь 2022'!D42</f>
        <v>-103.64000000000306</v>
      </c>
      <c r="P43" s="105">
        <f>'СВОД 2022'!O43+$H$1*1-'Декабрь 2022'!D42</f>
        <v>-103.64000000000306</v>
      </c>
      <c r="Q43" s="106">
        <f t="shared" si="0"/>
        <v>26400</v>
      </c>
      <c r="R43" s="106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387</v>
      </c>
      <c r="B44" s="2">
        <v>31</v>
      </c>
      <c r="C44" s="20" t="s">
        <v>21</v>
      </c>
      <c r="D44" s="133">
        <f>'СВОД 2021'!S44</f>
        <v>-5678.739999999998</v>
      </c>
      <c r="E44" s="105">
        <f>'СВОД 2022'!D44+$H$1*1-'Январь 2022'!D43</f>
        <v>-3478.739999999998</v>
      </c>
      <c r="F44" s="105">
        <f>'СВОД 2022'!E44+$H$1*1-'Февраль 2022'!D43</f>
        <v>-1278.739999999998</v>
      </c>
      <c r="G44" s="105">
        <f>'СВОД 2022'!F44+$H$1*1-'Март 2022'!D43</f>
        <v>-1278.739999999998</v>
      </c>
      <c r="H44" s="105">
        <f>'СВОД 2022'!G44+$H$1*1-'Апрель 2022'!D43</f>
        <v>-1278.739999999998</v>
      </c>
      <c r="I44" s="105">
        <f>'СВОД 2022'!H44+$H$1*1-'Май 2022'!D43</f>
        <v>-3478.739999999998</v>
      </c>
      <c r="J44" s="105">
        <f>'СВОД 2022'!I44+$H$1*1-'Июнь 2022'!D43</f>
        <v>-1278.739999999998</v>
      </c>
      <c r="K44" s="105">
        <f>'СВОД 2022'!J44+$H$1*1-'Июль 2022'!D43</f>
        <v>-1278.739999999998</v>
      </c>
      <c r="L44" s="105">
        <f>'СВОД 2022'!K44+$H$1*1-'Август 2022'!D43</f>
        <v>-3478.739999999998</v>
      </c>
      <c r="M44" s="105">
        <f>'СВОД 2022'!L44+$H$1*1-'Сентябрь 2022'!D43</f>
        <v>-1278.739999999998</v>
      </c>
      <c r="N44" s="105">
        <f>'СВОД 2022'!M44+$H$1*1-'Октябрь 2022'!D43</f>
        <v>-1278.739999999998</v>
      </c>
      <c r="O44" s="105">
        <f>'СВОД 2022'!N44+$H$1*1-'Ноябрь 2022'!D43</f>
        <v>-3478.739999999998</v>
      </c>
      <c r="P44" s="105">
        <f>'СВОД 2022'!O44+$H$1*1-'Декабрь 2022'!D43</f>
        <v>-3478.739999999998</v>
      </c>
      <c r="Q44" s="106">
        <f t="shared" si="0"/>
        <v>26400</v>
      </c>
      <c r="R44" s="106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2021'!S45</f>
        <v>-2200</v>
      </c>
      <c r="E45" s="105">
        <f>'СВОД 2022'!D45+$H$1*1-'Январь 2022'!D44</f>
        <v>0</v>
      </c>
      <c r="F45" s="105">
        <f>'СВОД 2022'!E45+$H$1*1-'Февраль 2022'!D44</f>
        <v>2200</v>
      </c>
      <c r="G45" s="105">
        <f>'СВОД 2022'!F45+$H$1*1-'Март 2022'!D44</f>
        <v>-6600</v>
      </c>
      <c r="H45" s="105">
        <f>'СВОД 2022'!G45+$H$1*1-'Апрель 2022'!D44</f>
        <v>-4400</v>
      </c>
      <c r="I45" s="105">
        <f>'СВОД 2022'!H45+$H$1*1-'Май 2022'!D44</f>
        <v>-2200</v>
      </c>
      <c r="J45" s="105">
        <f>'СВОД 2022'!I45+$H$1*1-'Июнь 2022'!D44</f>
        <v>0</v>
      </c>
      <c r="K45" s="105">
        <f>'СВОД 2022'!J45+$H$1*1-'Июль 2022'!D44</f>
        <v>2200</v>
      </c>
      <c r="L45" s="105">
        <f>'СВОД 2022'!K45+$H$1*1-'Август 2022'!D44</f>
        <v>4400</v>
      </c>
      <c r="M45" s="105">
        <f>'СВОД 2022'!L45+$H$1*1-'Сентябрь 2022'!D44</f>
        <v>6600</v>
      </c>
      <c r="N45" s="105">
        <f>'СВОД 2022'!M45+$H$1*1-'Октябрь 2022'!D44</f>
        <v>8800</v>
      </c>
      <c r="O45" s="105">
        <f>'СВОД 2022'!N45+$H$1*1-'Ноябрь 2022'!D44</f>
        <v>11000</v>
      </c>
      <c r="P45" s="105">
        <f>'СВОД 2022'!O45+$H$1*1-'Декабрь 2022'!D44</f>
        <v>0</v>
      </c>
      <c r="Q45" s="106">
        <f t="shared" si="0"/>
        <v>26400</v>
      </c>
      <c r="R45" s="106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06">
        <f t="shared" si="1"/>
        <v>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2021'!S46</f>
        <v>-2200</v>
      </c>
      <c r="E46" s="105">
        <f>'СВОД 2022'!D46+$H$1*1-'Январь 2022'!D45</f>
        <v>0</v>
      </c>
      <c r="F46" s="105">
        <f>'СВОД 2022'!E46+$H$1*1-'Февраль 2022'!D45</f>
        <v>0</v>
      </c>
      <c r="G46" s="105">
        <f>'СВОД 2022'!F46+$H$1*1-'Март 2022'!D45</f>
        <v>0</v>
      </c>
      <c r="H46" s="105">
        <f>'СВОД 2022'!G46+$H$1*1-'Апрель 2022'!D45</f>
        <v>0</v>
      </c>
      <c r="I46" s="105">
        <f>'СВОД 2022'!H46+$H$1*1-'Май 2022'!D45</f>
        <v>0</v>
      </c>
      <c r="J46" s="105">
        <f>'СВОД 2022'!I46+$H$1*1-'Июнь 2022'!D45</f>
        <v>0</v>
      </c>
      <c r="K46" s="105">
        <f>'СВОД 2022'!J46+$H$1*1-'Июль 2022'!D45</f>
        <v>0</v>
      </c>
      <c r="L46" s="105">
        <f>'СВОД 2022'!K46+$H$1*1-'Август 2022'!D45</f>
        <v>0</v>
      </c>
      <c r="M46" s="105">
        <f>'СВОД 2022'!L46+$H$1*1-'Сентябрь 2022'!D45</f>
        <v>0</v>
      </c>
      <c r="N46" s="105">
        <f>'СВОД 2022'!M46+$H$1*1-'Октябрь 2022'!D45</f>
        <v>0</v>
      </c>
      <c r="O46" s="105">
        <f>'СВОД 2022'!N46+$H$1*1-'Ноябрь 2022'!D45</f>
        <v>0</v>
      </c>
      <c r="P46" s="105">
        <f>'СВОД 2022'!O46+$H$1*1-'Декабрь 2022'!D45</f>
        <v>0</v>
      </c>
      <c r="Q46" s="106">
        <f t="shared" si="0"/>
        <v>26400</v>
      </c>
      <c r="R46" s="106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2021'!S47</f>
        <v>61600</v>
      </c>
      <c r="E47" s="105">
        <f>'СВОД 2022'!D47+$H$1*1-'Январь 2022'!D46</f>
        <v>63800</v>
      </c>
      <c r="F47" s="105">
        <f>'СВОД 2022'!E47+$H$1*1-'Февраль 2022'!D46</f>
        <v>63800</v>
      </c>
      <c r="G47" s="105">
        <f>'СВОД 2022'!F47+$H$1*1-'Март 2022'!D46</f>
        <v>63800</v>
      </c>
      <c r="H47" s="105">
        <f>'СВОД 2022'!G47+$H$1*1-'Апрель 2022'!D46</f>
        <v>63800</v>
      </c>
      <c r="I47" s="105">
        <f>'СВОД 2022'!H47+$H$1*1-'Май 2022'!D46</f>
        <v>63800</v>
      </c>
      <c r="J47" s="105">
        <f>'СВОД 2022'!I47+$H$1*1-'Июнь 2022'!D46</f>
        <v>63800</v>
      </c>
      <c r="K47" s="105">
        <f>'СВОД 2022'!J47+$H$1*1-'Июль 2022'!D46</f>
        <v>63800</v>
      </c>
      <c r="L47" s="105">
        <f>'СВОД 2022'!K47+$H$1*1-'Август 2022'!D46</f>
        <v>66000</v>
      </c>
      <c r="M47" s="105">
        <f>'СВОД 2022'!L47+$H$1*1-'Сентябрь 2022'!D46</f>
        <v>68200</v>
      </c>
      <c r="N47" s="105">
        <f>'СВОД 2022'!M47+$H$1*1-'Октябрь 2022'!D46</f>
        <v>70400</v>
      </c>
      <c r="O47" s="105">
        <f>'СВОД 2022'!N47+$H$1*1-'Ноябрь 2022'!D46</f>
        <v>72600</v>
      </c>
      <c r="P47" s="105">
        <f>'СВОД 2022'!O47+$H$1*1-'Декабрь 2022'!D46</f>
        <v>70000</v>
      </c>
      <c r="Q47" s="106">
        <f t="shared" si="0"/>
        <v>26400</v>
      </c>
      <c r="R47" s="106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06">
        <f t="shared" si="1"/>
        <v>70000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2021'!S48</f>
        <v>-1475.6100000000042</v>
      </c>
      <c r="E48" s="105">
        <f>'СВОД 2022'!D48+$H$1*1-'Январь 2022'!D47</f>
        <v>724.38999999999578</v>
      </c>
      <c r="F48" s="105">
        <f>'СВОД 2022'!E48+$H$1*1-'Февраль 2022'!D47</f>
        <v>2924.3899999999958</v>
      </c>
      <c r="G48" s="105">
        <f>'СВОД 2022'!F48+$H$1*1-'Март 2022'!D47</f>
        <v>5124.3899999999958</v>
      </c>
      <c r="H48" s="105">
        <f>'СВОД 2022'!G48+$H$1*1-'Апрель 2022'!D47</f>
        <v>7324.3899999999958</v>
      </c>
      <c r="I48" s="105">
        <f>'СВОД 2022'!H48+$H$1*1-'Май 2022'!D47</f>
        <v>9524.3899999999958</v>
      </c>
      <c r="J48" s="105">
        <f>'СВОД 2022'!I48+$H$1*1-'Июнь 2022'!D47</f>
        <v>11724.389999999996</v>
      </c>
      <c r="K48" s="105">
        <f>'СВОД 2022'!J48+$H$1*1-'Июль 2022'!D47</f>
        <v>13924.389999999996</v>
      </c>
      <c r="L48" s="105">
        <f>'СВОД 2022'!K48+$H$1*1-'Август 2022'!D47</f>
        <v>16124.389999999996</v>
      </c>
      <c r="M48" s="105">
        <f>'СВОД 2022'!L48+$H$1*1-'Сентябрь 2022'!D47</f>
        <v>18324.389999999996</v>
      </c>
      <c r="N48" s="105">
        <f>'СВОД 2022'!M48+$H$1*1-'Октябрь 2022'!D47</f>
        <v>10524.389999999996</v>
      </c>
      <c r="O48" s="105">
        <f>'СВОД 2022'!N48+$H$1*1-'Ноябрь 2022'!D47</f>
        <v>12724.389999999996</v>
      </c>
      <c r="P48" s="105">
        <f>'СВОД 2022'!O48+$H$1*1-'Декабрь 2022'!D47</f>
        <v>2924.3899999999958</v>
      </c>
      <c r="Q48" s="106">
        <f t="shared" si="0"/>
        <v>26400</v>
      </c>
      <c r="R48" s="106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06">
        <f t="shared" si="1"/>
        <v>2924.3899999999958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2021'!S49</f>
        <v>-231.83000000000175</v>
      </c>
      <c r="E49" s="105">
        <f>'СВОД 2022'!D49+$H$1*1-'Январь 2022'!D48</f>
        <v>-231.83000000000175</v>
      </c>
      <c r="F49" s="105">
        <f>'СВОД 2022'!E49+$H$1*1-'Февраль 2022'!D48</f>
        <v>-2431.8300000000017</v>
      </c>
      <c r="G49" s="105">
        <f>'СВОД 2022'!F49+$H$1*1-'Март 2022'!D48</f>
        <v>-2431.8300000000017</v>
      </c>
      <c r="H49" s="105">
        <f>'СВОД 2022'!G49+$H$1*1-'Апрель 2022'!D48</f>
        <v>-2431.8300000000017</v>
      </c>
      <c r="I49" s="105">
        <f>'СВОД 2022'!H49+$H$1*1-'Май 2022'!D48</f>
        <v>-4631.8300000000017</v>
      </c>
      <c r="J49" s="105">
        <f>'СВОД 2022'!I49+$H$1*1-'Июнь 2022'!D48</f>
        <v>-2431.8300000000017</v>
      </c>
      <c r="K49" s="105">
        <f>'СВОД 2022'!J49+$H$1*1-'Июль 2022'!D48</f>
        <v>-2431.8300000000017</v>
      </c>
      <c r="L49" s="105">
        <f>'СВОД 2022'!K49+$H$1*1-'Август 2022'!D48</f>
        <v>-231.83000000000175</v>
      </c>
      <c r="M49" s="105">
        <f>'СВОД 2022'!L49+$H$1*1-'Сентябрь 2022'!D48</f>
        <v>-231.83000000000175</v>
      </c>
      <c r="N49" s="105">
        <f>'СВОД 2022'!M49+$H$1*1-'Октябрь 2022'!D48</f>
        <v>-231.83000000000175</v>
      </c>
      <c r="O49" s="105">
        <f>'СВОД 2022'!N49+$H$1*1-'Ноябрь 2022'!D48</f>
        <v>-2431.8300000000017</v>
      </c>
      <c r="P49" s="105">
        <f>'СВОД 2022'!O49+$H$1*1-'Декабрь 2022'!D48</f>
        <v>-2431.8300000000017</v>
      </c>
      <c r="Q49" s="106">
        <f t="shared" si="0"/>
        <v>26400</v>
      </c>
      <c r="R49" s="106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2021'!S50</f>
        <v>0</v>
      </c>
      <c r="E50" s="105">
        <f>'СВОД 2022'!D50+$H$1*1-'Январь 2022'!D49</f>
        <v>2200</v>
      </c>
      <c r="F50" s="105">
        <f>'СВОД 2022'!E50+$H$1*1-'Февраль 2022'!D49</f>
        <v>4400</v>
      </c>
      <c r="G50" s="105">
        <f>'СВОД 2022'!F50+$H$1*1-'Март 2022'!D49</f>
        <v>2200</v>
      </c>
      <c r="H50" s="105">
        <f>'СВОД 2022'!G50+$H$1*1-'Апрель 2022'!D49</f>
        <v>4400</v>
      </c>
      <c r="I50" s="105">
        <f>'СВОД 2022'!H50+$H$1*1-'Май 2022'!D49</f>
        <v>6600</v>
      </c>
      <c r="J50" s="105">
        <f>'СВОД 2022'!I50+$H$1*1-'Июнь 2022'!D49</f>
        <v>2200</v>
      </c>
      <c r="K50" s="105">
        <f>'СВОД 2022'!J50+$H$1*1-'Июль 2022'!D49</f>
        <v>4400</v>
      </c>
      <c r="L50" s="105">
        <f>'СВОД 2022'!K50+$H$1*1-'Август 2022'!D49</f>
        <v>2200</v>
      </c>
      <c r="M50" s="105">
        <f>'СВОД 2022'!L50+$H$1*1-'Сентябрь 2022'!D49</f>
        <v>4400</v>
      </c>
      <c r="N50" s="105">
        <f>'СВОД 2022'!M50+$H$1*1-'Октябрь 2022'!D49</f>
        <v>2200</v>
      </c>
      <c r="O50" s="105">
        <f>'СВОД 2022'!N50+$H$1*1-'Ноябрь 2022'!D49</f>
        <v>0</v>
      </c>
      <c r="P50" s="105">
        <f>'СВОД 2022'!O50+$H$1*1-'Декабрь 2022'!D49</f>
        <v>0</v>
      </c>
      <c r="Q50" s="106">
        <f t="shared" si="0"/>
        <v>26400</v>
      </c>
      <c r="R50" s="106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2021'!S51</f>
        <v>0</v>
      </c>
      <c r="E51" s="105">
        <f>'СВОД 2022'!D51+$H$1*1-'Январь 2022'!D50</f>
        <v>2200</v>
      </c>
      <c r="F51" s="105">
        <f>'СВОД 2022'!E51+$H$1*1-'Февраль 2022'!D50</f>
        <v>2200</v>
      </c>
      <c r="G51" s="105">
        <f>'СВОД 2022'!F51+$H$1*1-'Март 2022'!D50</f>
        <v>4400</v>
      </c>
      <c r="H51" s="105">
        <f>'СВОД 2022'!G51+$H$1*1-'Апрель 2022'!D50</f>
        <v>0</v>
      </c>
      <c r="I51" s="105">
        <f>'СВОД 2022'!H51+$H$1*1-'Май 2022'!D50</f>
        <v>2200</v>
      </c>
      <c r="J51" s="105">
        <f>'СВОД 2022'!I51+$H$1*1-'Июнь 2022'!D50</f>
        <v>0</v>
      </c>
      <c r="K51" s="105">
        <f>'СВОД 2022'!J51+$H$1*1-'Июль 2022'!D50</f>
        <v>2200</v>
      </c>
      <c r="L51" s="105">
        <f>'СВОД 2022'!K51+$H$1*1-'Август 2022'!D50</f>
        <v>4400</v>
      </c>
      <c r="M51" s="105">
        <f>'СВОД 2022'!L51+$H$1*1-'Сентябрь 2022'!D50</f>
        <v>0</v>
      </c>
      <c r="N51" s="105">
        <f>'СВОД 2022'!M51+$H$1*1-'Октябрь 2022'!D50</f>
        <v>2200</v>
      </c>
      <c r="O51" s="105">
        <f>'СВОД 2022'!N51+$H$1*1-'Ноябрь 2022'!D50</f>
        <v>4400</v>
      </c>
      <c r="P51" s="105">
        <f>'СВОД 2022'!O51+$H$1*1-'Декабрь 2022'!D50</f>
        <v>6600</v>
      </c>
      <c r="Q51" s="106">
        <f t="shared" si="0"/>
        <v>26400</v>
      </c>
      <c r="R51" s="106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06">
        <f t="shared" si="1"/>
        <v>6600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2021'!S52</f>
        <v>-1078.0200000000004</v>
      </c>
      <c r="E52" s="105">
        <f>'СВОД 2022'!D52+$H$1*1-'Январь 2022'!D51</f>
        <v>-1078.0200000000004</v>
      </c>
      <c r="F52" s="105">
        <f>'СВОД 2022'!E52+$H$1*1-'Февраль 2022'!D51</f>
        <v>-1078.0200000000004</v>
      </c>
      <c r="G52" s="105">
        <f>'СВОД 2022'!F52+$H$1*1-'Март 2022'!D51</f>
        <v>-1078.0200000000004</v>
      </c>
      <c r="H52" s="105">
        <f>'СВОД 2022'!G52+$H$1*1-'Апрель 2022'!D51</f>
        <v>-1078.0200000000004</v>
      </c>
      <c r="I52" s="105">
        <f>'СВОД 2022'!H52+$H$1*1-'Май 2022'!D51</f>
        <v>-5478.02</v>
      </c>
      <c r="J52" s="105">
        <f>'СВОД 2022'!I52+$H$1*1-'Июнь 2022'!D51</f>
        <v>-3278.0200000000004</v>
      </c>
      <c r="K52" s="105">
        <f>'СВОД 2022'!J52+$H$1*1-'Июль 2022'!D51</f>
        <v>-3278.0200000000004</v>
      </c>
      <c r="L52" s="105">
        <f>'СВОД 2022'!K52+$H$1*1-'Август 2022'!D51</f>
        <v>-3278.0200000000004</v>
      </c>
      <c r="M52" s="105">
        <f>'СВОД 2022'!L52+$H$1*1-'Сентябрь 2022'!D51</f>
        <v>-3278.0200000000004</v>
      </c>
      <c r="N52" s="105">
        <f>'СВОД 2022'!M52+$H$1*1-'Октябрь 2022'!D51</f>
        <v>-1078.0200000000004</v>
      </c>
      <c r="O52" s="105">
        <f>'СВОД 2022'!N52+$H$1*1-'Ноябрь 2022'!D51</f>
        <v>-1078.0200000000004</v>
      </c>
      <c r="P52" s="105">
        <f>'СВОД 2022'!O52+$H$1*1-'Декабрь 2022'!D51</f>
        <v>-1078.0200000000004</v>
      </c>
      <c r="Q52" s="106">
        <f t="shared" si="0"/>
        <v>26400</v>
      </c>
      <c r="R52" s="106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2021'!S53</f>
        <v>88100</v>
      </c>
      <c r="E53" s="105">
        <f>'СВОД 2022'!D53+$H$1*1-'Январь 2022'!D52</f>
        <v>90300</v>
      </c>
      <c r="F53" s="105">
        <f>'СВОД 2022'!E53+$H$1*1-'Февраль 2022'!D52</f>
        <v>92500</v>
      </c>
      <c r="G53" s="105">
        <f>'СВОД 2022'!F53+$H$1*1-'Март 2022'!D52</f>
        <v>94700</v>
      </c>
      <c r="H53" s="105">
        <f>'СВОД 2022'!G53+$H$1*1-'Апрель 2022'!D52</f>
        <v>55705</v>
      </c>
      <c r="I53" s="105">
        <f>'СВОД 2022'!H53+$H$1*1-'Май 2022'!D52</f>
        <v>57905</v>
      </c>
      <c r="J53" s="105">
        <f>'СВОД 2022'!I53+$H$1*1-'Июнь 2022'!D52</f>
        <v>60105</v>
      </c>
      <c r="K53" s="105">
        <f>'СВОД 2022'!J53+$H$1*1-'Июль 2022'!D52</f>
        <v>62305</v>
      </c>
      <c r="L53" s="105">
        <f>'СВОД 2022'!K53+$H$1*1-'Август 2022'!D52</f>
        <v>64505</v>
      </c>
      <c r="M53" s="105">
        <f>'СВОД 2022'!L53+$H$1*1-'Сентябрь 2022'!D52</f>
        <v>66705</v>
      </c>
      <c r="N53" s="105">
        <f>'СВОД 2022'!M53+$H$1*1-'Октябрь 2022'!D52</f>
        <v>68905</v>
      </c>
      <c r="O53" s="105">
        <f>'СВОД 2022'!N53+$H$1*1-'Ноябрь 2022'!D52</f>
        <v>71105</v>
      </c>
      <c r="P53" s="105">
        <f>'СВОД 2022'!O53+$H$1*1-'Декабрь 2022'!D52</f>
        <v>73305</v>
      </c>
      <c r="Q53" s="106">
        <f t="shared" si="0"/>
        <v>26400</v>
      </c>
      <c r="R53" s="106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06">
        <f t="shared" si="1"/>
        <v>73305</v>
      </c>
      <c r="T53" s="116"/>
    </row>
    <row r="54" spans="1:20" ht="15.95" customHeight="1" x14ac:dyDescent="0.25">
      <c r="A54" s="20" t="s">
        <v>409</v>
      </c>
      <c r="B54" s="2">
        <v>40</v>
      </c>
      <c r="C54" s="114" t="s">
        <v>21</v>
      </c>
      <c r="D54" s="133">
        <f>'СВОД 2021'!S54</f>
        <v>-1855.1199999999953</v>
      </c>
      <c r="E54" s="105">
        <f>'СВОД 2022'!D54+$H$1*1-'Январь 2022'!D53</f>
        <v>-1855.1199999999953</v>
      </c>
      <c r="F54" s="105">
        <f>'СВОД 2022'!E54+$H$1*1-'Февраль 2022'!D53</f>
        <v>-1855.1199999999953</v>
      </c>
      <c r="G54" s="105">
        <f>'СВОД 2022'!F54+$H$1*1-'Март 2022'!D53</f>
        <v>-1855.1199999999953</v>
      </c>
      <c r="H54" s="105">
        <f>'СВОД 2022'!G54+$H$1*1-'Апрель 2022'!D53</f>
        <v>-1855.1199999999953</v>
      </c>
      <c r="I54" s="105">
        <f>'СВОД 2022'!H54+$H$1*1-'Май 2022'!D53</f>
        <v>344.88000000000466</v>
      </c>
      <c r="J54" s="105">
        <f>'СВОД 2022'!I54+$H$1*1-'Июнь 2022'!D53</f>
        <v>344.88000000000466</v>
      </c>
      <c r="K54" s="105">
        <f>'СВОД 2022'!J54+$H$1*1-'Июль 2022'!D53</f>
        <v>-1855.1199999999953</v>
      </c>
      <c r="L54" s="105">
        <f>'СВОД 2022'!K54+$H$1*1-'Август 2022'!D53</f>
        <v>344.88000000000466</v>
      </c>
      <c r="M54" s="105">
        <f>'СВОД 2022'!L54+$H$1*1-'Сентябрь 2022'!D53</f>
        <v>2544.8800000000047</v>
      </c>
      <c r="N54" s="105">
        <f>'СВОД 2022'!M54+$H$1*1-'Октябрь 2022'!D53</f>
        <v>4744.8800000000047</v>
      </c>
      <c r="O54" s="105">
        <f>'СВОД 2022'!N54+$H$1*1-'Ноябрь 2022'!D53</f>
        <v>6944.8800000000047</v>
      </c>
      <c r="P54" s="105">
        <f>'СВОД 2022'!O54+$H$1*1-'Декабрь 2022'!D53</f>
        <v>0</v>
      </c>
      <c r="Q54" s="106">
        <f t="shared" si="0"/>
        <v>26400</v>
      </c>
      <c r="R54" s="106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2021'!S55</f>
        <v>4400</v>
      </c>
      <c r="E55" s="105">
        <f>'СВОД 2022'!D55+$H$1*1-'Январь 2022'!D54</f>
        <v>6600</v>
      </c>
      <c r="F55" s="105">
        <f>'СВОД 2022'!E55+$H$1*1-'Февраль 2022'!D54</f>
        <v>8800</v>
      </c>
      <c r="G55" s="105">
        <f>'СВОД 2022'!F55+$H$1*1-'Март 2022'!D54</f>
        <v>11000</v>
      </c>
      <c r="H55" s="105">
        <f>'СВОД 2022'!G55+$H$1*1-'Апрель 2022'!D54</f>
        <v>13200</v>
      </c>
      <c r="I55" s="105">
        <f>'СВОД 2022'!H55+$H$1*1-'Май 2022'!D54</f>
        <v>15400</v>
      </c>
      <c r="J55" s="105">
        <f>'СВОД 2022'!I55+$H$1*1-'Июнь 2022'!D54</f>
        <v>17600</v>
      </c>
      <c r="K55" s="105">
        <f>'СВОД 2022'!J55+$H$1*1-'Июль 2022'!D54</f>
        <v>19800</v>
      </c>
      <c r="L55" s="105">
        <f>'СВОД 2022'!K55+$H$1*1-'Август 2022'!D54</f>
        <v>22000</v>
      </c>
      <c r="M55" s="105">
        <f>'СВОД 2022'!L55+$H$1*1-'Сентябрь 2022'!D54</f>
        <v>24200</v>
      </c>
      <c r="N55" s="105">
        <f>'СВОД 2022'!M55+$H$1*1-'Октябрь 2022'!D54</f>
        <v>26400</v>
      </c>
      <c r="O55" s="105">
        <f>'СВОД 2022'!N55+$H$1*1-'Ноябрь 2022'!D54</f>
        <v>28600</v>
      </c>
      <c r="P55" s="105">
        <f>'СВОД 2022'!O55+$H$1*1-'Декабрь 2022'!D54</f>
        <v>30800</v>
      </c>
      <c r="Q55" s="106">
        <f t="shared" si="0"/>
        <v>26400</v>
      </c>
      <c r="R55" s="106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06">
        <f t="shared" si="1"/>
        <v>30800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2021'!S56</f>
        <v>54635.75</v>
      </c>
      <c r="E56" s="105">
        <f>'СВОД 2022'!D56+$H$1*1-'Январь 2022'!D55</f>
        <v>56835.75</v>
      </c>
      <c r="F56" s="105">
        <f>'СВОД 2022'!E56+$H$1*1-'Февраль 2022'!D55</f>
        <v>54035.75</v>
      </c>
      <c r="G56" s="105">
        <f>'СВОД 2022'!F56+$H$1*1-'Март 2022'!D55</f>
        <v>56235.75</v>
      </c>
      <c r="H56" s="105">
        <f>'СВОД 2022'!G56+$H$1*1-'Апрель 2022'!D55</f>
        <v>58435.75</v>
      </c>
      <c r="I56" s="105">
        <f>'СВОД 2022'!H56+$H$1*1-'Май 2022'!D55</f>
        <v>60635.75</v>
      </c>
      <c r="J56" s="105">
        <f>'СВОД 2022'!I56+$H$1*1-'Июнь 2022'!D55</f>
        <v>62835.75</v>
      </c>
      <c r="K56" s="105">
        <f>'СВОД 2022'!J56+$H$1*1-'Июль 2022'!D55</f>
        <v>65035.75</v>
      </c>
      <c r="L56" s="105">
        <f>'СВОД 2022'!K56+$H$1*1-'Август 2022'!D55</f>
        <v>67235.75</v>
      </c>
      <c r="M56" s="105">
        <f>'СВОД 2022'!L56+$H$1*1-'Сентябрь 2022'!D55</f>
        <v>69435.75</v>
      </c>
      <c r="N56" s="105">
        <f>'СВОД 2022'!M56+$H$1*1-'Октябрь 2022'!D55</f>
        <v>71635.75</v>
      </c>
      <c r="O56" s="105">
        <f>'СВОД 2022'!N56+$H$1*1-'Ноябрь 2022'!D55</f>
        <v>73835.75</v>
      </c>
      <c r="P56" s="105">
        <f>'СВОД 2022'!O56+$H$1*1-'Декабрь 2022'!D55</f>
        <v>76035.75</v>
      </c>
      <c r="Q56" s="106">
        <f t="shared" si="0"/>
        <v>26400</v>
      </c>
      <c r="R56" s="106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06">
        <f t="shared" si="1"/>
        <v>76035.75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2021'!S57</f>
        <v>0</v>
      </c>
      <c r="E57" s="105">
        <f>'СВОД 2022'!D57+$H$1*1-'Январь 2022'!D56</f>
        <v>-4400</v>
      </c>
      <c r="F57" s="105">
        <f>'СВОД 2022'!E57+$H$1*1-'Февраль 2022'!D56</f>
        <v>-2200</v>
      </c>
      <c r="G57" s="105">
        <f>'СВОД 2022'!F57+$H$1*1-'Март 2022'!D56</f>
        <v>-6600</v>
      </c>
      <c r="H57" s="105">
        <f>'СВОД 2022'!G57+$H$1*1-'Апрель 2022'!D56</f>
        <v>-4400</v>
      </c>
      <c r="I57" s="105">
        <f>'СВОД 2022'!H57+$H$1*1-'Май 2022'!D56</f>
        <v>-2200</v>
      </c>
      <c r="J57" s="105">
        <f>'СВОД 2022'!I57+$H$1*1-'Июнь 2022'!D56</f>
        <v>-6600</v>
      </c>
      <c r="K57" s="105">
        <f>'СВОД 2022'!J57+$H$1*1-'Июль 2022'!D56</f>
        <v>-4400</v>
      </c>
      <c r="L57" s="105">
        <f>'СВОД 2022'!K57+$H$1*1-'Август 2022'!D56</f>
        <v>-2200</v>
      </c>
      <c r="M57" s="105">
        <f>'СВОД 2022'!L57+$H$1*1-'Сентябрь 2022'!D56</f>
        <v>0</v>
      </c>
      <c r="N57" s="105">
        <f>'СВОД 2022'!M57+$H$1*1-'Октябрь 2022'!D56</f>
        <v>-4400</v>
      </c>
      <c r="O57" s="105">
        <f>'СВОД 2022'!N57+$H$1*1-'Ноябрь 2022'!D56</f>
        <v>-2200</v>
      </c>
      <c r="P57" s="105">
        <f>'СВОД 2022'!O57+$H$1*1-'Декабрь 2022'!D56</f>
        <v>-6600</v>
      </c>
      <c r="Q57" s="106">
        <f t="shared" si="0"/>
        <v>26400</v>
      </c>
      <c r="R57" s="106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2021'!S58</f>
        <v>2199.3099999999977</v>
      </c>
      <c r="E58" s="105">
        <f>'СВОД 2022'!D58+$H$1*1-'Январь 2022'!D57</f>
        <v>-0.69000000000232831</v>
      </c>
      <c r="F58" s="105">
        <f>'СВОД 2022'!E58+$H$1*1-'Февраль 2022'!D57</f>
        <v>-0.69000000000232831</v>
      </c>
      <c r="G58" s="105">
        <f>'СВОД 2022'!F58+$H$1*1-'Март 2022'!D57</f>
        <v>-0.69000000000232831</v>
      </c>
      <c r="H58" s="105">
        <f>'СВОД 2022'!G58+$H$1*1-'Апрель 2022'!D57</f>
        <v>-0.69000000000232831</v>
      </c>
      <c r="I58" s="105">
        <f>'СВОД 2022'!H58+$H$1*1-'Май 2022'!D57</f>
        <v>-0.69000000000232831</v>
      </c>
      <c r="J58" s="105">
        <f>'СВОД 2022'!I58+$H$1*1-'Июнь 2022'!D57</f>
        <v>-0.69000000000232831</v>
      </c>
      <c r="K58" s="105">
        <f>'СВОД 2022'!J58+$H$1*1-'Июль 2022'!D57</f>
        <v>-0.69000000000232831</v>
      </c>
      <c r="L58" s="105">
        <f>'СВОД 2022'!K58+$H$1*1-'Август 2022'!D57</f>
        <v>-2200.6900000000023</v>
      </c>
      <c r="M58" s="105">
        <f>'СВОД 2022'!L58+$H$1*1-'Сентябрь 2022'!D57</f>
        <v>-0.69000000000232831</v>
      </c>
      <c r="N58" s="105">
        <f>'СВОД 2022'!M58+$H$1*1-'Октябрь 2022'!D57</f>
        <v>2199.3099999999977</v>
      </c>
      <c r="O58" s="105">
        <f>'СВОД 2022'!N58+$H$1*1-'Ноябрь 2022'!D57</f>
        <v>-2200.6900000000023</v>
      </c>
      <c r="P58" s="105">
        <f>'СВОД 2022'!O58+$H$1*1-'Декабрь 2022'!D57</f>
        <v>-0.69000000000232831</v>
      </c>
      <c r="Q58" s="106">
        <f t="shared" si="0"/>
        <v>26400</v>
      </c>
      <c r="R58" s="106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06">
        <f t="shared" si="1"/>
        <v>-0.69000000000232831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2021'!S59</f>
        <v>4400.2899999999936</v>
      </c>
      <c r="E59" s="105">
        <f>'СВОД 2022'!D59+$H$1*1-'Январь 2022'!D58</f>
        <v>2200.2899999999936</v>
      </c>
      <c r="F59" s="105">
        <f>'СВОД 2022'!E59+$H$1*1-'Февраль 2022'!D58</f>
        <v>2200.2899999999936</v>
      </c>
      <c r="G59" s="105">
        <f>'СВОД 2022'!F59+$H$1*1-'Март 2022'!D58</f>
        <v>0.28999999999359716</v>
      </c>
      <c r="H59" s="105">
        <f>'СВОД 2022'!G59+$H$1*1-'Апрель 2022'!D58</f>
        <v>-2199.7100000000064</v>
      </c>
      <c r="I59" s="105">
        <f>'СВОД 2022'!H59+$H$1*1-'Май 2022'!D58</f>
        <v>0.28999999999359716</v>
      </c>
      <c r="J59" s="105">
        <f>'СВОД 2022'!I59+$H$1*1-'Июнь 2022'!D58</f>
        <v>2200.2899999999936</v>
      </c>
      <c r="K59" s="105">
        <f>'СВОД 2022'!J59+$H$1*1-'Июль 2022'!D58</f>
        <v>2200.2899999999936</v>
      </c>
      <c r="L59" s="105">
        <f>'СВОД 2022'!K59+$H$1*1-'Август 2022'!D58</f>
        <v>4400.2899999999936</v>
      </c>
      <c r="M59" s="105">
        <f>'СВОД 2022'!L59+$H$1*1-'Сентябрь 2022'!D58</f>
        <v>2200.2899999999936</v>
      </c>
      <c r="N59" s="105">
        <f>'СВОД 2022'!M59+$H$1*1-'Октябрь 2022'!D58</f>
        <v>4400.2899999999936</v>
      </c>
      <c r="O59" s="105">
        <f>'СВОД 2022'!N59+$H$1*1-'Ноябрь 2022'!D58</f>
        <v>6600.2899999999936</v>
      </c>
      <c r="P59" s="105">
        <f>'СВОД 2022'!O59+$H$1*1-'Декабрь 2022'!D58</f>
        <v>2100.2899999999936</v>
      </c>
      <c r="Q59" s="106">
        <f t="shared" si="0"/>
        <v>26400</v>
      </c>
      <c r="R59" s="106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06">
        <f t="shared" si="1"/>
        <v>2100.2899999999936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2021'!S60</f>
        <v>-671.2699999999968</v>
      </c>
      <c r="E60" s="105">
        <f>'СВОД 2022'!D60+$H$1*1-'Январь 2022'!D59</f>
        <v>-671.2699999999968</v>
      </c>
      <c r="F60" s="105">
        <f>'СВОД 2022'!E60+$H$1*1-'Февраль 2022'!D59</f>
        <v>-671.2699999999968</v>
      </c>
      <c r="G60" s="105">
        <f>'СВОД 2022'!F60+$H$1*1-'Март 2022'!D59</f>
        <v>-671.2699999999968</v>
      </c>
      <c r="H60" s="105">
        <f>'СВОД 2022'!G60+$H$1*1-'Апрель 2022'!D59</f>
        <v>-671.2699999999968</v>
      </c>
      <c r="I60" s="105">
        <f>'СВОД 2022'!H60+$H$1*1-'Май 2022'!D59</f>
        <v>-671.2699999999968</v>
      </c>
      <c r="J60" s="105">
        <f>'СВОД 2022'!I60+$H$1*1-'Июнь 2022'!D59</f>
        <v>-671.2699999999968</v>
      </c>
      <c r="K60" s="105">
        <f>'СВОД 2022'!J60+$H$1*1-'Июль 2022'!D59</f>
        <v>-671.2699999999968</v>
      </c>
      <c r="L60" s="105">
        <f>'СВОД 2022'!K60+$H$1*1-'Август 2022'!D59</f>
        <v>-671.2699999999968</v>
      </c>
      <c r="M60" s="105">
        <f>'СВОД 2022'!L60+$H$1*1-'Сентябрь 2022'!D59</f>
        <v>-671.2699999999968</v>
      </c>
      <c r="N60" s="105">
        <f>'СВОД 2022'!M60+$H$1*1-'Октябрь 2022'!D59</f>
        <v>1528.7300000000032</v>
      </c>
      <c r="O60" s="105">
        <f>'СВОД 2022'!N60+$H$1*1-'Ноябрь 2022'!D59</f>
        <v>3728.7300000000032</v>
      </c>
      <c r="P60" s="105">
        <f>'СВОД 2022'!O60+$H$1*1-'Декабрь 2022'!D59</f>
        <v>-671.2699999999968</v>
      </c>
      <c r="Q60" s="106">
        <f t="shared" si="0"/>
        <v>26400</v>
      </c>
      <c r="R60" s="106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2021'!S61</f>
        <v>121477.59</v>
      </c>
      <c r="E61" s="105">
        <f>'СВОД 2022'!D61+$H$1*1-'Январь 2022'!D60</f>
        <v>123677.59</v>
      </c>
      <c r="F61" s="105">
        <f>'СВОД 2022'!E61+$H$1*1-'Февраль 2022'!D60</f>
        <v>125877.59</v>
      </c>
      <c r="G61" s="105">
        <f>'СВОД 2022'!F61+$H$1*1-'Март 2022'!D60</f>
        <v>128077.59</v>
      </c>
      <c r="H61" s="105">
        <f>'СВОД 2022'!G61+$H$1*1-'Апрель 2022'!D60</f>
        <v>130277.59</v>
      </c>
      <c r="I61" s="105">
        <f>'СВОД 2022'!H61+$H$1*1-'Май 2022'!D60</f>
        <v>132477.59</v>
      </c>
      <c r="J61" s="105">
        <f>'СВОД 2022'!I61+$H$1*1-'Июнь 2022'!D60</f>
        <v>134677.59</v>
      </c>
      <c r="K61" s="105">
        <f>'СВОД 2022'!J61+$H$1*1-'Июль 2022'!D60</f>
        <v>136877.59</v>
      </c>
      <c r="L61" s="105">
        <f>'СВОД 2022'!K61+$H$1*1-'Август 2022'!D60</f>
        <v>139077.59</v>
      </c>
      <c r="M61" s="105">
        <f>'СВОД 2022'!L61+$H$1*1-'Сентябрь 2022'!D60</f>
        <v>141249.63999999998</v>
      </c>
      <c r="N61" s="105">
        <f>'СВОД 2022'!M61+$H$1*1-'Октябрь 2022'!D60</f>
        <v>143449.63999999998</v>
      </c>
      <c r="O61" s="105">
        <f>'СВОД 2022'!N61+$H$1*1-'Ноябрь 2022'!D60</f>
        <v>145649.63999999998</v>
      </c>
      <c r="P61" s="105">
        <f>'СВОД 2022'!O61+$H$1*1-'Декабрь 2022'!D60</f>
        <v>147849.63999999998</v>
      </c>
      <c r="Q61" s="106">
        <f t="shared" si="0"/>
        <v>26400</v>
      </c>
      <c r="R61" s="106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06">
        <f t="shared" si="1"/>
        <v>147849.63999999998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2021'!S62</f>
        <v>0</v>
      </c>
      <c r="E62" s="105">
        <f>'СВОД 2022'!D62+$H$1*1-'Январь 2022'!D61</f>
        <v>2200</v>
      </c>
      <c r="F62" s="105">
        <f>'СВОД 2022'!E62+$H$1*1-'Февраль 2022'!D61</f>
        <v>4400</v>
      </c>
      <c r="G62" s="105">
        <f>'СВОД 2022'!F62+$H$1*1-'Март 2022'!D61</f>
        <v>6600</v>
      </c>
      <c r="H62" s="105">
        <f>'СВОД 2022'!G62+$H$1*1-'Апрель 2022'!D61</f>
        <v>8800</v>
      </c>
      <c r="I62" s="105">
        <f>'СВОД 2022'!H62+$H$1*1-'Май 2022'!D61</f>
        <v>11000</v>
      </c>
      <c r="J62" s="105">
        <f>'СВОД 2022'!I62+$H$1*1-'Июнь 2022'!D61</f>
        <v>13200</v>
      </c>
      <c r="K62" s="105">
        <f>'СВОД 2022'!J62+$H$1*1-'Июль 2022'!D61</f>
        <v>15400</v>
      </c>
      <c r="L62" s="105">
        <f>'СВОД 2022'!K62+$H$1*1-'Август 2022'!D61</f>
        <v>17600</v>
      </c>
      <c r="M62" s="105">
        <f>'СВОД 2022'!L62+$H$1*1-'Сентябрь 2022'!D61</f>
        <v>19800</v>
      </c>
      <c r="N62" s="105">
        <f>'СВОД 2022'!M62+$H$1*1-'Октябрь 2022'!D61</f>
        <v>22000</v>
      </c>
      <c r="O62" s="105">
        <f>'СВОД 2022'!N62+$H$1*1-'Ноябрь 2022'!D61</f>
        <v>24200</v>
      </c>
      <c r="P62" s="105">
        <f>'СВОД 2022'!O62+$H$1*1-'Декабрь 2022'!D61</f>
        <v>26400</v>
      </c>
      <c r="Q62" s="106">
        <f t="shared" si="0"/>
        <v>26400</v>
      </c>
      <c r="R62" s="106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06">
        <f t="shared" si="1"/>
        <v>26400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2021'!S63</f>
        <v>60232.639999999999</v>
      </c>
      <c r="E63" s="105">
        <f>'СВОД 2022'!D63+$H$1*1-'Январь 2022'!D62</f>
        <v>62432.639999999999</v>
      </c>
      <c r="F63" s="105">
        <f>'СВОД 2022'!E63+$H$1*1-'Февраль 2022'!D62</f>
        <v>64632.639999999999</v>
      </c>
      <c r="G63" s="105">
        <f>'СВОД 2022'!F63+$H$1*1-'Март 2022'!D62</f>
        <v>66832.639999999999</v>
      </c>
      <c r="H63" s="105">
        <f>'СВОД 2022'!G63+$H$1*1-'Апрель 2022'!D62</f>
        <v>69032.639999999999</v>
      </c>
      <c r="I63" s="105">
        <f>'СВОД 2022'!H63+$H$1*1-'Май 2022'!D62</f>
        <v>71232.639999999999</v>
      </c>
      <c r="J63" s="105">
        <f>'СВОД 2022'!I63+$H$1*1-'Июнь 2022'!D62</f>
        <v>73432.639999999999</v>
      </c>
      <c r="K63" s="105">
        <f>'СВОД 2022'!J63+$H$1*1-'Июль 2022'!D62</f>
        <v>75632.639999999999</v>
      </c>
      <c r="L63" s="105">
        <f>'СВОД 2022'!K63+$H$1*1-'Август 2022'!D62</f>
        <v>77832.639999999999</v>
      </c>
      <c r="M63" s="105">
        <f>'СВОД 2022'!L63+$H$1*1-'Сентябрь 2022'!D62</f>
        <v>80032.639999999999</v>
      </c>
      <c r="N63" s="105">
        <f>'СВОД 2022'!M63+$H$1*1-'Октябрь 2022'!D62</f>
        <v>82232.639999999999</v>
      </c>
      <c r="O63" s="105">
        <f>'СВОД 2022'!N63+$H$1*1-'Ноябрь 2022'!D62</f>
        <v>84432.639999999999</v>
      </c>
      <c r="P63" s="105">
        <f>'СВОД 2022'!O63+$H$1*1-'Декабрь 2022'!D62</f>
        <v>86632.639999999999</v>
      </c>
      <c r="Q63" s="106">
        <f t="shared" si="0"/>
        <v>26400</v>
      </c>
      <c r="R63" s="106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06">
        <f t="shared" si="1"/>
        <v>86632.639999999999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2021'!S64</f>
        <v>0</v>
      </c>
      <c r="E64" s="105">
        <f>'СВОД 2022'!D64+$H$1*1-'Январь 2022'!D63</f>
        <v>0</v>
      </c>
      <c r="F64" s="105">
        <f>'СВОД 2022'!E64+$H$1*1-'Февраль 2022'!D63</f>
        <v>0</v>
      </c>
      <c r="G64" s="105">
        <f>'СВОД 2022'!F64+$H$1*1-'Март 2022'!D63</f>
        <v>-2200</v>
      </c>
      <c r="H64" s="105">
        <f>'СВОД 2022'!G64+$H$1*1-'Апрель 2022'!D63</f>
        <v>0</v>
      </c>
      <c r="I64" s="105">
        <f>'СВОД 2022'!H64+$H$1*1-'Май 2022'!D63</f>
        <v>-2200</v>
      </c>
      <c r="J64" s="105">
        <f>'СВОД 2022'!I64+$H$1*1-'Июнь 2022'!D63</f>
        <v>0</v>
      </c>
      <c r="K64" s="105">
        <f>'СВОД 2022'!J64+$H$1*1-'Июль 2022'!D63</f>
        <v>-4400</v>
      </c>
      <c r="L64" s="105">
        <f>'СВОД 2022'!K64+$H$1*1-'Август 2022'!D63</f>
        <v>-2200</v>
      </c>
      <c r="M64" s="105">
        <f>'СВОД 2022'!L64+$H$1*1-'Сентябрь 2022'!D63</f>
        <v>0</v>
      </c>
      <c r="N64" s="105">
        <f>'СВОД 2022'!M64+$H$1*1-'Октябрь 2022'!D63</f>
        <v>0</v>
      </c>
      <c r="O64" s="105">
        <f>'СВОД 2022'!N64+$H$1*1-'Ноябрь 2022'!D63</f>
        <v>0</v>
      </c>
      <c r="P64" s="105">
        <f>'СВОД 2022'!O64+$H$1*1-'Декабрь 2022'!D63</f>
        <v>-2200</v>
      </c>
      <c r="Q64" s="106">
        <f t="shared" si="0"/>
        <v>26400</v>
      </c>
      <c r="R64" s="106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06">
        <f t="shared" si="1"/>
        <v>-2200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2021'!S65</f>
        <v>-5093.1000000000058</v>
      </c>
      <c r="E65" s="105">
        <f>'СВОД 2022'!D65+$H$1*1-'Январь 2022'!D64</f>
        <v>-2893.1000000000058</v>
      </c>
      <c r="F65" s="105">
        <f>'СВОД 2022'!E65+$H$1*1-'Февраль 2022'!D64</f>
        <v>-12693.100000000006</v>
      </c>
      <c r="G65" s="105">
        <f>'СВОД 2022'!F65+$H$1*1-'Март 2022'!D64</f>
        <v>-10493.100000000006</v>
      </c>
      <c r="H65" s="105">
        <f>'СВОД 2022'!G65+$H$1*1-'Апрель 2022'!D64</f>
        <v>-8293.1000000000058</v>
      </c>
      <c r="I65" s="105">
        <f>'СВОД 2022'!H65+$H$1*1-'Май 2022'!D64</f>
        <v>-6093.1000000000058</v>
      </c>
      <c r="J65" s="105">
        <f>'СВОД 2022'!I65+$H$1*1-'Июнь 2022'!D64</f>
        <v>-3893.1000000000058</v>
      </c>
      <c r="K65" s="105">
        <f>'СВОД 2022'!J65+$H$1*1-'Июль 2022'!D64</f>
        <v>-1693.1000000000058</v>
      </c>
      <c r="L65" s="105">
        <f>'СВОД 2022'!K65+$H$1*1-'Август 2022'!D64</f>
        <v>506.89999999999418</v>
      </c>
      <c r="M65" s="105">
        <f>'СВОД 2022'!L65+$H$1*1-'Сентябрь 2022'!D64</f>
        <v>2706.8999999999942</v>
      </c>
      <c r="N65" s="105">
        <f>'СВОД 2022'!M65+$H$1*1-'Октябрь 2022'!D64</f>
        <v>-7093.1000000000058</v>
      </c>
      <c r="O65" s="105">
        <f>'СВОД 2022'!N65+$H$1*1-'Ноябрь 2022'!D64</f>
        <v>-4893.1000000000058</v>
      </c>
      <c r="P65" s="105">
        <f>'СВОД 2022'!O65+$H$1*1-'Декабрь 2022'!D64</f>
        <v>-2693.1000000000058</v>
      </c>
      <c r="Q65" s="106">
        <f t="shared" si="0"/>
        <v>26400</v>
      </c>
      <c r="R65" s="106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06">
        <f t="shared" si="1"/>
        <v>-2693.1000000000058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2021'!S66</f>
        <v>-2200</v>
      </c>
      <c r="E66" s="105">
        <f>'СВОД 2022'!D66+$H$1*1-'Январь 2022'!D65</f>
        <v>-4400</v>
      </c>
      <c r="F66" s="105">
        <f>'СВОД 2022'!E66+$H$1*1-'Февраль 2022'!D65</f>
        <v>-2200</v>
      </c>
      <c r="G66" s="105">
        <f>'СВОД 2022'!F66+$H$1*1-'Март 2022'!D65</f>
        <v>0</v>
      </c>
      <c r="H66" s="105">
        <f>'СВОД 2022'!G66+$H$1*1-'Апрель 2022'!D65</f>
        <v>-2200</v>
      </c>
      <c r="I66" s="105">
        <f>'СВОД 2022'!H66+$H$1*1-'Май 2022'!D65</f>
        <v>-6600</v>
      </c>
      <c r="J66" s="105">
        <f>'СВОД 2022'!I66+$H$1*1-'Июнь 2022'!D65</f>
        <v>-4400</v>
      </c>
      <c r="K66" s="105">
        <f>'СВОД 2022'!J66+$H$1*1-'Июль 2022'!D65</f>
        <v>-2200</v>
      </c>
      <c r="L66" s="105">
        <f>'СВОД 2022'!K66+$H$1*1-'Август 2022'!D65</f>
        <v>-3881.07</v>
      </c>
      <c r="M66" s="105">
        <f>'СВОД 2022'!L66+$H$1*1-'Сентябрь 2022'!D65</f>
        <v>-1681.0700000000002</v>
      </c>
      <c r="N66" s="105">
        <f>'СВОД 2022'!M66+$H$1*1-'Октябрь 2022'!D65</f>
        <v>-8281.07</v>
      </c>
      <c r="O66" s="105">
        <f>'СВОД 2022'!N66+$H$1*1-'Ноябрь 2022'!D65</f>
        <v>-6081.07</v>
      </c>
      <c r="P66" s="105">
        <f>'СВОД 2022'!O66+$H$1*1-'Декабрь 2022'!D65</f>
        <v>-3881.0699999999997</v>
      </c>
      <c r="Q66" s="106">
        <f t="shared" si="0"/>
        <v>26400</v>
      </c>
      <c r="R66" s="106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06">
        <f t="shared" si="1"/>
        <v>-3881.0699999999997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2021'!S67</f>
        <v>2200</v>
      </c>
      <c r="E67" s="105">
        <f>'СВОД 2022'!D67+$H$1*1-'Январь 2022'!D66</f>
        <v>4400</v>
      </c>
      <c r="F67" s="105">
        <f>'СВОД 2022'!E67+$H$1*1-'Февраль 2022'!D66</f>
        <v>6600</v>
      </c>
      <c r="G67" s="105">
        <f>'СВОД 2022'!F67+$H$1*1-'Март 2022'!D66</f>
        <v>0</v>
      </c>
      <c r="H67" s="105">
        <f>'СВОД 2022'!G67+$H$1*1-'Апрель 2022'!D66</f>
        <v>2200</v>
      </c>
      <c r="I67" s="105">
        <f>'СВОД 2022'!H67+$H$1*1-'Май 2022'!D66</f>
        <v>4400</v>
      </c>
      <c r="J67" s="105">
        <f>'СВОД 2022'!I67+$H$1*1-'Июнь 2022'!D66</f>
        <v>0</v>
      </c>
      <c r="K67" s="105">
        <f>'СВОД 2022'!J67+$H$1*1-'Июль 2022'!D66</f>
        <v>2200</v>
      </c>
      <c r="L67" s="105">
        <f>'СВОД 2022'!K67+$H$1*1-'Август 2022'!D66</f>
        <v>0</v>
      </c>
      <c r="M67" s="105">
        <f>'СВОД 2022'!L67+$H$1*1-'Сентябрь 2022'!D66</f>
        <v>2200</v>
      </c>
      <c r="N67" s="105">
        <f>'СВОД 2022'!M67+$H$1*1-'Октябрь 2022'!D66</f>
        <v>4400</v>
      </c>
      <c r="O67" s="105">
        <f>'СВОД 2022'!N67+$H$1*1-'Ноябрь 2022'!D66</f>
        <v>6600</v>
      </c>
      <c r="P67" s="105">
        <f>'СВОД 2022'!O67+$H$1*1-'Декабрь 2022'!D66</f>
        <v>0</v>
      </c>
      <c r="Q67" s="106">
        <f t="shared" si="0"/>
        <v>26400</v>
      </c>
      <c r="R67" s="106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06">
        <f t="shared" si="1"/>
        <v>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2021'!S68</f>
        <v>2792.5899999999965</v>
      </c>
      <c r="E68" s="105">
        <f>'СВОД 2022'!D68+$H$1*1-'Январь 2022'!D67</f>
        <v>4992.5899999999965</v>
      </c>
      <c r="F68" s="105">
        <f>'СВОД 2022'!E68+$H$1*1-'Февраль 2022'!D67</f>
        <v>1192.5899999999965</v>
      </c>
      <c r="G68" s="105">
        <f>'СВОД 2022'!F68+$H$1*1-'Март 2022'!D67</f>
        <v>3392.5899999999965</v>
      </c>
      <c r="H68" s="105">
        <f>'СВОД 2022'!G68+$H$1*1-'Апрель 2022'!D67</f>
        <v>-407.41000000000349</v>
      </c>
      <c r="I68" s="105">
        <f>'СВОД 2022'!H68+$H$1*1-'Май 2022'!D67</f>
        <v>1792.5899999999965</v>
      </c>
      <c r="J68" s="105">
        <f>'СВОД 2022'!I68+$H$1*1-'Июнь 2022'!D67</f>
        <v>-1007.4100000000035</v>
      </c>
      <c r="K68" s="105">
        <f>'СВОД 2022'!J68+$H$1*1-'Июль 2022'!D67</f>
        <v>1192.5899999999965</v>
      </c>
      <c r="L68" s="105">
        <f>'СВОД 2022'!K68+$H$1*1-'Август 2022'!D67</f>
        <v>3392.5899999999965</v>
      </c>
      <c r="M68" s="105">
        <f>'СВОД 2022'!L68+$H$1*1-'Сентябрь 2022'!D67</f>
        <v>5592.5899999999965</v>
      </c>
      <c r="N68" s="105">
        <f>'СВОД 2022'!M68+$H$1*1-'Октябрь 2022'!D67</f>
        <v>-2207.4100000000035</v>
      </c>
      <c r="O68" s="105">
        <f>'СВОД 2022'!N68+$H$1*1-'Ноябрь 2022'!D67</f>
        <v>-7.4100000000034925</v>
      </c>
      <c r="P68" s="105">
        <f>'СВОД 2022'!O68+$H$1*1-'Декабрь 2022'!D67</f>
        <v>2192.5899999999965</v>
      </c>
      <c r="Q68" s="106">
        <f t="shared" ref="Q68:Q131" si="2">2200*12</f>
        <v>26400</v>
      </c>
      <c r="R68" s="106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06">
        <f t="shared" ref="S68:S131" si="3">Q68+D68-R68</f>
        <v>2192.5899999999965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2021'!S69</f>
        <v>1887.3599999999933</v>
      </c>
      <c r="E69" s="105">
        <f>'СВОД 2022'!D69+$H$1*1-'Январь 2022'!D68</f>
        <v>4087.3599999999933</v>
      </c>
      <c r="F69" s="105">
        <f>'СВОД 2022'!E69+$H$1*1-'Февраль 2022'!D68</f>
        <v>2087.3599999999933</v>
      </c>
      <c r="G69" s="105">
        <f>'СВОД 2022'!F69+$H$1*1-'Март 2022'!D68</f>
        <v>4287.3599999999933</v>
      </c>
      <c r="H69" s="105">
        <f>'СВОД 2022'!G69+$H$1*1-'Апрель 2022'!D68</f>
        <v>3987.3599999999933</v>
      </c>
      <c r="I69" s="105">
        <f>'СВОД 2022'!H69+$H$1*1-'Май 2022'!D68</f>
        <v>3187.3599999999933</v>
      </c>
      <c r="J69" s="105">
        <f>'СВОД 2022'!I69+$H$1*1-'Июнь 2022'!D68</f>
        <v>-962.64000000000669</v>
      </c>
      <c r="K69" s="105">
        <f>'СВОД 2022'!J69+$H$1*1-'Июль 2022'!D68</f>
        <v>1237.3599999999933</v>
      </c>
      <c r="L69" s="105">
        <f>'СВОД 2022'!K69+$H$1*1-'Август 2022'!D68</f>
        <v>3437.3599999999933</v>
      </c>
      <c r="M69" s="105">
        <f>'СВОД 2022'!L69+$H$1*1-'Сентябрь 2022'!D68</f>
        <v>3237.3599999999933</v>
      </c>
      <c r="N69" s="105">
        <f>'СВОД 2022'!M69+$H$1*1-'Октябрь 2022'!D68</f>
        <v>5437.3599999999933</v>
      </c>
      <c r="O69" s="105">
        <f>'СВОД 2022'!N69+$H$1*1-'Ноябрь 2022'!D68</f>
        <v>5237.3599999999933</v>
      </c>
      <c r="P69" s="105">
        <f>'СВОД 2022'!O69+$H$1*1-'Декабрь 2022'!D68</f>
        <v>2637.3599999999933</v>
      </c>
      <c r="Q69" s="106">
        <f t="shared" si="2"/>
        <v>26400</v>
      </c>
      <c r="R69" s="106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06">
        <f t="shared" si="3"/>
        <v>2637.3599999999933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2021'!S70</f>
        <v>39334.75</v>
      </c>
      <c r="E70" s="105">
        <f>'СВОД 2022'!D70+$H$1*1-'Январь 2022'!D69</f>
        <v>41534.75</v>
      </c>
      <c r="F70" s="105">
        <f>'СВОД 2022'!E70+$H$1*1-'Февраль 2022'!D69</f>
        <v>41697.75</v>
      </c>
      <c r="G70" s="105">
        <f>'СВОД 2022'!F70+$H$1*1-'Март 2022'!D69</f>
        <v>42460.75</v>
      </c>
      <c r="H70" s="105">
        <f>'СВОД 2022'!G70+$H$1*1-'Апрель 2022'!D69</f>
        <v>44123.75</v>
      </c>
      <c r="I70" s="105">
        <f>'СВОД 2022'!H70+$H$1*1-'Май 2022'!D69</f>
        <v>45783.75</v>
      </c>
      <c r="J70" s="105">
        <f>'СВОД 2022'!I70+$H$1*1-'Июнь 2022'!D69</f>
        <v>47393.75</v>
      </c>
      <c r="K70" s="105">
        <f>'СВОД 2022'!J70+$H$1*1-'Июль 2022'!D69</f>
        <v>48993.75</v>
      </c>
      <c r="L70" s="105">
        <f>'СВОД 2022'!K70+$H$1*1-'Август 2022'!D69</f>
        <v>50593.75</v>
      </c>
      <c r="M70" s="105">
        <f>'СВОД 2022'!L70+$H$1*1-'Сентябрь 2022'!D69</f>
        <v>52193.75</v>
      </c>
      <c r="N70" s="105">
        <f>'СВОД 2022'!M70+$H$1*1-'Октябрь 2022'!D69</f>
        <v>53793.75</v>
      </c>
      <c r="O70" s="105">
        <f>'СВОД 2022'!N70+$H$1*1-'Ноябрь 2022'!D69</f>
        <v>55443.75</v>
      </c>
      <c r="P70" s="105">
        <f>'СВОД 2022'!O70+$H$1*1-'Декабрь 2022'!D69</f>
        <v>55543.75</v>
      </c>
      <c r="Q70" s="106">
        <f t="shared" si="2"/>
        <v>26400</v>
      </c>
      <c r="R70" s="106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06">
        <f t="shared" si="3"/>
        <v>55543.75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2021'!S71</f>
        <v>-7728.23</v>
      </c>
      <c r="E71" s="105">
        <f>'СВОД 2022'!D71+$H$1*1-'Январь 2022'!D70</f>
        <v>-7728.23</v>
      </c>
      <c r="F71" s="105">
        <f>'СВОД 2022'!E71+$H$1*1-'Февраль 2022'!D70</f>
        <v>-5528.23</v>
      </c>
      <c r="G71" s="105">
        <f>'СВОД 2022'!F71+$H$1*1-'Март 2022'!D70</f>
        <v>-5528.23</v>
      </c>
      <c r="H71" s="105">
        <f>'СВОД 2022'!G71+$H$1*1-'Апрель 2022'!D70</f>
        <v>-5528.23</v>
      </c>
      <c r="I71" s="105">
        <f>'СВОД 2022'!H71+$H$1*1-'Май 2022'!D70</f>
        <v>-5528.23</v>
      </c>
      <c r="J71" s="105">
        <f>'СВОД 2022'!I71+$H$1*1-'Июнь 2022'!D70</f>
        <v>-5528.23</v>
      </c>
      <c r="K71" s="105">
        <f>'СВОД 2022'!J71+$H$1*1-'Июль 2022'!D70</f>
        <v>-5528.23</v>
      </c>
      <c r="L71" s="105">
        <f>'СВОД 2022'!K71+$H$1*1-'Август 2022'!D70</f>
        <v>-7728.23</v>
      </c>
      <c r="M71" s="105">
        <f>'СВОД 2022'!L71+$H$1*1-'Сентябрь 2022'!D70</f>
        <v>-5528.23</v>
      </c>
      <c r="N71" s="105">
        <f>'СВОД 2022'!M71+$H$1*1-'Октябрь 2022'!D70</f>
        <v>-5528.23</v>
      </c>
      <c r="O71" s="105">
        <f>'СВОД 2022'!N71+$H$1*1-'Ноябрь 2022'!D70</f>
        <v>-5528.23</v>
      </c>
      <c r="P71" s="105">
        <f>'СВОД 2022'!O71+$H$1*1-'Декабрь 2022'!D70</f>
        <v>-7728.23</v>
      </c>
      <c r="Q71" s="106">
        <f t="shared" si="2"/>
        <v>26400</v>
      </c>
      <c r="R71" s="106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2021'!S72</f>
        <v>4400</v>
      </c>
      <c r="E72" s="105">
        <f>'СВОД 2022'!D72+$H$1*1-'Январь 2022'!D71</f>
        <v>0</v>
      </c>
      <c r="F72" s="105">
        <f>'СВОД 2022'!E72+$H$1*1-'Февраль 2022'!D71</f>
        <v>2200</v>
      </c>
      <c r="G72" s="105">
        <f>'СВОД 2022'!F72+$H$1*1-'Март 2022'!D71</f>
        <v>0</v>
      </c>
      <c r="H72" s="105">
        <f>'СВОД 2022'!G72+$H$1*1-'Апрель 2022'!D71</f>
        <v>2200</v>
      </c>
      <c r="I72" s="105">
        <f>'СВОД 2022'!H72+$H$1*1-'Май 2022'!D71</f>
        <v>-2200</v>
      </c>
      <c r="J72" s="105">
        <f>'СВОД 2022'!I72+$H$1*1-'Июнь 2022'!D71</f>
        <v>0</v>
      </c>
      <c r="K72" s="105">
        <f>'СВОД 2022'!J72+$H$1*1-'Июль 2022'!D71</f>
        <v>2200</v>
      </c>
      <c r="L72" s="105">
        <f>'СВОД 2022'!K72+$H$1*1-'Август 2022'!D71</f>
        <v>4400</v>
      </c>
      <c r="M72" s="105">
        <f>'СВОД 2022'!L72+$H$1*1-'Сентябрь 2022'!D71</f>
        <v>6600</v>
      </c>
      <c r="N72" s="105">
        <f>'СВОД 2022'!M72+$H$1*1-'Октябрь 2022'!D71</f>
        <v>8800</v>
      </c>
      <c r="O72" s="105">
        <f>'СВОД 2022'!N72+$H$1*1-'Ноябрь 2022'!D71</f>
        <v>0</v>
      </c>
      <c r="P72" s="105">
        <f>'СВОД 2022'!O72+$H$1*1-'Декабрь 2022'!D71</f>
        <v>-2200</v>
      </c>
      <c r="Q72" s="106">
        <f t="shared" si="2"/>
        <v>26400</v>
      </c>
      <c r="R72" s="106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06">
        <f t="shared" si="3"/>
        <v>-2200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2021'!S73</f>
        <v>0</v>
      </c>
      <c r="E73" s="105">
        <f>'СВОД 2022'!D73+$H$1*1-'Январь 2022'!D72</f>
        <v>0</v>
      </c>
      <c r="F73" s="105">
        <f>'СВОД 2022'!E73+$H$1*1-'Февраль 2022'!D72</f>
        <v>0</v>
      </c>
      <c r="G73" s="105">
        <f>'СВОД 2022'!F73+$H$1*1-'Март 2022'!D72</f>
        <v>0</v>
      </c>
      <c r="H73" s="105">
        <f>'СВОД 2022'!G73+$H$1*1-'Апрель 2022'!D72</f>
        <v>0</v>
      </c>
      <c r="I73" s="105">
        <f>'СВОД 2022'!H73+$H$1*1-'Май 2022'!D72</f>
        <v>0</v>
      </c>
      <c r="J73" s="105">
        <f>'СВОД 2022'!I73+$H$1*1-'Июнь 2022'!D72</f>
        <v>0</v>
      </c>
      <c r="K73" s="105">
        <f>'СВОД 2022'!J73+$H$1*1-'Июль 2022'!D72</f>
        <v>0</v>
      </c>
      <c r="L73" s="105">
        <f>'СВОД 2022'!K73+$H$1*1-'Август 2022'!D72</f>
        <v>0</v>
      </c>
      <c r="M73" s="105">
        <f>'СВОД 2022'!L73+$H$1*1-'Сентябрь 2022'!D72</f>
        <v>0</v>
      </c>
      <c r="N73" s="105">
        <f>'СВОД 2022'!M73+$H$1*1-'Октябрь 2022'!D72</f>
        <v>0</v>
      </c>
      <c r="O73" s="105">
        <f>'СВОД 2022'!N73+$H$1*1-'Ноябрь 2022'!D72</f>
        <v>0</v>
      </c>
      <c r="P73" s="105">
        <f>'СВОД 2022'!O73+$H$1*1-'Декабрь 2022'!D72</f>
        <v>0</v>
      </c>
      <c r="Q73" s="106">
        <f t="shared" si="2"/>
        <v>26400</v>
      </c>
      <c r="R73" s="106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2021'!S74</f>
        <v>78163</v>
      </c>
      <c r="E74" s="105">
        <f>'СВОД 2022'!D74+$H$1*1-'Январь 2022'!D73</f>
        <v>80363</v>
      </c>
      <c r="F74" s="105">
        <f>'СВОД 2022'!E74+$H$1*1-'Февраль 2022'!D73</f>
        <v>77563</v>
      </c>
      <c r="G74" s="105">
        <f>'СВОД 2022'!F74+$H$1*1-'Март 2022'!D73</f>
        <v>79763</v>
      </c>
      <c r="H74" s="105">
        <f>'СВОД 2022'!G74+$H$1*1-'Апрель 2022'!D73</f>
        <v>81963</v>
      </c>
      <c r="I74" s="105">
        <f>'СВОД 2022'!H74+$H$1*1-'Май 2022'!D73</f>
        <v>84163</v>
      </c>
      <c r="J74" s="105">
        <f>'СВОД 2022'!I74+$H$1*1-'Июнь 2022'!D73</f>
        <v>86363</v>
      </c>
      <c r="K74" s="105">
        <f>'СВОД 2022'!J74+$H$1*1-'Июль 2022'!D73</f>
        <v>83563</v>
      </c>
      <c r="L74" s="105">
        <f>'СВОД 2022'!K74+$H$1*1-'Август 2022'!D73</f>
        <v>85763</v>
      </c>
      <c r="M74" s="105">
        <f>'СВОД 2022'!L74+$H$1*1-'Сентябрь 2022'!D73</f>
        <v>87963</v>
      </c>
      <c r="N74" s="105">
        <f>'СВОД 2022'!M74+$H$1*1-'Октябрь 2022'!D73</f>
        <v>90163</v>
      </c>
      <c r="O74" s="105">
        <f>'СВОД 2022'!N74+$H$1*1-'Ноябрь 2022'!D73</f>
        <v>92363</v>
      </c>
      <c r="P74" s="105">
        <f>'СВОД 2022'!O74+$H$1*1-'Декабрь 2022'!D73</f>
        <v>94563</v>
      </c>
      <c r="Q74" s="106">
        <f t="shared" si="2"/>
        <v>26400</v>
      </c>
      <c r="R74" s="106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06">
        <f t="shared" si="3"/>
        <v>94563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2021'!S75</f>
        <v>65932.53</v>
      </c>
      <c r="E75" s="105">
        <f>'СВОД 2022'!D75+$H$1*1-'Январь 2022'!D74</f>
        <v>68132.53</v>
      </c>
      <c r="F75" s="105">
        <f>'СВОД 2022'!E75+$H$1*1-'Февраль 2022'!D74</f>
        <v>59332.53</v>
      </c>
      <c r="G75" s="105">
        <f>'СВОД 2022'!F75+$H$1*1-'Март 2022'!D74</f>
        <v>52732.53</v>
      </c>
      <c r="H75" s="105">
        <f>'СВОД 2022'!G75+$H$1*1-'Апрель 2022'!D74</f>
        <v>-6667.4700000000012</v>
      </c>
      <c r="I75" s="105">
        <f>'СВОД 2022'!H75+$H$1*1-'Май 2022'!D74</f>
        <v>-4467.4700000000012</v>
      </c>
      <c r="J75" s="105">
        <f>'СВОД 2022'!I75+$H$1*1-'Июнь 2022'!D74</f>
        <v>-4467.4700000000012</v>
      </c>
      <c r="K75" s="105">
        <f>'СВОД 2022'!J75+$H$1*1-'Июль 2022'!D74</f>
        <v>-4467.4700000000012</v>
      </c>
      <c r="L75" s="105">
        <f>'СВОД 2022'!K75+$H$1*1-'Август 2022'!D74</f>
        <v>-2267.4700000000012</v>
      </c>
      <c r="M75" s="105">
        <f>'СВОД 2022'!L75+$H$1*1-'Сентябрь 2022'!D74</f>
        <v>-67.470000000001164</v>
      </c>
      <c r="N75" s="105">
        <f>'СВОД 2022'!M75+$H$1*1-'Октябрь 2022'!D74</f>
        <v>2132.5299999999988</v>
      </c>
      <c r="O75" s="105">
        <f>'СВОД 2022'!N75+$H$1*1-'Ноябрь 2022'!D74</f>
        <v>4332.5299999999988</v>
      </c>
      <c r="P75" s="105">
        <f>'СВОД 2022'!O75+$H$1*1-'Декабрь 2022'!D74</f>
        <v>-67.470000000001164</v>
      </c>
      <c r="Q75" s="106">
        <f t="shared" si="2"/>
        <v>26400</v>
      </c>
      <c r="R75" s="106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06">
        <f t="shared" si="3"/>
        <v>-67.470000000001164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2021'!S76</f>
        <v>36800</v>
      </c>
      <c r="E76" s="105">
        <f>'СВОД 2022'!D76+$H$1*1-'Январь 2022'!D75</f>
        <v>37900</v>
      </c>
      <c r="F76" s="105">
        <f>'СВОД 2022'!E76+$H$1*1-'Февраль 2022'!D75</f>
        <v>35700</v>
      </c>
      <c r="G76" s="105">
        <f>'СВОД 2022'!F76+$H$1*1-'Март 2022'!D75</f>
        <v>35700</v>
      </c>
      <c r="H76" s="105">
        <f>'СВОД 2022'!G76+$H$1*1-'Апрель 2022'!D75</f>
        <v>37900</v>
      </c>
      <c r="I76" s="105">
        <f>'СВОД 2022'!H76+$H$1*1-'Май 2022'!D75</f>
        <v>40100</v>
      </c>
      <c r="J76" s="105">
        <f>'СВОД 2022'!I76+$H$1*1-'Июнь 2022'!D75</f>
        <v>35700</v>
      </c>
      <c r="K76" s="105">
        <f>'СВОД 2022'!J76+$H$1*1-'Июль 2022'!D75</f>
        <v>37900</v>
      </c>
      <c r="L76" s="105">
        <f>'СВОД 2022'!K76+$H$1*1-'Август 2022'!D75</f>
        <v>40100</v>
      </c>
      <c r="M76" s="105">
        <f>'СВОД 2022'!L76+$H$1*1-'Сентябрь 2022'!D75</f>
        <v>37900</v>
      </c>
      <c r="N76" s="105">
        <f>'СВОД 2022'!M76+$H$1*1-'Октябрь 2022'!D75</f>
        <v>40100</v>
      </c>
      <c r="O76" s="105">
        <f>'СВОД 2022'!N76+$H$1*1-'Ноябрь 2022'!D75</f>
        <v>42300</v>
      </c>
      <c r="P76" s="105">
        <f>'СВОД 2022'!O76+$H$1*1-'Декабрь 2022'!D75</f>
        <v>40100</v>
      </c>
      <c r="Q76" s="106">
        <f t="shared" si="2"/>
        <v>26400</v>
      </c>
      <c r="R76" s="106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06">
        <f t="shared" si="3"/>
        <v>40100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2021'!S77</f>
        <v>45404.59</v>
      </c>
      <c r="E77" s="105">
        <f>'СВОД 2022'!D77+$H$1*1-'Январь 2022'!D76</f>
        <v>47604.59</v>
      </c>
      <c r="F77" s="105">
        <f>'СВОД 2022'!E77+$H$1*1-'Февраль 2022'!D76</f>
        <v>49804.59</v>
      </c>
      <c r="G77" s="105">
        <f>'СВОД 2022'!F77+$H$1*1-'Март 2022'!D76</f>
        <v>47004.59</v>
      </c>
      <c r="H77" s="105">
        <f>'СВОД 2022'!G77+$H$1*1-'Апрель 2022'!D76</f>
        <v>49204.59</v>
      </c>
      <c r="I77" s="105">
        <f>'СВОД 2022'!H77+$H$1*1-'Май 2022'!D76</f>
        <v>51404.59</v>
      </c>
      <c r="J77" s="105">
        <f>'СВОД 2022'!I77+$H$1*1-'Июнь 2022'!D76</f>
        <v>53604.59</v>
      </c>
      <c r="K77" s="105">
        <f>'СВОД 2022'!J77+$H$1*1-'Июль 2022'!D76</f>
        <v>55804.59</v>
      </c>
      <c r="L77" s="105">
        <f>'СВОД 2022'!K77+$H$1*1-'Август 2022'!D76</f>
        <v>58004.59</v>
      </c>
      <c r="M77" s="105">
        <f>'СВОД 2022'!L77+$H$1*1-'Сентябрь 2022'!D76</f>
        <v>60204.59</v>
      </c>
      <c r="N77" s="105">
        <f>'СВОД 2022'!M77+$H$1*1-'Октябрь 2022'!D76</f>
        <v>62404.59</v>
      </c>
      <c r="O77" s="105">
        <f>'СВОД 2022'!N77+$H$1*1-'Ноябрь 2022'!D76</f>
        <v>64604.59</v>
      </c>
      <c r="P77" s="105">
        <f>'СВОД 2022'!O77+$H$1*1-'Декабрь 2022'!D76</f>
        <v>66804.59</v>
      </c>
      <c r="Q77" s="106">
        <f t="shared" si="2"/>
        <v>26400</v>
      </c>
      <c r="R77" s="106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06">
        <f t="shared" si="3"/>
        <v>66804.59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2021'!S78</f>
        <v>8800</v>
      </c>
      <c r="E78" s="105">
        <f>'СВОД 2022'!D78+$H$1*1-'Январь 2022'!D77</f>
        <v>11000</v>
      </c>
      <c r="F78" s="105">
        <f>'СВОД 2022'!E78+$H$1*1-'Февраль 2022'!D77</f>
        <v>13200</v>
      </c>
      <c r="G78" s="105">
        <f>'СВОД 2022'!F78+$H$1*1-'Март 2022'!D77</f>
        <v>8800</v>
      </c>
      <c r="H78" s="105">
        <f>'СВОД 2022'!G78+$H$1*1-'Апрель 2022'!D77</f>
        <v>11000</v>
      </c>
      <c r="I78" s="105">
        <f>'СВОД 2022'!H78+$H$1*1-'Май 2022'!D77</f>
        <v>13200</v>
      </c>
      <c r="J78" s="105">
        <f>'СВОД 2022'!I78+$H$1*1-'Июнь 2022'!D77</f>
        <v>8800</v>
      </c>
      <c r="K78" s="105">
        <f>'СВОД 2022'!J78+$H$1*1-'Июль 2022'!D77</f>
        <v>11000</v>
      </c>
      <c r="L78" s="105">
        <f>'СВОД 2022'!K78+$H$1*1-'Август 2022'!D77</f>
        <v>13200</v>
      </c>
      <c r="M78" s="105">
        <f>'СВОД 2022'!L78+$H$1*1-'Сентябрь 2022'!D77</f>
        <v>10762</v>
      </c>
      <c r="N78" s="105">
        <f>'СВОД 2022'!M78+$H$1*1-'Октябрь 2022'!D77</f>
        <v>12962</v>
      </c>
      <c r="O78" s="105">
        <f>'СВОД 2022'!N78+$H$1*1-'Ноябрь 2022'!D77</f>
        <v>15162</v>
      </c>
      <c r="P78" s="105">
        <f>'СВОД 2022'!O78+$H$1*1-'Декабрь 2022'!D77</f>
        <v>12724</v>
      </c>
      <c r="Q78" s="106">
        <f t="shared" si="2"/>
        <v>26400</v>
      </c>
      <c r="R78" s="106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2021'!S79</f>
        <v>-336.63000000000102</v>
      </c>
      <c r="E79" s="105">
        <f>'СВОД 2022'!D79+$H$1*1-'Январь 2022'!D78</f>
        <v>-336.63000000000102</v>
      </c>
      <c r="F79" s="105">
        <f>'СВОД 2022'!E79+$H$1*1-'Февраль 2022'!D78</f>
        <v>-336.63000000000102</v>
      </c>
      <c r="G79" s="105">
        <f>'СВОД 2022'!F79+$H$1*1-'Март 2022'!D78</f>
        <v>-336.63000000000102</v>
      </c>
      <c r="H79" s="105">
        <f>'СВОД 2022'!G79+$H$1*1-'Апрель 2022'!D78</f>
        <v>-336.63000000000102</v>
      </c>
      <c r="I79" s="105">
        <f>'СВОД 2022'!H79+$H$1*1-'Май 2022'!D78</f>
        <v>-336.63000000000102</v>
      </c>
      <c r="J79" s="105">
        <f>'СВОД 2022'!I79+$H$1*1-'Июнь 2022'!D78</f>
        <v>-336.63000000000102</v>
      </c>
      <c r="K79" s="105">
        <f>'СВОД 2022'!J79+$H$1*1-'Июль 2022'!D78</f>
        <v>-336.63000000000102</v>
      </c>
      <c r="L79" s="105">
        <f>'СВОД 2022'!K79+$H$1*1-'Август 2022'!D78</f>
        <v>-336.63000000000102</v>
      </c>
      <c r="M79" s="105">
        <f>'СВОД 2022'!L79+$H$1*1-'Сентябрь 2022'!D78</f>
        <v>-336.63000000000102</v>
      </c>
      <c r="N79" s="105">
        <f>'СВОД 2022'!M79+$H$1*1-'Октябрь 2022'!D78</f>
        <v>-336.63000000000102</v>
      </c>
      <c r="O79" s="105">
        <f>'СВОД 2022'!N79+$H$1*1-'Ноябрь 2022'!D78</f>
        <v>-336.63000000000102</v>
      </c>
      <c r="P79" s="105">
        <f>'СВОД 2022'!O79+$H$1*1-'Декабрь 2022'!D78</f>
        <v>-336.63000000000102</v>
      </c>
      <c r="Q79" s="106">
        <f t="shared" si="2"/>
        <v>26400</v>
      </c>
      <c r="R79" s="106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2021'!S80</f>
        <v>0</v>
      </c>
      <c r="E80" s="105">
        <f>'СВОД 2022'!D80+$H$1*1-'Январь 2022'!D79</f>
        <v>2200</v>
      </c>
      <c r="F80" s="105">
        <f>'СВОД 2022'!E80+$H$1*1-'Февраль 2022'!D79</f>
        <v>4400</v>
      </c>
      <c r="G80" s="105">
        <f>'СВОД 2022'!F80+$H$1*1-'Март 2022'!D79</f>
        <v>6600</v>
      </c>
      <c r="H80" s="105">
        <f>'СВОД 2022'!G80+$H$1*1-'Апрель 2022'!D79</f>
        <v>2200</v>
      </c>
      <c r="I80" s="105">
        <f>'СВОД 2022'!H80+$H$1*1-'Май 2022'!D79</f>
        <v>4400</v>
      </c>
      <c r="J80" s="105">
        <f>'СВОД 2022'!I80+$H$1*1-'Июнь 2022'!D79</f>
        <v>0</v>
      </c>
      <c r="K80" s="105">
        <f>'СВОД 2022'!J80+$H$1*1-'Июль 2022'!D79</f>
        <v>2200</v>
      </c>
      <c r="L80" s="105">
        <f>'СВОД 2022'!K80+$H$1*1-'Август 2022'!D79</f>
        <v>4400</v>
      </c>
      <c r="M80" s="105">
        <f>'СВОД 2022'!L80+$H$1*1-'Сентябрь 2022'!D79</f>
        <v>6600</v>
      </c>
      <c r="N80" s="105">
        <f>'СВОД 2022'!M80+$H$1*1-'Октябрь 2022'!D79</f>
        <v>8800</v>
      </c>
      <c r="O80" s="105">
        <f>'СВОД 2022'!N80+$H$1*1-'Ноябрь 2022'!D79</f>
        <v>11000</v>
      </c>
      <c r="P80" s="105">
        <f>'СВОД 2022'!O80+$H$1*1-'Декабрь 2022'!D79</f>
        <v>13200</v>
      </c>
      <c r="Q80" s="106">
        <f t="shared" si="2"/>
        <v>26400</v>
      </c>
      <c r="R80" s="106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06">
        <f t="shared" si="3"/>
        <v>13200</v>
      </c>
      <c r="T80" s="116"/>
    </row>
    <row r="81" spans="1:20" ht="15.95" customHeight="1" x14ac:dyDescent="0.25">
      <c r="A81" s="20" t="s">
        <v>388</v>
      </c>
      <c r="B81" s="2">
        <v>63</v>
      </c>
      <c r="C81" s="114"/>
      <c r="D81" s="133">
        <f>'СВОД 2021'!S81</f>
        <v>-18000</v>
      </c>
      <c r="E81" s="105">
        <f>'СВОД 2022'!D81+$H$1*1-'Январь 2022'!D80</f>
        <v>-15800</v>
      </c>
      <c r="F81" s="105">
        <f>'СВОД 2022'!E81+$H$1*1-'Февраль 2022'!D80</f>
        <v>-13600</v>
      </c>
      <c r="G81" s="105">
        <f>'СВОД 2022'!F81+$H$1*1-'Март 2022'!D80</f>
        <v>-11400</v>
      </c>
      <c r="H81" s="105">
        <f>'СВОД 2022'!G81+$H$1*1-'Апрель 2022'!D80</f>
        <v>-9200</v>
      </c>
      <c r="I81" s="105">
        <f>'СВОД 2022'!H81+$H$1*1-'Май 2022'!D80</f>
        <v>-22000</v>
      </c>
      <c r="J81" s="105">
        <f>'СВОД 2022'!I81+$H$1*1-'Июнь 2022'!D80</f>
        <v>-19800</v>
      </c>
      <c r="K81" s="105">
        <f>'СВОД 2022'!J81+$H$1*1-'Июль 2022'!D80</f>
        <v>-17600</v>
      </c>
      <c r="L81" s="105">
        <f>'СВОД 2022'!K81+$H$1*1-'Август 2022'!D80</f>
        <v>-15400</v>
      </c>
      <c r="M81" s="105">
        <f>'СВОД 2022'!L81+$H$1*1-'Сентябрь 2022'!D80</f>
        <v>-13200</v>
      </c>
      <c r="N81" s="105">
        <f>'СВОД 2022'!M81+$H$1*1-'Октябрь 2022'!D80</f>
        <v>-21000</v>
      </c>
      <c r="O81" s="105">
        <f>'СВОД 2022'!N81+$H$1*1-'Ноябрь 2022'!D80</f>
        <v>-18800</v>
      </c>
      <c r="P81" s="105">
        <f>'СВОД 2022'!O81+$H$1*1-'Декабрь 2022'!D80</f>
        <v>-16600</v>
      </c>
      <c r="Q81" s="106">
        <f t="shared" si="2"/>
        <v>26400</v>
      </c>
      <c r="R81" s="106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06">
        <f t="shared" si="3"/>
        <v>-16600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2021'!S82</f>
        <v>6440.7599999999948</v>
      </c>
      <c r="E82" s="105">
        <f>'СВОД 2022'!D82+$H$1*1-'Январь 2022'!D81</f>
        <v>8640.7599999999948</v>
      </c>
      <c r="F82" s="105">
        <f>'СВОД 2022'!E82+$H$1*1-'Февраль 2022'!D81</f>
        <v>10840.759999999995</v>
      </c>
      <c r="G82" s="105">
        <f>'СВОД 2022'!F82+$H$1*1-'Март 2022'!D81</f>
        <v>13040.759999999995</v>
      </c>
      <c r="H82" s="105">
        <f>'СВОД 2022'!G82+$H$1*1-'Апрель 2022'!D81</f>
        <v>15240.759999999995</v>
      </c>
      <c r="I82" s="105">
        <f>'СВОД 2022'!H82+$H$1*1-'Май 2022'!D81</f>
        <v>4940.7599999999948</v>
      </c>
      <c r="J82" s="105">
        <f>'СВОД 2022'!I82+$H$1*1-'Июнь 2022'!D81</f>
        <v>7140.7599999999948</v>
      </c>
      <c r="K82" s="105">
        <f>'СВОД 2022'!J82+$H$1*1-'Июль 2022'!D81</f>
        <v>9340.7599999999948</v>
      </c>
      <c r="L82" s="105">
        <f>'СВОД 2022'!K82+$H$1*1-'Август 2022'!D81</f>
        <v>11540.759999999995</v>
      </c>
      <c r="M82" s="105">
        <f>'СВОД 2022'!L82+$H$1*1-'Сентябрь 2022'!D81</f>
        <v>13740.759999999995</v>
      </c>
      <c r="N82" s="105">
        <f>'СВОД 2022'!M82+$H$1*1-'Октябрь 2022'!D81</f>
        <v>15940.759999999995</v>
      </c>
      <c r="O82" s="105">
        <f>'СВОД 2022'!N82+$H$1*1-'Ноябрь 2022'!D81</f>
        <v>18140.759999999995</v>
      </c>
      <c r="P82" s="105">
        <f>'СВОД 2022'!O82+$H$1*1-'Декабрь 2022'!D81</f>
        <v>20340.759999999995</v>
      </c>
      <c r="Q82" s="106">
        <f t="shared" si="2"/>
        <v>26400</v>
      </c>
      <c r="R82" s="106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06">
        <f t="shared" si="3"/>
        <v>20340.759999999995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2021'!S83</f>
        <v>0</v>
      </c>
      <c r="E83" s="105">
        <f>'СВОД 2022'!D83+$H$1*1-'Январь 2022'!D82</f>
        <v>2200</v>
      </c>
      <c r="F83" s="105">
        <f>'СВОД 2022'!E83+$H$1*1-'Февраль 2022'!D82</f>
        <v>2200</v>
      </c>
      <c r="G83" s="105">
        <f>'СВОД 2022'!F83+$H$1*1-'Март 2022'!D82</f>
        <v>2200</v>
      </c>
      <c r="H83" s="105">
        <f>'СВОД 2022'!G83+$H$1*1-'Апрель 2022'!D82</f>
        <v>2200</v>
      </c>
      <c r="I83" s="105">
        <f>'СВОД 2022'!H83+$H$1*1-'Май 2022'!D82</f>
        <v>4400</v>
      </c>
      <c r="J83" s="105">
        <f>'СВОД 2022'!I83+$H$1*1-'Июнь 2022'!D82</f>
        <v>4400</v>
      </c>
      <c r="K83" s="105">
        <f>'СВОД 2022'!J83+$H$1*1-'Июль 2022'!D82</f>
        <v>3400</v>
      </c>
      <c r="L83" s="105">
        <f>'СВОД 2022'!K83+$H$1*1-'Август 2022'!D82</f>
        <v>5600</v>
      </c>
      <c r="M83" s="105">
        <f>'СВОД 2022'!L83+$H$1*1-'Сентябрь 2022'!D82</f>
        <v>7800</v>
      </c>
      <c r="N83" s="105">
        <f>'СВОД 2022'!M83+$H$1*1-'Октябрь 2022'!D82</f>
        <v>10000</v>
      </c>
      <c r="O83" s="105">
        <f>'СВОД 2022'!N83+$H$1*1-'Ноябрь 2022'!D82</f>
        <v>5600</v>
      </c>
      <c r="P83" s="105">
        <f>'СВОД 2022'!O83+$H$1*1-'Декабрь 2022'!D82</f>
        <v>2800</v>
      </c>
      <c r="Q83" s="106">
        <f t="shared" si="2"/>
        <v>26400</v>
      </c>
      <c r="R83" s="106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06">
        <f t="shared" si="3"/>
        <v>2800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2021'!S84</f>
        <v>15335.84</v>
      </c>
      <c r="E84" s="105">
        <f>'СВОД 2022'!D84+$H$1*1-'Январь 2022'!D83</f>
        <v>17535.84</v>
      </c>
      <c r="F84" s="105">
        <f>'СВОД 2022'!E84+$H$1*1-'Февраль 2022'!D83</f>
        <v>19735.84</v>
      </c>
      <c r="G84" s="105">
        <f>'СВОД 2022'!F84+$H$1*1-'Март 2022'!D83</f>
        <v>21935.84</v>
      </c>
      <c r="H84" s="105">
        <f>'СВОД 2022'!G84+$H$1*1-'Апрель 2022'!D83</f>
        <v>24135.84</v>
      </c>
      <c r="I84" s="105">
        <f>'СВОД 2022'!H84+$H$1*1-'Май 2022'!D83</f>
        <v>26335.84</v>
      </c>
      <c r="J84" s="105">
        <f>'СВОД 2022'!I84+$H$1*1-'Июнь 2022'!D83</f>
        <v>28535.84</v>
      </c>
      <c r="K84" s="105">
        <f>'СВОД 2022'!J84+$H$1*1-'Июль 2022'!D83</f>
        <v>30735.84</v>
      </c>
      <c r="L84" s="105">
        <f>'СВОД 2022'!K84+$H$1*1-'Август 2022'!D83</f>
        <v>32935.839999999997</v>
      </c>
      <c r="M84" s="105">
        <f>'СВОД 2022'!L84+$H$1*1-'Сентябрь 2022'!D83</f>
        <v>35135.839999999997</v>
      </c>
      <c r="N84" s="105">
        <f>'СВОД 2022'!M84+$H$1*1-'Октябрь 2022'!D83</f>
        <v>37335.839999999997</v>
      </c>
      <c r="O84" s="105">
        <f>'СВОД 2022'!N84+$H$1*1-'Ноябрь 2022'!D83</f>
        <v>39535.839999999997</v>
      </c>
      <c r="P84" s="105">
        <f>'СВОД 2022'!O84+$H$1*1-'Декабрь 2022'!D83</f>
        <v>41735.839999999997</v>
      </c>
      <c r="Q84" s="106">
        <f t="shared" si="2"/>
        <v>26400</v>
      </c>
      <c r="R84" s="106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06">
        <f t="shared" si="3"/>
        <v>41735.839999999997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2021'!S85</f>
        <v>0</v>
      </c>
      <c r="E85" s="105">
        <f>'СВОД 2022'!D85+$H$1*1-'Январь 2022'!D84</f>
        <v>2200</v>
      </c>
      <c r="F85" s="105">
        <f>'СВОД 2022'!E85+$H$1*1-'Февраль 2022'!D84</f>
        <v>2200</v>
      </c>
      <c r="G85" s="105">
        <f>'СВОД 2022'!F85+$H$1*1-'Март 2022'!D84</f>
        <v>4400</v>
      </c>
      <c r="H85" s="105">
        <f>'СВОД 2022'!G85+$H$1*1-'Апрель 2022'!D84</f>
        <v>0</v>
      </c>
      <c r="I85" s="105">
        <f>'СВОД 2022'!H85+$H$1*1-'Май 2022'!D84</f>
        <v>0</v>
      </c>
      <c r="J85" s="105">
        <f>'СВОД 2022'!I85+$H$1*1-'Июнь 2022'!D84</f>
        <v>0</v>
      </c>
      <c r="K85" s="105">
        <f>'СВОД 2022'!J85+$H$1*1-'Июль 2022'!D84</f>
        <v>2200</v>
      </c>
      <c r="L85" s="105">
        <f>'СВОД 2022'!K85+$H$1*1-'Август 2022'!D84</f>
        <v>4400</v>
      </c>
      <c r="M85" s="105">
        <f>'СВОД 2022'!L85+$H$1*1-'Сентябрь 2022'!D84</f>
        <v>6600</v>
      </c>
      <c r="N85" s="105">
        <f>'СВОД 2022'!M85+$H$1*1-'Октябрь 2022'!D84</f>
        <v>2200</v>
      </c>
      <c r="O85" s="105">
        <f>'СВОД 2022'!N85+$H$1*1-'Ноябрь 2022'!D84</f>
        <v>2200</v>
      </c>
      <c r="P85" s="105">
        <f>'СВОД 2022'!O85+$H$1*1-'Декабрь 2022'!D84</f>
        <v>0</v>
      </c>
      <c r="Q85" s="106">
        <f t="shared" si="2"/>
        <v>26400</v>
      </c>
      <c r="R85" s="106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2021'!S86</f>
        <v>0</v>
      </c>
      <c r="E86" s="105">
        <f>'СВОД 2022'!D86+$H$1*1-'Январь 2022'!D85</f>
        <v>2200</v>
      </c>
      <c r="F86" s="105">
        <f>'СВОД 2022'!E86+$H$1*1-'Февраль 2022'!D85</f>
        <v>4400</v>
      </c>
      <c r="G86" s="105">
        <f>'СВОД 2022'!F86+$H$1*1-'Март 2022'!D85</f>
        <v>2200</v>
      </c>
      <c r="H86" s="105">
        <f>'СВОД 2022'!G86+$H$1*1-'Апрель 2022'!D85</f>
        <v>2200</v>
      </c>
      <c r="I86" s="105">
        <f>'СВОД 2022'!H86+$H$1*1-'Май 2022'!D85</f>
        <v>4400</v>
      </c>
      <c r="J86" s="105">
        <f>'СВОД 2022'!I86+$H$1*1-'Июнь 2022'!D85</f>
        <v>4400</v>
      </c>
      <c r="K86" s="105">
        <f>'СВОД 2022'!J86+$H$1*1-'Июль 2022'!D85</f>
        <v>2200</v>
      </c>
      <c r="L86" s="105">
        <f>'СВОД 2022'!K86+$H$1*1-'Август 2022'!D85</f>
        <v>4400</v>
      </c>
      <c r="M86" s="105">
        <f>'СВОД 2022'!L86+$H$1*1-'Сентябрь 2022'!D85</f>
        <v>2200</v>
      </c>
      <c r="N86" s="105">
        <f>'СВОД 2022'!M86+$H$1*1-'Октябрь 2022'!D85</f>
        <v>2200</v>
      </c>
      <c r="O86" s="105">
        <f>'СВОД 2022'!N86+$H$1*1-'Ноябрь 2022'!D85</f>
        <v>4400</v>
      </c>
      <c r="P86" s="105">
        <f>'СВОД 2022'!O86+$H$1*1-'Декабрь 2022'!D85</f>
        <v>2200</v>
      </c>
      <c r="Q86" s="106">
        <f t="shared" si="2"/>
        <v>26400</v>
      </c>
      <c r="R86" s="106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2021'!S87</f>
        <v>0</v>
      </c>
      <c r="E87" s="105">
        <f>'СВОД 2022'!D87+$H$1*1-'Январь 2022'!D86</f>
        <v>2200</v>
      </c>
      <c r="F87" s="105">
        <f>'СВОД 2022'!E87+$H$1*1-'Февраль 2022'!D86</f>
        <v>4400</v>
      </c>
      <c r="G87" s="105">
        <f>'СВОД 2022'!F87+$H$1*1-'Март 2022'!D86</f>
        <v>-6600</v>
      </c>
      <c r="H87" s="105">
        <f>'СВОД 2022'!G87+$H$1*1-'Апрель 2022'!D86</f>
        <v>-6600</v>
      </c>
      <c r="I87" s="105">
        <f>'СВОД 2022'!H87+$H$1*1-'Май 2022'!D86</f>
        <v>-4400</v>
      </c>
      <c r="J87" s="105">
        <f>'СВОД 2022'!I87+$H$1*1-'Июнь 2022'!D86</f>
        <v>-4400</v>
      </c>
      <c r="K87" s="105">
        <f>'СВОД 2022'!J87+$H$1*1-'Июль 2022'!D86</f>
        <v>-6600</v>
      </c>
      <c r="L87" s="105">
        <f>'СВОД 2022'!K87+$H$1*1-'Август 2022'!D86</f>
        <v>-4400</v>
      </c>
      <c r="M87" s="105">
        <f>'СВОД 2022'!L87+$H$1*1-'Сентябрь 2022'!D86</f>
        <v>-6600</v>
      </c>
      <c r="N87" s="105">
        <f>'СВОД 2022'!M87+$H$1*1-'Октябрь 2022'!D86</f>
        <v>-6600</v>
      </c>
      <c r="O87" s="105">
        <f>'СВОД 2022'!N87+$H$1*1-'Ноябрь 2022'!D86</f>
        <v>-4400</v>
      </c>
      <c r="P87" s="105">
        <f>'СВОД 2022'!O87+$H$1*1-'Декабрь 2022'!D86</f>
        <v>-6600</v>
      </c>
      <c r="Q87" s="106">
        <f t="shared" si="2"/>
        <v>26400</v>
      </c>
      <c r="R87" s="106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06">
        <f t="shared" si="3"/>
        <v>-6600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2021'!S88</f>
        <v>94600</v>
      </c>
      <c r="E88" s="105">
        <f>'СВОД 2022'!D88+$H$1*1-'Январь 2022'!D87</f>
        <v>96800</v>
      </c>
      <c r="F88" s="105">
        <f>'СВОД 2022'!E88+$H$1*1-'Февраль 2022'!D87</f>
        <v>99000</v>
      </c>
      <c r="G88" s="105">
        <f>'СВОД 2022'!F88+$H$1*1-'Март 2022'!D87</f>
        <v>101200</v>
      </c>
      <c r="H88" s="105">
        <f>'СВОД 2022'!G88+$H$1*1-'Апрель 2022'!D87</f>
        <v>103400</v>
      </c>
      <c r="I88" s="105">
        <f>'СВОД 2022'!H88+$H$1*1-'Май 2022'!D87</f>
        <v>105600</v>
      </c>
      <c r="J88" s="105">
        <f>'СВОД 2022'!I88+$H$1*1-'Июнь 2022'!D87</f>
        <v>107800</v>
      </c>
      <c r="K88" s="105">
        <f>'СВОД 2022'!J88+$H$1*1-'Июль 2022'!D87</f>
        <v>110000</v>
      </c>
      <c r="L88" s="105">
        <f>'СВОД 2022'!K88+$H$1*1-'Август 2022'!D87</f>
        <v>112200</v>
      </c>
      <c r="M88" s="105">
        <f>'СВОД 2022'!L88+$H$1*1-'Сентябрь 2022'!D87</f>
        <v>114400</v>
      </c>
      <c r="N88" s="105">
        <f>'СВОД 2022'!M88+$H$1*1-'Октябрь 2022'!D87</f>
        <v>116600</v>
      </c>
      <c r="O88" s="105">
        <f>'СВОД 2022'!N88+$H$1*1-'Ноябрь 2022'!D87</f>
        <v>118800</v>
      </c>
      <c r="P88" s="105">
        <f>'СВОД 2022'!O88+$H$1*1-'Декабрь 2022'!D87</f>
        <v>121000</v>
      </c>
      <c r="Q88" s="106">
        <f t="shared" si="2"/>
        <v>26400</v>
      </c>
      <c r="R88" s="106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06">
        <f t="shared" si="3"/>
        <v>121000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2021'!S89</f>
        <v>-6600</v>
      </c>
      <c r="E89" s="105">
        <f>'СВОД 2022'!D89+$H$1*1-'Январь 2022'!D88</f>
        <v>-4400</v>
      </c>
      <c r="F89" s="105">
        <f>'СВОД 2022'!E89+$H$1*1-'Февраль 2022'!D88</f>
        <v>-2200</v>
      </c>
      <c r="G89" s="105">
        <f>'СВОД 2022'!F89+$H$1*1-'Март 2022'!D88</f>
        <v>0</v>
      </c>
      <c r="H89" s="105">
        <f>'СВОД 2022'!G89+$H$1*1-'Апрель 2022'!D88</f>
        <v>-7800</v>
      </c>
      <c r="I89" s="105">
        <f>'СВОД 2022'!H89+$H$1*1-'Май 2022'!D88</f>
        <v>-5600</v>
      </c>
      <c r="J89" s="105">
        <f>'СВОД 2022'!I89+$H$1*1-'Июнь 2022'!D88</f>
        <v>-3400</v>
      </c>
      <c r="K89" s="105">
        <f>'СВОД 2022'!J89+$H$1*1-'Июль 2022'!D88</f>
        <v>-1200</v>
      </c>
      <c r="L89" s="105">
        <f>'СВОД 2022'!K89+$H$1*1-'Август 2022'!D88</f>
        <v>1000</v>
      </c>
      <c r="M89" s="105">
        <f>'СВОД 2022'!L89+$H$1*1-'Сентябрь 2022'!D88</f>
        <v>3200</v>
      </c>
      <c r="N89" s="105">
        <f>'СВОД 2022'!M89+$H$1*1-'Октябрь 2022'!D88</f>
        <v>-4600</v>
      </c>
      <c r="O89" s="105">
        <f>'СВОД 2022'!N89+$H$1*1-'Ноябрь 2022'!D88</f>
        <v>-2400</v>
      </c>
      <c r="P89" s="105">
        <f>'СВОД 2022'!O89+$H$1*1-'Декабрь 2022'!D88</f>
        <v>-200</v>
      </c>
      <c r="Q89" s="106">
        <f t="shared" si="2"/>
        <v>26400</v>
      </c>
      <c r="R89" s="106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06">
        <f t="shared" si="3"/>
        <v>-200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2021'!S90</f>
        <v>0</v>
      </c>
      <c r="E90" s="105">
        <f>'СВОД 2022'!D90+$H$1*1-'Январь 2022'!D89</f>
        <v>2200</v>
      </c>
      <c r="F90" s="105">
        <f>'СВОД 2022'!E90+$H$1*1-'Февраль 2022'!D89</f>
        <v>2200</v>
      </c>
      <c r="G90" s="105">
        <f>'СВОД 2022'!F90+$H$1*1-'Март 2022'!D89</f>
        <v>4400</v>
      </c>
      <c r="H90" s="105">
        <f>'СВОД 2022'!G90+$H$1*1-'Апрель 2022'!D89</f>
        <v>0</v>
      </c>
      <c r="I90" s="105">
        <f>'СВОД 2022'!H90+$H$1*1-'Май 2022'!D89</f>
        <v>0</v>
      </c>
      <c r="J90" s="105">
        <f>'СВОД 2022'!I90+$H$1*1-'Июнь 2022'!D89</f>
        <v>0</v>
      </c>
      <c r="K90" s="105">
        <f>'СВОД 2022'!J90+$H$1*1-'Июль 2022'!D89</f>
        <v>2200</v>
      </c>
      <c r="L90" s="105">
        <f>'СВОД 2022'!K90+$H$1*1-'Август 2022'!D89</f>
        <v>4400</v>
      </c>
      <c r="M90" s="105">
        <f>'СВОД 2022'!L90+$H$1*1-'Сентябрь 2022'!D89</f>
        <v>6600</v>
      </c>
      <c r="N90" s="105">
        <f>'СВОД 2022'!M90+$H$1*1-'Октябрь 2022'!D89</f>
        <v>2200</v>
      </c>
      <c r="O90" s="105">
        <f>'СВОД 2022'!N90+$H$1*1-'Ноябрь 2022'!D89</f>
        <v>2200</v>
      </c>
      <c r="P90" s="105">
        <f>'СВОД 2022'!O90+$H$1*1-'Декабрь 2022'!D89</f>
        <v>0</v>
      </c>
      <c r="Q90" s="106">
        <f t="shared" si="2"/>
        <v>26400</v>
      </c>
      <c r="R90" s="106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2021'!S91</f>
        <v>8687.679999999993</v>
      </c>
      <c r="E91" s="105">
        <f>'СВОД 2022'!D91+$H$1*1-'Январь 2022'!D90</f>
        <v>8687.679999999993</v>
      </c>
      <c r="F91" s="105">
        <f>'СВОД 2022'!E91+$H$1*1-'Февраль 2022'!D90</f>
        <v>8687.679999999993</v>
      </c>
      <c r="G91" s="105">
        <f>'СВОД 2022'!F91+$H$1*1-'Март 2022'!D90</f>
        <v>8687.679999999993</v>
      </c>
      <c r="H91" s="105">
        <f>'СВОД 2022'!G91+$H$1*1-'Апрель 2022'!D90</f>
        <v>8687.679999999993</v>
      </c>
      <c r="I91" s="105">
        <f>'СВОД 2022'!H91+$H$1*1-'Май 2022'!D90</f>
        <v>8687.679999999993</v>
      </c>
      <c r="J91" s="105">
        <f>'СВОД 2022'!I91+$H$1*1-'Июнь 2022'!D90</f>
        <v>8687.679999999993</v>
      </c>
      <c r="K91" s="105">
        <f>'СВОД 2022'!J91+$H$1*1-'Июль 2022'!D90</f>
        <v>10887.679999999993</v>
      </c>
      <c r="L91" s="105">
        <f>'СВОД 2022'!K91+$H$1*1-'Август 2022'!D90</f>
        <v>13087.679999999993</v>
      </c>
      <c r="M91" s="105">
        <f>'СВОД 2022'!L91+$H$1*1-'Сентябрь 2022'!D90</f>
        <v>15287.679999999993</v>
      </c>
      <c r="N91" s="105">
        <f>'СВОД 2022'!M91+$H$1*1-'Октябрь 2022'!D90</f>
        <v>17487.679999999993</v>
      </c>
      <c r="O91" s="105">
        <f>'СВОД 2022'!N91+$H$1*1-'Ноябрь 2022'!D90</f>
        <v>15287.679999999993</v>
      </c>
      <c r="P91" s="105">
        <f>'СВОД 2022'!O91+$H$1*1-'Декабрь 2022'!D90</f>
        <v>15287.679999999993</v>
      </c>
      <c r="Q91" s="106">
        <f t="shared" si="2"/>
        <v>26400</v>
      </c>
      <c r="R91" s="106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06">
        <f t="shared" si="3"/>
        <v>15287.679999999993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2021'!S92</f>
        <v>-0.23000000000320142</v>
      </c>
      <c r="E92" s="105">
        <f>'СВОД 2022'!D92+$H$1*1-'Январь 2022'!D91</f>
        <v>2199.7699999999968</v>
      </c>
      <c r="F92" s="105">
        <f>'СВОД 2022'!E92+$H$1*1-'Февраль 2022'!D91</f>
        <v>4399.7699999999968</v>
      </c>
      <c r="G92" s="105">
        <f>'СВОД 2022'!F92+$H$1*1-'Март 2022'!D91</f>
        <v>-19800.230000000003</v>
      </c>
      <c r="H92" s="105">
        <f>'СВОД 2022'!G92+$H$1*1-'Апрель 2022'!D91</f>
        <v>-17600.230000000003</v>
      </c>
      <c r="I92" s="105">
        <f>'СВОД 2022'!H92+$H$1*1-'Май 2022'!D91</f>
        <v>-15400.230000000003</v>
      </c>
      <c r="J92" s="105">
        <f>'СВОД 2022'!I92+$H$1*1-'Июнь 2022'!D91</f>
        <v>-13200.230000000003</v>
      </c>
      <c r="K92" s="105">
        <f>'СВОД 2022'!J92+$H$1*1-'Июль 2022'!D91</f>
        <v>-11000.230000000003</v>
      </c>
      <c r="L92" s="105">
        <f>'СВОД 2022'!K92+$H$1*1-'Август 2022'!D91</f>
        <v>-8800.2300000000032</v>
      </c>
      <c r="M92" s="105">
        <f>'СВОД 2022'!L92+$H$1*1-'Сентябрь 2022'!D91</f>
        <v>-6600.2300000000032</v>
      </c>
      <c r="N92" s="105">
        <f>'СВОД 2022'!M92+$H$1*1-'Октябрь 2022'!D91</f>
        <v>-4400.2300000000032</v>
      </c>
      <c r="O92" s="105">
        <f>'СВОД 2022'!N92+$H$1*1-'Ноябрь 2022'!D91</f>
        <v>-2200.2300000000032</v>
      </c>
      <c r="P92" s="105">
        <f>'СВОД 2022'!O92+$H$1*1-'Декабрь 2022'!D91</f>
        <v>-0.23000000000320142</v>
      </c>
      <c r="Q92" s="106">
        <f t="shared" si="2"/>
        <v>26400</v>
      </c>
      <c r="R92" s="106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2021'!S93</f>
        <v>11000</v>
      </c>
      <c r="E93" s="105">
        <f>'СВОД 2022'!D93+$H$1*1-'Январь 2022'!D92</f>
        <v>11000</v>
      </c>
      <c r="F93" s="105">
        <f>'СВОД 2022'!E93+$H$1*1-'Февраль 2022'!D92</f>
        <v>8800</v>
      </c>
      <c r="G93" s="105">
        <f>'СВОД 2022'!F93+$H$1*1-'Март 2022'!D92</f>
        <v>8800</v>
      </c>
      <c r="H93" s="105">
        <f>'СВОД 2022'!G93+$H$1*1-'Апрель 2022'!D92</f>
        <v>8800</v>
      </c>
      <c r="I93" s="105">
        <f>'СВОД 2022'!H93+$H$1*1-'Май 2022'!D92</f>
        <v>8800</v>
      </c>
      <c r="J93" s="105">
        <f>'СВОД 2022'!I93+$H$1*1-'Июнь 2022'!D92</f>
        <v>8800</v>
      </c>
      <c r="K93" s="105">
        <f>'СВОД 2022'!J93+$H$1*1-'Июль 2022'!D92</f>
        <v>8800</v>
      </c>
      <c r="L93" s="105">
        <f>'СВОД 2022'!K93+$H$1*1-'Август 2022'!D92</f>
        <v>8800</v>
      </c>
      <c r="M93" s="105">
        <f>'СВОД 2022'!L93+$H$1*1-'Сентябрь 2022'!D92</f>
        <v>8800</v>
      </c>
      <c r="N93" s="105">
        <f>'СВОД 2022'!M93+$H$1*1-'Октябрь 2022'!D92</f>
        <v>8800</v>
      </c>
      <c r="O93" s="105">
        <f>'СВОД 2022'!N93+$H$1*1-'Ноябрь 2022'!D92</f>
        <v>8800</v>
      </c>
      <c r="P93" s="105">
        <f>'СВОД 2022'!O93+$H$1*1-'Декабрь 2022'!D92</f>
        <v>8800</v>
      </c>
      <c r="Q93" s="106">
        <f t="shared" si="2"/>
        <v>26400</v>
      </c>
      <c r="R93" s="106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2021'!S94</f>
        <v>-8</v>
      </c>
      <c r="E94" s="105">
        <f>'СВОД 2022'!D94+$H$1*1-'Январь 2022'!D93</f>
        <v>-8</v>
      </c>
      <c r="F94" s="105">
        <f>'СВОД 2022'!E94+$H$1*1-'Февраль 2022'!D93</f>
        <v>-8</v>
      </c>
      <c r="G94" s="105">
        <f>'СВОД 2022'!F94+$H$1*1-'Март 2022'!D93</f>
        <v>-8</v>
      </c>
      <c r="H94" s="105">
        <f>'СВОД 2022'!G94+$H$1*1-'Апрель 2022'!D93</f>
        <v>-8</v>
      </c>
      <c r="I94" s="105">
        <f>'СВОД 2022'!H94+$H$1*1-'Май 2022'!D93</f>
        <v>-8</v>
      </c>
      <c r="J94" s="105">
        <f>'СВОД 2022'!I94+$H$1*1-'Июнь 2022'!D93</f>
        <v>-8</v>
      </c>
      <c r="K94" s="105">
        <f>'СВОД 2022'!J94+$H$1*1-'Июль 2022'!D93</f>
        <v>-8</v>
      </c>
      <c r="L94" s="105">
        <f>'СВОД 2022'!K94+$H$1*1-'Август 2022'!D93</f>
        <v>192</v>
      </c>
      <c r="M94" s="105">
        <f>'СВОД 2022'!L94+$H$1*1-'Сентябрь 2022'!D93</f>
        <v>392</v>
      </c>
      <c r="N94" s="105">
        <f>'СВОД 2022'!M94+$H$1*1-'Октябрь 2022'!D93</f>
        <v>2592</v>
      </c>
      <c r="O94" s="105">
        <f>'СВОД 2022'!N94+$H$1*1-'Ноябрь 2022'!D93</f>
        <v>2792</v>
      </c>
      <c r="P94" s="105">
        <f>'СВОД 2022'!O94+$H$1*1-'Декабрь 2022'!D93</f>
        <v>992</v>
      </c>
      <c r="Q94" s="106">
        <f t="shared" si="2"/>
        <v>26400</v>
      </c>
      <c r="R94" s="106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2021'!S95</f>
        <v>4202.07</v>
      </c>
      <c r="E95" s="105">
        <f>'СВОД 2022'!D95+$H$1*1-'Январь 2022'!D94</f>
        <v>4202.07</v>
      </c>
      <c r="F95" s="105">
        <f>'СВОД 2022'!E95+$H$1*1-'Февраль 2022'!D94</f>
        <v>4202.07</v>
      </c>
      <c r="G95" s="105">
        <f>'СВОД 2022'!F95+$H$1*1-'Март 2022'!D94</f>
        <v>4202.07</v>
      </c>
      <c r="H95" s="105">
        <f>'СВОД 2022'!G95+$H$1*1-'Апрель 2022'!D94</f>
        <v>4202.07</v>
      </c>
      <c r="I95" s="105">
        <f>'СВОД 2022'!H95+$H$1*1-'Май 2022'!D94</f>
        <v>4202.07</v>
      </c>
      <c r="J95" s="105">
        <f>'СВОД 2022'!I95+$H$1*1-'Июнь 2022'!D94</f>
        <v>4202.07</v>
      </c>
      <c r="K95" s="105">
        <f>'СВОД 2022'!J95+$H$1*1-'Июль 2022'!D94</f>
        <v>4202.07</v>
      </c>
      <c r="L95" s="105">
        <f>'СВОД 2022'!K95+$H$1*1-'Август 2022'!D94</f>
        <v>2002.0699999999997</v>
      </c>
      <c r="M95" s="105">
        <f>'СВОД 2022'!L95+$H$1*1-'Сентябрь 2022'!D94</f>
        <v>4202.07</v>
      </c>
      <c r="N95" s="105">
        <f>'СВОД 2022'!M95+$H$1*1-'Октябрь 2022'!D94</f>
        <v>4202.07</v>
      </c>
      <c r="O95" s="105">
        <f>'СВОД 2022'!N95+$H$1*1-'Ноябрь 2022'!D94</f>
        <v>4202.07</v>
      </c>
      <c r="P95" s="105">
        <f>'СВОД 2022'!O95+$H$1*1-'Декабрь 2022'!D94</f>
        <v>6402.07</v>
      </c>
      <c r="Q95" s="106">
        <f t="shared" si="2"/>
        <v>26400</v>
      </c>
      <c r="R95" s="106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06">
        <f t="shared" si="3"/>
        <v>6402.07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2021'!S96</f>
        <v>22488.46</v>
      </c>
      <c r="E96" s="105">
        <f>'СВОД 2022'!D96+$H$1*1-'Январь 2022'!D95</f>
        <v>24688.46</v>
      </c>
      <c r="F96" s="105">
        <f>'СВОД 2022'!E96+$H$1*1-'Февраль 2022'!D95</f>
        <v>26888.46</v>
      </c>
      <c r="G96" s="105">
        <f>'СВОД 2022'!F96+$H$1*1-'Март 2022'!D95</f>
        <v>29088.46</v>
      </c>
      <c r="H96" s="105">
        <f>'СВОД 2022'!G96+$H$1*1-'Апрель 2022'!D95</f>
        <v>23288.46</v>
      </c>
      <c r="I96" s="105">
        <f>'СВОД 2022'!H96+$H$1*1-'Май 2022'!D95</f>
        <v>25488.46</v>
      </c>
      <c r="J96" s="105">
        <f>'СВОД 2022'!I96+$H$1*1-'Июнь 2022'!D95</f>
        <v>17688.46</v>
      </c>
      <c r="K96" s="105">
        <f>'СВОД 2022'!J96+$H$1*1-'Июль 2022'!D95</f>
        <v>15888.46</v>
      </c>
      <c r="L96" s="105">
        <f>'СВОД 2022'!K96+$H$1*1-'Август 2022'!D95</f>
        <v>18088.46</v>
      </c>
      <c r="M96" s="105">
        <f>'СВОД 2022'!L96+$H$1*1-'Сентябрь 2022'!D95</f>
        <v>17788.46</v>
      </c>
      <c r="N96" s="105">
        <f>'СВОД 2022'!M96+$H$1*1-'Октябрь 2022'!D95</f>
        <v>19988.46</v>
      </c>
      <c r="O96" s="105">
        <f>'СВОД 2022'!N96+$H$1*1-'Ноябрь 2022'!D95</f>
        <v>22188.46</v>
      </c>
      <c r="P96" s="105">
        <f>'СВОД 2022'!O96+$H$1*1-'Декабрь 2022'!D95</f>
        <v>24388.46</v>
      </c>
      <c r="Q96" s="106">
        <f t="shared" si="2"/>
        <v>26400</v>
      </c>
      <c r="R96" s="106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06">
        <f t="shared" si="3"/>
        <v>24388.46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2021'!S97</f>
        <v>5400</v>
      </c>
      <c r="E97" s="105">
        <f>'СВОД 2022'!D97+$H$1*1-'Январь 2022'!D96</f>
        <v>3200</v>
      </c>
      <c r="F97" s="105">
        <f>'СВОД 2022'!E97+$H$1*1-'Февраль 2022'!D96</f>
        <v>3200</v>
      </c>
      <c r="G97" s="105">
        <f>'СВОД 2022'!F97+$H$1*1-'Март 2022'!D96</f>
        <v>5400</v>
      </c>
      <c r="H97" s="105">
        <f>'СВОД 2022'!G97+$H$1*1-'Апрель 2022'!D96</f>
        <v>3200</v>
      </c>
      <c r="I97" s="105">
        <f>'СВОД 2022'!H97+$H$1*1-'Май 2022'!D96</f>
        <v>3200</v>
      </c>
      <c r="J97" s="105">
        <f>'СВОД 2022'!I97+$H$1*1-'Июнь 2022'!D96</f>
        <v>1000</v>
      </c>
      <c r="K97" s="105">
        <f>'СВОД 2022'!J97+$H$1*1-'Июль 2022'!D96</f>
        <v>3200</v>
      </c>
      <c r="L97" s="105">
        <f>'СВОД 2022'!K97+$H$1*1-'Август 2022'!D96</f>
        <v>3200</v>
      </c>
      <c r="M97" s="105">
        <f>'СВОД 2022'!L97+$H$1*1-'Сентябрь 2022'!D96</f>
        <v>3200</v>
      </c>
      <c r="N97" s="105">
        <f>'СВОД 2022'!M97+$H$1*1-'Октябрь 2022'!D96</f>
        <v>3200</v>
      </c>
      <c r="O97" s="105">
        <f>'СВОД 2022'!N97+$H$1*1-'Ноябрь 2022'!D96</f>
        <v>3200</v>
      </c>
      <c r="P97" s="105">
        <f>'СВОД 2022'!O97+$H$1*1-'Декабрь 2022'!D96</f>
        <v>3200</v>
      </c>
      <c r="Q97" s="106">
        <f t="shared" si="2"/>
        <v>26400</v>
      </c>
      <c r="R97" s="106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2021'!S98</f>
        <v>4396.6699999999983</v>
      </c>
      <c r="E98" s="105">
        <f>'СВОД 2022'!D98+$H$1*1-'Январь 2022'!D97</f>
        <v>4396.6699999999983</v>
      </c>
      <c r="F98" s="105">
        <f>'СВОД 2022'!E98+$H$1*1-'Февраль 2022'!D97</f>
        <v>2196.6699999999983</v>
      </c>
      <c r="G98" s="105">
        <f>'СВОД 2022'!F98+$H$1*1-'Март 2022'!D97</f>
        <v>2196.6699999999983</v>
      </c>
      <c r="H98" s="105">
        <f>'СВОД 2022'!G98+$H$1*1-'Апрель 2022'!D97</f>
        <v>2196.6699999999983</v>
      </c>
      <c r="I98" s="105">
        <f>'СВОД 2022'!H98+$H$1*1-'Май 2022'!D97</f>
        <v>4396.6699999999983</v>
      </c>
      <c r="J98" s="105">
        <f>'СВОД 2022'!I98+$H$1*1-'Июнь 2022'!D97</f>
        <v>4396.6699999999983</v>
      </c>
      <c r="K98" s="105">
        <f>'СВОД 2022'!J98+$H$1*1-'Июль 2022'!D97</f>
        <v>2196.6699999999983</v>
      </c>
      <c r="L98" s="105">
        <f>'СВОД 2022'!K98+$H$1*1-'Август 2022'!D97</f>
        <v>2196.6699999999983</v>
      </c>
      <c r="M98" s="105">
        <f>'СВОД 2022'!L98+$H$1*1-'Сентябрь 2022'!D97</f>
        <v>4396.6699999999983</v>
      </c>
      <c r="N98" s="105">
        <f>'СВОД 2022'!M98+$H$1*1-'Октябрь 2022'!D97</f>
        <v>2196.6699999999983</v>
      </c>
      <c r="O98" s="105">
        <f>'СВОД 2022'!N98+$H$1*1-'Ноябрь 2022'!D97</f>
        <v>4396.6699999999983</v>
      </c>
      <c r="P98" s="105">
        <f>'СВОД 2022'!O98+$H$1*1-'Декабрь 2022'!D97</f>
        <v>4396.6699999999983</v>
      </c>
      <c r="Q98" s="106">
        <f t="shared" si="2"/>
        <v>26400</v>
      </c>
      <c r="R98" s="106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2021'!S99</f>
        <v>-2200</v>
      </c>
      <c r="E99" s="105">
        <f>'СВОД 2022'!D99+$H$1*1-'Январь 2022'!D98</f>
        <v>0</v>
      </c>
      <c r="F99" s="105">
        <f>'СВОД 2022'!E99+$H$1*1-'Февраль 2022'!D98</f>
        <v>0</v>
      </c>
      <c r="G99" s="105">
        <f>'СВОД 2022'!F99+$H$1*1-'Март 2022'!D98</f>
        <v>0</v>
      </c>
      <c r="H99" s="105">
        <f>'СВОД 2022'!G99+$H$1*1-'Апрель 2022'!D98</f>
        <v>0</v>
      </c>
      <c r="I99" s="105">
        <f>'СВОД 2022'!H99+$H$1*1-'Май 2022'!D98</f>
        <v>0</v>
      </c>
      <c r="J99" s="105">
        <f>'СВОД 2022'!I99+$H$1*1-'Июнь 2022'!D98</f>
        <v>0</v>
      </c>
      <c r="K99" s="105">
        <f>'СВОД 2022'!J99+$H$1*1-'Июль 2022'!D98</f>
        <v>0</v>
      </c>
      <c r="L99" s="105">
        <f>'СВОД 2022'!K99+$H$1*1-'Август 2022'!D98</f>
        <v>2200</v>
      </c>
      <c r="M99" s="105">
        <f>'СВОД 2022'!L99+$H$1*1-'Сентябрь 2022'!D98</f>
        <v>2200</v>
      </c>
      <c r="N99" s="105">
        <f>'СВОД 2022'!M99+$H$1*1-'Октябрь 2022'!D98</f>
        <v>1000</v>
      </c>
      <c r="O99" s="105">
        <f>'СВОД 2022'!N99+$H$1*1-'Ноябрь 2022'!D98</f>
        <v>0</v>
      </c>
      <c r="P99" s="105">
        <f>'СВОД 2022'!O99+$H$1*1-'Декабрь 2022'!D98</f>
        <v>0</v>
      </c>
      <c r="Q99" s="106">
        <f t="shared" si="2"/>
        <v>26400</v>
      </c>
      <c r="R99" s="106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2021'!S100</f>
        <v>-4735.1700000000019</v>
      </c>
      <c r="E100" s="105">
        <f>'СВОД 2022'!D100+$H$1*1-'Январь 2022'!D99</f>
        <v>-4835.1700000000019</v>
      </c>
      <c r="F100" s="105">
        <f>'СВОД 2022'!E100+$H$1*1-'Февраль 2022'!D99</f>
        <v>-2635.1700000000019</v>
      </c>
      <c r="G100" s="105">
        <f>'СВОД 2022'!F100+$H$1*1-'Март 2022'!D99</f>
        <v>-2835.1700000000019</v>
      </c>
      <c r="H100" s="105">
        <f>'СВОД 2022'!G100+$H$1*1-'Апрель 2022'!D99</f>
        <v>-5435.1700000000019</v>
      </c>
      <c r="I100" s="105">
        <f>'СВОД 2022'!H100+$H$1*1-'Май 2022'!D99</f>
        <v>-15235.170000000002</v>
      </c>
      <c r="J100" s="105">
        <f>'СВОД 2022'!I100+$H$1*1-'Июнь 2022'!D99</f>
        <v>-13035.170000000002</v>
      </c>
      <c r="K100" s="105">
        <f>'СВОД 2022'!J100+$H$1*1-'Июль 2022'!D99</f>
        <v>-10835.170000000002</v>
      </c>
      <c r="L100" s="105">
        <f>'СВОД 2022'!K100+$H$1*1-'Август 2022'!D99</f>
        <v>-8635.1700000000019</v>
      </c>
      <c r="M100" s="105">
        <f>'СВОД 2022'!L100+$H$1*1-'Сентябрь 2022'!D99</f>
        <v>-6435.1700000000019</v>
      </c>
      <c r="N100" s="105">
        <f>'СВОД 2022'!M100+$H$1*1-'Октябрь 2022'!D99</f>
        <v>-4235.1700000000019</v>
      </c>
      <c r="O100" s="105">
        <f>'СВОД 2022'!N100+$H$1*1-'Ноябрь 2022'!D99</f>
        <v>-4435.1700000000019</v>
      </c>
      <c r="P100" s="105">
        <f>'СВОД 2022'!O100+$H$1*1-'Декабрь 2022'!D99</f>
        <v>-4635.1700000000019</v>
      </c>
      <c r="Q100" s="106">
        <f t="shared" si="2"/>
        <v>26400</v>
      </c>
      <c r="R100" s="106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06">
        <f t="shared" si="3"/>
        <v>-4635.1700000000019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2021'!S101</f>
        <v>-9.0000000003783498E-2</v>
      </c>
      <c r="E101" s="105">
        <f>'СВОД 2022'!D101+$H$1*1-'Январь 2022'!D100</f>
        <v>2199.9099999999962</v>
      </c>
      <c r="F101" s="105">
        <f>'СВОД 2022'!E101+$H$1*1-'Февраль 2022'!D100</f>
        <v>-9.0000000003783498E-2</v>
      </c>
      <c r="G101" s="105">
        <f>'СВОД 2022'!F101+$H$1*1-'Март 2022'!D100</f>
        <v>-9.0000000003783498E-2</v>
      </c>
      <c r="H101" s="105">
        <f>'СВОД 2022'!G101+$H$1*1-'Апрель 2022'!D100</f>
        <v>2199.9099999999962</v>
      </c>
      <c r="I101" s="105">
        <f>'СВОД 2022'!H101+$H$1*1-'Май 2022'!D100</f>
        <v>-9.0000000003783498E-2</v>
      </c>
      <c r="J101" s="105">
        <f>'СВОД 2022'!I101+$H$1*1-'Июнь 2022'!D100</f>
        <v>2199.9099999999962</v>
      </c>
      <c r="K101" s="105">
        <f>'СВОД 2022'!J101+$H$1*1-'Июль 2022'!D100</f>
        <v>-2200.0900000000038</v>
      </c>
      <c r="L101" s="105">
        <f>'СВОД 2022'!K101+$H$1*1-'Август 2022'!D100</f>
        <v>-9.0000000003783498E-2</v>
      </c>
      <c r="M101" s="105">
        <f>'СВОД 2022'!L101+$H$1*1-'Сентябрь 2022'!D100</f>
        <v>2199.9099999999962</v>
      </c>
      <c r="N101" s="105">
        <f>'СВОД 2022'!M101+$H$1*1-'Октябрь 2022'!D100</f>
        <v>4399.9099999999962</v>
      </c>
      <c r="O101" s="105">
        <f>'СВОД 2022'!N101+$H$1*1-'Ноябрь 2022'!D100</f>
        <v>-9.0000000003783498E-2</v>
      </c>
      <c r="P101" s="105">
        <f>'СВОД 2022'!O101+$H$1*1-'Декабрь 2022'!D100</f>
        <v>-9.0000000003783498E-2</v>
      </c>
      <c r="Q101" s="106">
        <f t="shared" si="2"/>
        <v>26400</v>
      </c>
      <c r="R101" s="106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2021'!S102</f>
        <v>13200</v>
      </c>
      <c r="E102" s="105">
        <f>'СВОД 2022'!D102+$H$1*1-'Январь 2022'!D101</f>
        <v>8800</v>
      </c>
      <c r="F102" s="105">
        <f>'СВОД 2022'!E102+$H$1*1-'Февраль 2022'!D101</f>
        <v>11000</v>
      </c>
      <c r="G102" s="105">
        <f>'СВОД 2022'!F102+$H$1*1-'Март 2022'!D101</f>
        <v>13200</v>
      </c>
      <c r="H102" s="105">
        <f>'СВОД 2022'!G102+$H$1*1-'Апрель 2022'!D101</f>
        <v>15400</v>
      </c>
      <c r="I102" s="105">
        <f>'СВОД 2022'!H102+$H$1*1-'Май 2022'!D101</f>
        <v>8800</v>
      </c>
      <c r="J102" s="105">
        <f>'СВОД 2022'!I102+$H$1*1-'Июнь 2022'!D101</f>
        <v>11000</v>
      </c>
      <c r="K102" s="105">
        <f>'СВОД 2022'!J102+$H$1*1-'Июль 2022'!D101</f>
        <v>13200</v>
      </c>
      <c r="L102" s="105">
        <f>'СВОД 2022'!K102+$H$1*1-'Август 2022'!D101</f>
        <v>6600</v>
      </c>
      <c r="M102" s="105">
        <f>'СВОД 2022'!L102+$H$1*1-'Сентябрь 2022'!D101</f>
        <v>8800</v>
      </c>
      <c r="N102" s="105">
        <f>'СВОД 2022'!M102+$H$1*1-'Октябрь 2022'!D101</f>
        <v>11000</v>
      </c>
      <c r="O102" s="105">
        <f>'СВОД 2022'!N102+$H$1*1-'Ноябрь 2022'!D101</f>
        <v>13200</v>
      </c>
      <c r="P102" s="105">
        <f>'СВОД 2022'!O102+$H$1*1-'Декабрь 2022'!D101</f>
        <v>8800</v>
      </c>
      <c r="Q102" s="106">
        <f t="shared" si="2"/>
        <v>26400</v>
      </c>
      <c r="R102" s="106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06">
        <f t="shared" si="3"/>
        <v>8800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2021'!S103</f>
        <v>-22386.36</v>
      </c>
      <c r="E103" s="105">
        <f>'СВОД 2022'!D103+$H$1*1-'Январь 2022'!D102</f>
        <v>-20186.36</v>
      </c>
      <c r="F103" s="105">
        <f>'СВОД 2022'!E103+$H$1*1-'Февраль 2022'!D102</f>
        <v>-17986.36</v>
      </c>
      <c r="G103" s="105">
        <f>'СВОД 2022'!F103+$H$1*1-'Март 2022'!D102</f>
        <v>-15786.36</v>
      </c>
      <c r="H103" s="105">
        <f>'СВОД 2022'!G103+$H$1*1-'Апрель 2022'!D102</f>
        <v>-13586.36</v>
      </c>
      <c r="I103" s="105">
        <f>'СВОД 2022'!H103+$H$1*1-'Май 2022'!D102</f>
        <v>-11386.36</v>
      </c>
      <c r="J103" s="105">
        <f>'СВОД 2022'!I103+$H$1*1-'Июнь 2022'!D102</f>
        <v>-9186.36</v>
      </c>
      <c r="K103" s="105">
        <f>'СВОД 2022'!J103+$H$1*1-'Июль 2022'!D102</f>
        <v>-6986.3600000000006</v>
      </c>
      <c r="L103" s="105">
        <f>'СВОД 2022'!K103+$H$1*1-'Август 2022'!D102</f>
        <v>-4786.3600000000006</v>
      </c>
      <c r="M103" s="105">
        <f>'СВОД 2022'!L103+$H$1*1-'Сентябрь 2022'!D102</f>
        <v>-2586.3600000000006</v>
      </c>
      <c r="N103" s="105">
        <f>'СВОД 2022'!M103+$H$1*1-'Октябрь 2022'!D102</f>
        <v>-386.36000000000058</v>
      </c>
      <c r="O103" s="105">
        <f>'СВОД 2022'!N103+$H$1*1-'Ноябрь 2022'!D102</f>
        <v>1813.6399999999994</v>
      </c>
      <c r="P103" s="105">
        <f>'СВОД 2022'!O103+$H$1*1-'Декабрь 2022'!D102</f>
        <v>4013.6399999999994</v>
      </c>
      <c r="Q103" s="106">
        <f t="shared" si="2"/>
        <v>26400</v>
      </c>
      <c r="R103" s="106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06">
        <f t="shared" si="3"/>
        <v>4013.6399999999994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2021'!S104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06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2021'!S105</f>
        <v>3600</v>
      </c>
      <c r="E105" s="105">
        <f>'СВОД 2022'!D105+$H$1*1-'Январь 2022'!D104</f>
        <v>2200</v>
      </c>
      <c r="F105" s="105">
        <f>'СВОД 2022'!E105+$H$1*1-'Февраль 2022'!D104</f>
        <v>0</v>
      </c>
      <c r="G105" s="105">
        <f>'СВОД 2022'!F105+$H$1*1-'Март 2022'!D104</f>
        <v>2200</v>
      </c>
      <c r="H105" s="105">
        <f>'СВОД 2022'!G105+$H$1*1-'Апрель 2022'!D104</f>
        <v>4400</v>
      </c>
      <c r="I105" s="105">
        <f>'СВОД 2022'!H105+$H$1*1-'Май 2022'!D104</f>
        <v>0</v>
      </c>
      <c r="J105" s="105">
        <f>'СВОД 2022'!I105+$H$1*1-'Июнь 2022'!D104</f>
        <v>2200</v>
      </c>
      <c r="K105" s="105">
        <f>'СВОД 2022'!J105+$H$1*1-'Июль 2022'!D104</f>
        <v>4400</v>
      </c>
      <c r="L105" s="105">
        <f>'СВОД 2022'!K105+$H$1*1-'Август 2022'!D104</f>
        <v>0</v>
      </c>
      <c r="M105" s="105">
        <f>'СВОД 2022'!L105+$H$1*1-'Сентябрь 2022'!D104</f>
        <v>2200</v>
      </c>
      <c r="N105" s="105">
        <f>'СВОД 2022'!M105+$H$1*1-'Октябрь 2022'!D104</f>
        <v>4400</v>
      </c>
      <c r="O105" s="105">
        <f>'СВОД 2022'!N105+$H$1*1-'Ноябрь 2022'!D104</f>
        <v>6600</v>
      </c>
      <c r="P105" s="105">
        <f>'СВОД 2022'!O105+$H$1*1-'Декабрь 2022'!D104</f>
        <v>8800</v>
      </c>
      <c r="Q105" s="106">
        <f t="shared" si="2"/>
        <v>26400</v>
      </c>
      <c r="R105" s="106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06">
        <f t="shared" si="3"/>
        <v>8800</v>
      </c>
      <c r="T105" s="116"/>
    </row>
    <row r="106" spans="1:20" ht="15.95" customHeight="1" x14ac:dyDescent="0.25">
      <c r="A106" s="128" t="s">
        <v>410</v>
      </c>
      <c r="B106" s="2">
        <v>83</v>
      </c>
      <c r="C106" s="114"/>
      <c r="D106" s="133">
        <f>'СВОД 2021'!S106</f>
        <v>8800</v>
      </c>
      <c r="E106" s="105">
        <f>'СВОД 2022'!D106+$H$1*1-'Январь 2022'!D105</f>
        <v>11000</v>
      </c>
      <c r="F106" s="105">
        <f>'СВОД 2022'!E106+$H$1*1-'Февраль 2022'!D105</f>
        <v>-2200</v>
      </c>
      <c r="G106" s="105">
        <f>'СВОД 2022'!F106+$H$1*1-'Март 2022'!D105</f>
        <v>-2200</v>
      </c>
      <c r="H106" s="105">
        <f>'СВОД 2022'!G106+$H$1*1-'Апрель 2022'!D105</f>
        <v>-2200</v>
      </c>
      <c r="I106" s="105">
        <f>'СВОД 2022'!H106+$H$1*1-'Май 2022'!D105</f>
        <v>-2200</v>
      </c>
      <c r="J106" s="105">
        <f>'СВОД 2022'!I106+$H$1*1-'Июнь 2022'!D105</f>
        <v>-2200</v>
      </c>
      <c r="K106" s="105">
        <f>'СВОД 2022'!J106+$H$1*1-'Июль 2022'!D105</f>
        <v>-2200</v>
      </c>
      <c r="L106" s="105">
        <f>'СВОД 2022'!K106+$H$1*1-'Август 2022'!D105</f>
        <v>0</v>
      </c>
      <c r="M106" s="105">
        <f>'СВОД 2022'!L106+$H$1*1-'Сентябрь 2022'!D105</f>
        <v>0</v>
      </c>
      <c r="N106" s="105">
        <f>'СВОД 2022'!M106+$H$1*1-'Октябрь 2022'!D105</f>
        <v>0</v>
      </c>
      <c r="O106" s="105">
        <f>'СВОД 2022'!N106+$H$1*1-'Ноябрь 2022'!D105</f>
        <v>0</v>
      </c>
      <c r="P106" s="105">
        <f>'СВОД 2022'!O106+$H$1*1-'Декабрь 2022'!D105</f>
        <v>0</v>
      </c>
      <c r="Q106" s="106">
        <f t="shared" si="2"/>
        <v>26400</v>
      </c>
      <c r="R106" s="106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2021'!S107</f>
        <v>0</v>
      </c>
      <c r="E107" s="105">
        <f>'СВОД 2022'!D107+$H$1*1-'Январь 2022'!D106</f>
        <v>0</v>
      </c>
      <c r="F107" s="105">
        <f>'СВОД 2022'!E107+$H$1*1-'Февраль 2022'!D106</f>
        <v>0</v>
      </c>
      <c r="G107" s="105">
        <f>'СВОД 2022'!F107+$H$1*1-'Март 2022'!D106</f>
        <v>0</v>
      </c>
      <c r="H107" s="105">
        <f>'СВОД 2022'!G107+$H$1*1-'Апрель 2022'!D106</f>
        <v>0</v>
      </c>
      <c r="I107" s="105">
        <f>'СВОД 2022'!H107+$H$1*1-'Май 2022'!D106</f>
        <v>0</v>
      </c>
      <c r="J107" s="105">
        <f>'СВОД 2022'!I107+$H$1*1-'Июнь 2022'!D106</f>
        <v>0</v>
      </c>
      <c r="K107" s="105">
        <f>'СВОД 2022'!J107+$H$1*1-'Июль 2022'!D106</f>
        <v>0</v>
      </c>
      <c r="L107" s="105">
        <f>'СВОД 2022'!K107+$H$1*1-'Август 2022'!D106</f>
        <v>2200</v>
      </c>
      <c r="M107" s="105">
        <f>'СВОД 2022'!L107+$H$1*1-'Сентябрь 2022'!D106</f>
        <v>0</v>
      </c>
      <c r="N107" s="105">
        <f>'СВОД 2022'!M107+$H$1*1-'Октябрь 2022'!D106</f>
        <v>0</v>
      </c>
      <c r="O107" s="105">
        <f>'СВОД 2022'!N107+$H$1*1-'Ноябрь 2022'!D106</f>
        <v>0</v>
      </c>
      <c r="P107" s="105">
        <f>'СВОД 2022'!O107+$H$1*1-'Декабрь 2022'!D106</f>
        <v>0</v>
      </c>
      <c r="Q107" s="106">
        <f t="shared" si="2"/>
        <v>26400</v>
      </c>
      <c r="R107" s="106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2021'!S108</f>
        <v>145470.12</v>
      </c>
      <c r="E108" s="105">
        <f>'СВОД 2022'!D108+$H$1*1-'Январь 2022'!D107</f>
        <v>147670.12</v>
      </c>
      <c r="F108" s="105">
        <f>'СВОД 2022'!E108+$H$1*1-'Февраль 2022'!D107</f>
        <v>149870.12</v>
      </c>
      <c r="G108" s="105">
        <f>'СВОД 2022'!F108+$H$1*1-'Март 2022'!D107</f>
        <v>152070.12</v>
      </c>
      <c r="H108" s="105">
        <f>'СВОД 2022'!G108+$H$1*1-'Апрель 2022'!D107</f>
        <v>154270.12</v>
      </c>
      <c r="I108" s="105">
        <f>'СВОД 2022'!H108+$H$1*1-'Май 2022'!D107</f>
        <v>156470.12</v>
      </c>
      <c r="J108" s="105">
        <f>'СВОД 2022'!I108+$H$1*1-'Июнь 2022'!D107</f>
        <v>158670.12</v>
      </c>
      <c r="K108" s="105">
        <f>'СВОД 2022'!J108+$H$1*1-'Июль 2022'!D107</f>
        <v>160870.12</v>
      </c>
      <c r="L108" s="105">
        <f>'СВОД 2022'!K108+$H$1*1-'Август 2022'!D107</f>
        <v>163070.12</v>
      </c>
      <c r="M108" s="105">
        <f>'СВОД 2022'!L108+$H$1*1-'Сентябрь 2022'!D107</f>
        <v>165270.12</v>
      </c>
      <c r="N108" s="105">
        <f>'СВОД 2022'!M108+$H$1*1-'Октябрь 2022'!D107</f>
        <v>167470.12</v>
      </c>
      <c r="O108" s="105">
        <f>'СВОД 2022'!N108+$H$1*1-'Ноябрь 2022'!D107</f>
        <v>169670.12</v>
      </c>
      <c r="P108" s="105">
        <f>'СВОД 2022'!O108+$H$1*1-'Декабрь 2022'!D107</f>
        <v>171870.12</v>
      </c>
      <c r="Q108" s="106">
        <f t="shared" si="2"/>
        <v>26400</v>
      </c>
      <c r="R108" s="106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06">
        <f t="shared" si="3"/>
        <v>171870.12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2021'!S109</f>
        <v>-40000</v>
      </c>
      <c r="E109" s="105">
        <f>'СВОД 2022'!D109+$H$1*1-'Январь 2022'!D108</f>
        <v>-37800</v>
      </c>
      <c r="F109" s="105">
        <f>'СВОД 2022'!E109+$H$1*1-'Февраль 2022'!D108</f>
        <v>-35600</v>
      </c>
      <c r="G109" s="105">
        <f>'СВОД 2022'!F109+$H$1*1-'Март 2022'!D108</f>
        <v>-33400</v>
      </c>
      <c r="H109" s="105">
        <f>'СВОД 2022'!G109+$H$1*1-'Апрель 2022'!D108</f>
        <v>-31200</v>
      </c>
      <c r="I109" s="105">
        <f>'СВОД 2022'!H109+$H$1*1-'Май 2022'!D108</f>
        <v>-29000</v>
      </c>
      <c r="J109" s="105">
        <f>'СВОД 2022'!I109+$H$1*1-'Июнь 2022'!D108</f>
        <v>-26800</v>
      </c>
      <c r="K109" s="105">
        <f>'СВОД 2022'!J109+$H$1*1-'Июль 2022'!D108</f>
        <v>-24600</v>
      </c>
      <c r="L109" s="105">
        <f>'СВОД 2022'!K109+$H$1*1-'Август 2022'!D108</f>
        <v>-22400</v>
      </c>
      <c r="M109" s="105">
        <f>'СВОД 2022'!L109+$H$1*1-'Сентябрь 2022'!D108</f>
        <v>-20200</v>
      </c>
      <c r="N109" s="105">
        <f>'СВОД 2022'!M109+$H$1*1-'Октябрь 2022'!D108</f>
        <v>-18000</v>
      </c>
      <c r="O109" s="105">
        <f>'СВОД 2022'!N109+$H$1*1-'Ноябрь 2022'!D108</f>
        <v>-15800</v>
      </c>
      <c r="P109" s="105">
        <f>'СВОД 2022'!O109+$H$1*1-'Декабрь 2022'!D108</f>
        <v>-13600</v>
      </c>
      <c r="Q109" s="106">
        <f t="shared" si="2"/>
        <v>26400</v>
      </c>
      <c r="R109" s="106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06">
        <f t="shared" si="3"/>
        <v>-13600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2021'!S110</f>
        <v>-29999.999999999996</v>
      </c>
      <c r="E110" s="105">
        <f>'СВОД 2022'!D110+$H$1*1-'Январь 2022'!D109</f>
        <v>-27799.999999999996</v>
      </c>
      <c r="F110" s="105">
        <f>'СВОД 2022'!E110+$H$1*1-'Февраль 2022'!D109</f>
        <v>-25599.999999999996</v>
      </c>
      <c r="G110" s="105">
        <f>'СВОД 2022'!F110+$H$1*1-'Март 2022'!D109</f>
        <v>-23399.999999999996</v>
      </c>
      <c r="H110" s="105">
        <f>'СВОД 2022'!G110+$H$1*1-'Апрель 2022'!D109</f>
        <v>-21199.999999999996</v>
      </c>
      <c r="I110" s="105">
        <f>'СВОД 2022'!H110+$H$1*1-'Май 2022'!D109</f>
        <v>-18999.999999999996</v>
      </c>
      <c r="J110" s="105">
        <f>'СВОД 2022'!I110+$H$1*1-'Июнь 2022'!D109</f>
        <v>-16799.999999999996</v>
      </c>
      <c r="K110" s="105">
        <f>'СВОД 2022'!J110+$H$1*1-'Июль 2022'!D109</f>
        <v>-14599.999999999996</v>
      </c>
      <c r="L110" s="105">
        <f>'СВОД 2022'!K110+$H$1*1-'Август 2022'!D109</f>
        <v>-12399.999999999996</v>
      </c>
      <c r="M110" s="105">
        <f>'СВОД 2022'!L110+$H$1*1-'Сентябрь 2022'!D109</f>
        <v>-10199.999999999996</v>
      </c>
      <c r="N110" s="105">
        <f>'СВОД 2022'!M110+$H$1*1-'Октябрь 2022'!D109</f>
        <v>-7999.9999999999964</v>
      </c>
      <c r="O110" s="105">
        <f>'СВОД 2022'!N110+$H$1*1-'Ноябрь 2022'!D109</f>
        <v>-5799.9999999999964</v>
      </c>
      <c r="P110" s="105">
        <f>'СВОД 2022'!O110+$H$1*1-'Декабрь 2022'!D109</f>
        <v>-3599.9999999999964</v>
      </c>
      <c r="Q110" s="106">
        <f t="shared" si="2"/>
        <v>26400</v>
      </c>
      <c r="R110" s="106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06">
        <f t="shared" si="3"/>
        <v>-3599.9999999999964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2021'!S111</f>
        <v>-17187.050000000003</v>
      </c>
      <c r="E111" s="105">
        <f>'СВОД 2022'!D111+$H$1*1-'Январь 2022'!D110</f>
        <v>-17187.050000000003</v>
      </c>
      <c r="F111" s="105">
        <f>'СВОД 2022'!E111+$H$1*1-'Февраль 2022'!D110</f>
        <v>-17187.050000000003</v>
      </c>
      <c r="G111" s="105">
        <f>'СВОД 2022'!F111+$H$1*1-'Март 2022'!D110</f>
        <v>-17187.050000000003</v>
      </c>
      <c r="H111" s="105">
        <f>'СВОД 2022'!G111+$H$1*1-'Апрель 2022'!D110</f>
        <v>-17187.050000000003</v>
      </c>
      <c r="I111" s="105">
        <f>'СВОД 2022'!H111+$H$1*1-'Май 2022'!D110</f>
        <v>-17187.050000000003</v>
      </c>
      <c r="J111" s="105">
        <f>'СВОД 2022'!I111+$H$1*1-'Июнь 2022'!D110</f>
        <v>-14987.050000000003</v>
      </c>
      <c r="K111" s="105">
        <f>'СВОД 2022'!J111+$H$1*1-'Июль 2022'!D110</f>
        <v>-12787.050000000003</v>
      </c>
      <c r="L111" s="105">
        <f>'СВОД 2022'!K111+$H$1*1-'Август 2022'!D110</f>
        <v>-10587.050000000003</v>
      </c>
      <c r="M111" s="105">
        <f>'СВОД 2022'!L111+$H$1*1-'Сентябрь 2022'!D110</f>
        <v>-8387.0500000000029</v>
      </c>
      <c r="N111" s="105">
        <f>'СВОД 2022'!M111+$H$1*1-'Октябрь 2022'!D110</f>
        <v>-6187.0500000000029</v>
      </c>
      <c r="O111" s="105">
        <f>'СВОД 2022'!N111+$H$1*1-'Ноябрь 2022'!D110</f>
        <v>-3987.0500000000029</v>
      </c>
      <c r="P111" s="105">
        <f>'СВОД 2022'!O111+$H$1*1-'Декабрь 2022'!D110</f>
        <v>-1787.0500000000029</v>
      </c>
      <c r="Q111" s="106">
        <f t="shared" si="2"/>
        <v>26400</v>
      </c>
      <c r="R111" s="106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06">
        <f t="shared" si="3"/>
        <v>-1787.0500000000029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2021'!S112</f>
        <v>0</v>
      </c>
      <c r="E112" s="105">
        <f>'СВОД 2022'!D112+$H$1*1-'Январь 2022'!D111</f>
        <v>2200</v>
      </c>
      <c r="F112" s="105">
        <f>'СВОД 2022'!E112+$H$1*1-'Февраль 2022'!D111</f>
        <v>4400</v>
      </c>
      <c r="G112" s="105">
        <f>'СВОД 2022'!F112+$H$1*1-'Март 2022'!D111</f>
        <v>0</v>
      </c>
      <c r="H112" s="105">
        <f>'СВОД 2022'!G112+$H$1*1-'Апрель 2022'!D111</f>
        <v>2200</v>
      </c>
      <c r="I112" s="105">
        <f>'СВОД 2022'!H112+$H$1*1-'Май 2022'!D111</f>
        <v>4400</v>
      </c>
      <c r="J112" s="105">
        <f>'СВОД 2022'!I112+$H$1*1-'Июнь 2022'!D111</f>
        <v>6600</v>
      </c>
      <c r="K112" s="105">
        <f>'СВОД 2022'!J112+$H$1*1-'Июль 2022'!D111</f>
        <v>8800</v>
      </c>
      <c r="L112" s="105">
        <f>'СВОД 2022'!K112+$H$1*1-'Август 2022'!D111</f>
        <v>11000</v>
      </c>
      <c r="M112" s="105">
        <f>'СВОД 2022'!L112+$H$1*1-'Сентябрь 2022'!D111</f>
        <v>0</v>
      </c>
      <c r="N112" s="105">
        <f>'СВОД 2022'!M112+$H$1*1-'Октябрь 2022'!D111</f>
        <v>2200</v>
      </c>
      <c r="O112" s="105">
        <f>'СВОД 2022'!N112+$H$1*1-'Ноябрь 2022'!D111</f>
        <v>4400</v>
      </c>
      <c r="P112" s="105">
        <f>'СВОД 2022'!O112+$H$1*1-'Декабрь 2022'!D111</f>
        <v>6600</v>
      </c>
      <c r="Q112" s="106">
        <f t="shared" si="2"/>
        <v>26400</v>
      </c>
      <c r="R112" s="106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06">
        <f t="shared" si="3"/>
        <v>6600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2021'!S113</f>
        <v>-559.10000000000218</v>
      </c>
      <c r="E113" s="105">
        <f>'СВОД 2022'!D113+$H$1*1-'Январь 2022'!D112</f>
        <v>1640.8999999999978</v>
      </c>
      <c r="F113" s="105">
        <f>'СВОД 2022'!E113+$H$1*1-'Февраль 2022'!D112</f>
        <v>-559.10000000000218</v>
      </c>
      <c r="G113" s="105">
        <f>'СВОД 2022'!F113+$H$1*1-'Март 2022'!D112</f>
        <v>1640.8999999999978</v>
      </c>
      <c r="H113" s="105">
        <f>'СВОД 2022'!G113+$H$1*1-'Апрель 2022'!D112</f>
        <v>1640.8999999999978</v>
      </c>
      <c r="I113" s="105">
        <f>'СВОД 2022'!H113+$H$1*1-'Май 2022'!D112</f>
        <v>1640.8999999999978</v>
      </c>
      <c r="J113" s="105">
        <f>'СВОД 2022'!I113+$H$1*1-'Июнь 2022'!D112</f>
        <v>1640.8999999999978</v>
      </c>
      <c r="K113" s="105">
        <f>'СВОД 2022'!J113+$H$1*1-'Июль 2022'!D112</f>
        <v>1640.8999999999978</v>
      </c>
      <c r="L113" s="105">
        <f>'СВОД 2022'!K113+$H$1*1-'Август 2022'!D112</f>
        <v>1640.8999999999978</v>
      </c>
      <c r="M113" s="105">
        <f>'СВОД 2022'!L113+$H$1*1-'Сентябрь 2022'!D112</f>
        <v>1640.8999999999978</v>
      </c>
      <c r="N113" s="105">
        <f>'СВОД 2022'!M113+$H$1*1-'Октябрь 2022'!D112</f>
        <v>1640.8999999999978</v>
      </c>
      <c r="O113" s="105">
        <f>'СВОД 2022'!N113+$H$1*1-'Ноябрь 2022'!D112</f>
        <v>1640.8999999999978</v>
      </c>
      <c r="P113" s="105">
        <f>'СВОД 2022'!O113+$H$1*1-'Декабрь 2022'!D112</f>
        <v>1640.8999999999978</v>
      </c>
      <c r="Q113" s="106">
        <f t="shared" si="2"/>
        <v>26400</v>
      </c>
      <c r="R113" s="106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06">
        <f t="shared" si="3"/>
        <v>1640.8999999999978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2021'!S114</f>
        <v>-13.860000000000582</v>
      </c>
      <c r="E114" s="105">
        <f>'СВОД 2022'!D114+$H$1*1-'Январь 2022'!D113</f>
        <v>2186.1399999999994</v>
      </c>
      <c r="F114" s="105">
        <f>'СВОД 2022'!E114+$H$1*1-'Февраль 2022'!D113</f>
        <v>4386.1399999999994</v>
      </c>
      <c r="G114" s="105">
        <f>'СВОД 2022'!F114+$H$1*1-'Март 2022'!D113</f>
        <v>6586.1399999999994</v>
      </c>
      <c r="H114" s="105">
        <f>'СВОД 2022'!G114+$H$1*1-'Апрель 2022'!D113</f>
        <v>8786.14</v>
      </c>
      <c r="I114" s="105">
        <f>'СВОД 2022'!H114+$H$1*1-'Май 2022'!D113</f>
        <v>10986.14</v>
      </c>
      <c r="J114" s="105">
        <f>'СВОД 2022'!I114+$H$1*1-'Июнь 2022'!D113</f>
        <v>-13.860000000000582</v>
      </c>
      <c r="K114" s="105">
        <f>'СВОД 2022'!J114+$H$1*1-'Июль 2022'!D113</f>
        <v>2186.1399999999994</v>
      </c>
      <c r="L114" s="105">
        <f>'СВОД 2022'!K114+$H$1*1-'Август 2022'!D113</f>
        <v>4386.1399999999994</v>
      </c>
      <c r="M114" s="105">
        <f>'СВОД 2022'!L114+$H$1*1-'Сентябрь 2022'!D113</f>
        <v>6586.1399999999994</v>
      </c>
      <c r="N114" s="105">
        <f>'СВОД 2022'!M114+$H$1*1-'Октябрь 2022'!D113</f>
        <v>8786.14</v>
      </c>
      <c r="O114" s="105">
        <f>'СВОД 2022'!N114+$H$1*1-'Ноябрь 2022'!D113</f>
        <v>10986.14</v>
      </c>
      <c r="P114" s="105">
        <f>'СВОД 2022'!O114+$H$1*1-'Декабрь 2022'!D113</f>
        <v>13186.14</v>
      </c>
      <c r="Q114" s="106">
        <f t="shared" si="2"/>
        <v>26400</v>
      </c>
      <c r="R114" s="106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06">
        <f t="shared" si="3"/>
        <v>13186.14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2021'!S115</f>
        <v>0</v>
      </c>
      <c r="E115" s="105">
        <f>'СВОД 2022'!D115+$H$1*1-'Январь 2022'!D114</f>
        <v>0</v>
      </c>
      <c r="F115" s="105">
        <f>'СВОД 2022'!E115+$H$1*1-'Февраль 2022'!D114</f>
        <v>2200</v>
      </c>
      <c r="G115" s="105">
        <f>'СВОД 2022'!F115+$H$1*1-'Март 2022'!D114</f>
        <v>2200</v>
      </c>
      <c r="H115" s="105">
        <f>'СВОД 2022'!G115+$H$1*1-'Апрель 2022'!D114</f>
        <v>0</v>
      </c>
      <c r="I115" s="105">
        <f>'СВОД 2022'!H115+$H$1*1-'Май 2022'!D114</f>
        <v>0</v>
      </c>
      <c r="J115" s="105">
        <f>'СВОД 2022'!I115+$H$1*1-'Июнь 2022'!D114</f>
        <v>0</v>
      </c>
      <c r="K115" s="105">
        <f>'СВОД 2022'!J115+$H$1*1-'Июль 2022'!D114</f>
        <v>-2200</v>
      </c>
      <c r="L115" s="105">
        <f>'СВОД 2022'!K115+$H$1*1-'Август 2022'!D114</f>
        <v>-4400</v>
      </c>
      <c r="M115" s="105">
        <f>'СВОД 2022'!L115+$H$1*1-'Сентябрь 2022'!D114</f>
        <v>-2200</v>
      </c>
      <c r="N115" s="105">
        <f>'СВОД 2022'!M115+$H$1*1-'Октябрь 2022'!D114</f>
        <v>0</v>
      </c>
      <c r="O115" s="105">
        <f>'СВОД 2022'!N115+$H$1*1-'Ноябрь 2022'!D114</f>
        <v>0</v>
      </c>
      <c r="P115" s="105">
        <f>'СВОД 2022'!O115+$H$1*1-'Декабрь 2022'!D114</f>
        <v>-2200</v>
      </c>
      <c r="Q115" s="106">
        <f t="shared" si="2"/>
        <v>26400</v>
      </c>
      <c r="R115" s="106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06">
        <f t="shared" si="3"/>
        <v>-2200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2021'!S116</f>
        <v>11000</v>
      </c>
      <c r="E116" s="105">
        <f>'СВОД 2022'!D116+$H$1*1-'Январь 2022'!D115</f>
        <v>13200</v>
      </c>
      <c r="F116" s="105">
        <f>'СВОД 2022'!E116+$H$1*1-'Февраль 2022'!D115</f>
        <v>15400</v>
      </c>
      <c r="G116" s="105">
        <f>'СВОД 2022'!F116+$H$1*1-'Март 2022'!D115</f>
        <v>17600</v>
      </c>
      <c r="H116" s="105">
        <f>'СВОД 2022'!G116+$H$1*1-'Апрель 2022'!D115</f>
        <v>19800</v>
      </c>
      <c r="I116" s="105">
        <f>'СВОД 2022'!H116+$H$1*1-'Май 2022'!D115</f>
        <v>22000</v>
      </c>
      <c r="J116" s="105">
        <f>'СВОД 2022'!I116+$H$1*1-'Июнь 2022'!D115</f>
        <v>24200</v>
      </c>
      <c r="K116" s="105">
        <f>'СВОД 2022'!J116+$H$1*1-'Июль 2022'!D115</f>
        <v>26400</v>
      </c>
      <c r="L116" s="105">
        <f>'СВОД 2022'!K116+$H$1*1-'Август 2022'!D115</f>
        <v>28600</v>
      </c>
      <c r="M116" s="105">
        <f>'СВОД 2022'!L116+$H$1*1-'Сентябрь 2022'!D115</f>
        <v>30800</v>
      </c>
      <c r="N116" s="105">
        <f>'СВОД 2022'!M116+$H$1*1-'Октябрь 2022'!D115</f>
        <v>33000</v>
      </c>
      <c r="O116" s="105">
        <f>'СВОД 2022'!N116+$H$1*1-'Ноябрь 2022'!D115</f>
        <v>35200</v>
      </c>
      <c r="P116" s="105">
        <f>'СВОД 2022'!O116+$H$1*1-'Декабрь 2022'!D115</f>
        <v>37400</v>
      </c>
      <c r="Q116" s="106">
        <f t="shared" si="2"/>
        <v>26400</v>
      </c>
      <c r="R116" s="106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06">
        <f t="shared" si="3"/>
        <v>37400</v>
      </c>
      <c r="T116" s="116"/>
    </row>
    <row r="117" spans="1:20" ht="16.5" customHeight="1" x14ac:dyDescent="0.25">
      <c r="A117" s="20" t="s">
        <v>411</v>
      </c>
      <c r="B117" s="2">
        <v>95</v>
      </c>
      <c r="C117" s="20" t="s">
        <v>21</v>
      </c>
      <c r="D117" s="133">
        <f>'СВОД 2021'!S117</f>
        <v>2259.1399999999994</v>
      </c>
      <c r="E117" s="105">
        <f>'СВОД 2022'!D117+$H$1*1-'Январь 2022'!D116</f>
        <v>59.139999999999418</v>
      </c>
      <c r="F117" s="105">
        <f>'СВОД 2022'!E117+$H$1*1-'Февраль 2022'!D116</f>
        <v>2259.1399999999994</v>
      </c>
      <c r="G117" s="105">
        <f>'СВОД 2022'!F117+$H$1*1-'Март 2022'!D116</f>
        <v>4459.1399999999994</v>
      </c>
      <c r="H117" s="105">
        <f>'СВОД 2022'!G117+$H$1*1-'Апрель 2022'!D116</f>
        <v>2259.1399999999994</v>
      </c>
      <c r="I117" s="105">
        <f>'СВОД 2022'!H117+$H$1*1-'Май 2022'!D116</f>
        <v>4459.1399999999994</v>
      </c>
      <c r="J117" s="105">
        <f>'СВОД 2022'!I117+$H$1*1-'Июнь 2022'!D116</f>
        <v>2259.1399999999994</v>
      </c>
      <c r="K117" s="105">
        <f>'СВОД 2022'!J117+$H$1*1-'Июль 2022'!D116</f>
        <v>4459.1399999999994</v>
      </c>
      <c r="L117" s="105">
        <f>'СВОД 2022'!K117+$H$1*1-'Август 2022'!D116</f>
        <v>2259.1399999999994</v>
      </c>
      <c r="M117" s="105">
        <f>'СВОД 2022'!L117+$H$1*1-'Сентябрь 2022'!D116</f>
        <v>4459.1399999999994</v>
      </c>
      <c r="N117" s="105">
        <f>'СВОД 2022'!M117+$H$1*1-'Октябрь 2022'!D116</f>
        <v>6659.1399999999994</v>
      </c>
      <c r="O117" s="105">
        <f>'СВОД 2022'!N117+$H$1*1-'Ноябрь 2022'!D116</f>
        <v>2259.1399999999994</v>
      </c>
      <c r="P117" s="105">
        <f>'СВОД 2022'!O117+$H$1*1-'Декабрь 2022'!D116</f>
        <v>-2140.8600000000006</v>
      </c>
      <c r="Q117" s="106">
        <f t="shared" si="2"/>
        <v>26400</v>
      </c>
      <c r="R117" s="106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06">
        <f t="shared" si="3"/>
        <v>-2140.8600000000006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2021'!S118</f>
        <v>2199.5999999999949</v>
      </c>
      <c r="E118" s="105">
        <f>'СВОД 2022'!D118+$H$1*1-'Январь 2022'!D117</f>
        <v>4399.5999999999949</v>
      </c>
      <c r="F118" s="105">
        <f>'СВОД 2022'!E118+$H$1*1-'Февраль 2022'!D117</f>
        <v>-0.40000000000509317</v>
      </c>
      <c r="G118" s="105">
        <f>'СВОД 2022'!F118+$H$1*1-'Март 2022'!D117</f>
        <v>-4400.4000000000051</v>
      </c>
      <c r="H118" s="105">
        <f>'СВОД 2022'!G118+$H$1*1-'Апрель 2022'!D117</f>
        <v>-2200.4000000000051</v>
      </c>
      <c r="I118" s="105">
        <f>'СВОД 2022'!H118+$H$1*1-'Май 2022'!D117</f>
        <v>-0.40000000000509317</v>
      </c>
      <c r="J118" s="105">
        <f>'СВОД 2022'!I118+$H$1*1-'Июнь 2022'!D117</f>
        <v>2199.5999999999949</v>
      </c>
      <c r="K118" s="105">
        <f>'СВОД 2022'!J118+$H$1*1-'Июль 2022'!D117</f>
        <v>4399.5999999999949</v>
      </c>
      <c r="L118" s="105">
        <f>'СВОД 2022'!K118+$H$1*1-'Август 2022'!D117</f>
        <v>-4400.4000000000051</v>
      </c>
      <c r="M118" s="105">
        <f>'СВОД 2022'!L118+$H$1*1-'Сентябрь 2022'!D117</f>
        <v>-2200.4000000000051</v>
      </c>
      <c r="N118" s="105">
        <f>'СВОД 2022'!M118+$H$1*1-'Октябрь 2022'!D117</f>
        <v>-0.40000000000509317</v>
      </c>
      <c r="O118" s="105">
        <f>'СВОД 2022'!N118+$H$1*1-'Ноябрь 2022'!D117</f>
        <v>2199.5999999999949</v>
      </c>
      <c r="P118" s="105">
        <f>'СВОД 2022'!O118+$H$1*1-'Декабрь 2022'!D117</f>
        <v>-2200.4000000000051</v>
      </c>
      <c r="Q118" s="106">
        <f t="shared" si="2"/>
        <v>26400</v>
      </c>
      <c r="R118" s="106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06">
        <f t="shared" si="3"/>
        <v>-2200.4000000000051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2021'!S119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06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389</v>
      </c>
      <c r="B120" s="1">
        <v>96</v>
      </c>
      <c r="C120" s="113"/>
      <c r="D120" s="133">
        <f>'СВОД 2021'!S120</f>
        <v>-2200</v>
      </c>
      <c r="E120" s="105">
        <f>'СВОД 2022'!D120+$H$1*1-'Январь 2022'!D119</f>
        <v>0</v>
      </c>
      <c r="F120" s="105">
        <f>'СВОД 2022'!E120+$H$1*1-'Февраль 2022'!D119</f>
        <v>0</v>
      </c>
      <c r="G120" s="105">
        <f>'СВОД 2022'!F120+$H$1*1-'Март 2022'!D119</f>
        <v>2200</v>
      </c>
      <c r="H120" s="105">
        <f>'СВОД 2022'!G120+$H$1*1-'Апрель 2022'!D119</f>
        <v>4400</v>
      </c>
      <c r="I120" s="105">
        <f>'СВОД 2022'!H120+$H$1*1-'Май 2022'!D119</f>
        <v>2200</v>
      </c>
      <c r="J120" s="105">
        <f>'СВОД 2022'!I120+$H$1*1-'Июнь 2022'!D119</f>
        <v>2200</v>
      </c>
      <c r="K120" s="105">
        <f>'СВОД 2022'!J120+$H$1*1-'Июль 2022'!D119</f>
        <v>0</v>
      </c>
      <c r="L120" s="105">
        <f>'СВОД 2022'!K120+$H$1*1-'Август 2022'!D119</f>
        <v>2200</v>
      </c>
      <c r="M120" s="105">
        <f>'СВОД 2022'!L120+$H$1*1-'Сентябрь 2022'!D119</f>
        <v>2200</v>
      </c>
      <c r="N120" s="105">
        <f>'СВОД 2022'!M120+$H$1*1-'Октябрь 2022'!D119</f>
        <v>2200</v>
      </c>
      <c r="O120" s="105">
        <f>'СВОД 2022'!N120+$H$1*1-'Ноябрь 2022'!D119</f>
        <v>4400</v>
      </c>
      <c r="P120" s="105">
        <f>'СВОД 2022'!O120+$H$1*1-'Декабрь 2022'!D119</f>
        <v>2200</v>
      </c>
      <c r="Q120" s="106">
        <f t="shared" si="2"/>
        <v>26400</v>
      </c>
      <c r="R120" s="106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06">
        <f t="shared" si="3"/>
        <v>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2021'!S121</f>
        <v>6600</v>
      </c>
      <c r="E121" s="105">
        <f>'СВОД 2022'!D121+$H$1*1-'Январь 2022'!D120</f>
        <v>0</v>
      </c>
      <c r="F121" s="105">
        <f>'СВОД 2022'!E121+$H$1*1-'Февраль 2022'!D120</f>
        <v>2200</v>
      </c>
      <c r="G121" s="105">
        <f>'СВОД 2022'!F121+$H$1*1-'Март 2022'!D120</f>
        <v>4400</v>
      </c>
      <c r="H121" s="105">
        <f>'СВОД 2022'!G121+$H$1*1-'Апрель 2022'!D120</f>
        <v>6600</v>
      </c>
      <c r="I121" s="105">
        <f>'СВОД 2022'!H121+$H$1*1-'Май 2022'!D120</f>
        <v>0</v>
      </c>
      <c r="J121" s="105">
        <f>'СВОД 2022'!I121+$H$1*1-'Июнь 2022'!D120</f>
        <v>2200</v>
      </c>
      <c r="K121" s="105">
        <f>'СВОД 2022'!J121+$H$1*1-'Июль 2022'!D120</f>
        <v>0</v>
      </c>
      <c r="L121" s="105">
        <f>'СВОД 2022'!K121+$H$1*1-'Август 2022'!D120</f>
        <v>2200</v>
      </c>
      <c r="M121" s="105">
        <f>'СВОД 2022'!L121+$H$1*1-'Сентябрь 2022'!D120</f>
        <v>4400</v>
      </c>
      <c r="N121" s="105">
        <f>'СВОД 2022'!M121+$H$1*1-'Октябрь 2022'!D120</f>
        <v>6600</v>
      </c>
      <c r="O121" s="105">
        <f>'СВОД 2022'!N121+$H$1*1-'Ноябрь 2022'!D120</f>
        <v>8800</v>
      </c>
      <c r="P121" s="105">
        <f>'СВОД 2022'!O121+$H$1*1-'Декабрь 2022'!D120</f>
        <v>11000</v>
      </c>
      <c r="Q121" s="106">
        <f t="shared" si="2"/>
        <v>26400</v>
      </c>
      <c r="R121" s="106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06">
        <f t="shared" si="3"/>
        <v>11000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2021'!S122</f>
        <v>3799.0599999999977</v>
      </c>
      <c r="E122" s="105">
        <f>'СВОД 2022'!D122+$H$1*1-'Январь 2022'!D121</f>
        <v>5999.0599999999977</v>
      </c>
      <c r="F122" s="105">
        <f>'СВОД 2022'!E122+$H$1*1-'Февраль 2022'!D121</f>
        <v>2199.0599999999977</v>
      </c>
      <c r="G122" s="105">
        <f>'СВОД 2022'!F122+$H$1*1-'Март 2022'!D121</f>
        <v>-0.94000000000232831</v>
      </c>
      <c r="H122" s="105">
        <f>'СВОД 2022'!G122+$H$1*1-'Апрель 2022'!D121</f>
        <v>-2200.9400000000023</v>
      </c>
      <c r="I122" s="105">
        <f>'СВОД 2022'!H122+$H$1*1-'Май 2022'!D121</f>
        <v>-0.94000000000232831</v>
      </c>
      <c r="J122" s="105">
        <f>'СВОД 2022'!I122+$H$1*1-'Июнь 2022'!D121</f>
        <v>-0.94000000000232831</v>
      </c>
      <c r="K122" s="105">
        <f>'СВОД 2022'!J122+$H$1*1-'Июль 2022'!D121</f>
        <v>2199.0599999999977</v>
      </c>
      <c r="L122" s="105">
        <f>'СВОД 2022'!K122+$H$1*1-'Август 2022'!D121</f>
        <v>4399.0599999999977</v>
      </c>
      <c r="M122" s="105">
        <f>'СВОД 2022'!L122+$H$1*1-'Сентябрь 2022'!D121</f>
        <v>6599.0599999999977</v>
      </c>
      <c r="N122" s="105">
        <f>'СВОД 2022'!M122+$H$1*1-'Октябрь 2022'!D121</f>
        <v>8799.0599999999977</v>
      </c>
      <c r="O122" s="105">
        <f>'СВОД 2022'!N122+$H$1*1-'Ноябрь 2022'!D121</f>
        <v>10999.059999999998</v>
      </c>
      <c r="P122" s="105">
        <f>'СВОД 2022'!O122+$H$1*1-'Декабрь 2022'!D121</f>
        <v>13199.059999999998</v>
      </c>
      <c r="Q122" s="106">
        <f t="shared" si="2"/>
        <v>26400</v>
      </c>
      <c r="R122" s="106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06">
        <f t="shared" si="3"/>
        <v>13199.059999999998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2021'!S123</f>
        <v>-3807.4700000000012</v>
      </c>
      <c r="E123" s="105">
        <f>'СВОД 2022'!D123+$H$1*1-'Январь 2022'!D122</f>
        <v>-3807.4700000000012</v>
      </c>
      <c r="F123" s="105">
        <f>'СВОД 2022'!E123+$H$1*1-'Февраль 2022'!D122</f>
        <v>-1607.4700000000012</v>
      </c>
      <c r="G123" s="105">
        <f>'СВОД 2022'!F123+$H$1*1-'Март 2022'!D122</f>
        <v>-3807.4700000000012</v>
      </c>
      <c r="H123" s="105">
        <f>'СВОД 2022'!G123+$H$1*1-'Апрель 2022'!D122</f>
        <v>-3807.4700000000012</v>
      </c>
      <c r="I123" s="105">
        <f>'СВОД 2022'!H123+$H$1*1-'Май 2022'!D122</f>
        <v>-1607.4700000000012</v>
      </c>
      <c r="J123" s="105">
        <f>'СВОД 2022'!I123+$H$1*1-'Июнь 2022'!D122</f>
        <v>-3807.4700000000012</v>
      </c>
      <c r="K123" s="105">
        <f>'СВОД 2022'!J123+$H$1*1-'Июль 2022'!D122</f>
        <v>-1607.4700000000012</v>
      </c>
      <c r="L123" s="105">
        <f>'СВОД 2022'!K123+$H$1*1-'Август 2022'!D122</f>
        <v>-1607.4700000000012</v>
      </c>
      <c r="M123" s="105">
        <f>'СВОД 2022'!L123+$H$1*1-'Сентябрь 2022'!D122</f>
        <v>-1607.4700000000012</v>
      </c>
      <c r="N123" s="105">
        <f>'СВОД 2022'!M123+$H$1*1-'Октябрь 2022'!D122</f>
        <v>-1607.4700000000012</v>
      </c>
      <c r="O123" s="105">
        <f>'СВОД 2022'!N123+$H$1*1-'Ноябрь 2022'!D122</f>
        <v>-3807.4700000000012</v>
      </c>
      <c r="P123" s="105">
        <f>'СВОД 2022'!O123+$H$1*1-'Декабрь 2022'!D122</f>
        <v>-1607.4700000000012</v>
      </c>
      <c r="Q123" s="106">
        <f t="shared" si="2"/>
        <v>26400</v>
      </c>
      <c r="R123" s="106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06">
        <f t="shared" si="3"/>
        <v>-1607.4700000000012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2021'!S124</f>
        <v>-11554</v>
      </c>
      <c r="E124" s="105">
        <f>'СВОД 2022'!D124+$H$1*1-'Январь 2022'!D123</f>
        <v>-31713.45</v>
      </c>
      <c r="F124" s="105">
        <f>'СВОД 2022'!E124+$H$1*1-'Февраль 2022'!D123</f>
        <v>-31713.45</v>
      </c>
      <c r="G124" s="105">
        <f>'СВОД 2022'!F124+$H$1*1-'Март 2022'!D123</f>
        <v>-31713.45</v>
      </c>
      <c r="H124" s="105">
        <f>'СВОД 2022'!G124+$H$1*1-'Апрель 2022'!D123</f>
        <v>-29513.45</v>
      </c>
      <c r="I124" s="105">
        <f>'СВОД 2022'!H124+$H$1*1-'Май 2022'!D123</f>
        <v>-27313.45</v>
      </c>
      <c r="J124" s="105">
        <f>'СВОД 2022'!I124+$H$1*1-'Июнь 2022'!D123</f>
        <v>-25113.45</v>
      </c>
      <c r="K124" s="105">
        <f>'СВОД 2022'!J124+$H$1*1-'Июль 2022'!D123</f>
        <v>-22913.45</v>
      </c>
      <c r="L124" s="105">
        <f>'СВОД 2022'!K124+$H$1*1-'Август 2022'!D123</f>
        <v>-20713.45</v>
      </c>
      <c r="M124" s="105">
        <f>'СВОД 2022'!L124+$H$1*1-'Сентябрь 2022'!D123</f>
        <v>-19070.72</v>
      </c>
      <c r="N124" s="105">
        <f>'СВОД 2022'!M124+$H$1*1-'Октябрь 2022'!D123</f>
        <v>-19070.72</v>
      </c>
      <c r="O124" s="105">
        <f>'СВОД 2022'!N124+$H$1*1-'Ноябрь 2022'!D123</f>
        <v>-19070.72</v>
      </c>
      <c r="P124" s="105">
        <f>'СВОД 2022'!O124+$H$1*1-'Декабрь 2022'!D123</f>
        <v>-21270.720000000001</v>
      </c>
      <c r="Q124" s="106">
        <f t="shared" si="2"/>
        <v>26400</v>
      </c>
      <c r="R124" s="106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06">
        <f t="shared" si="3"/>
        <v>-21270.720000000001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2021'!S125</f>
        <v>84500.51</v>
      </c>
      <c r="E125" s="105">
        <f>'СВОД 2022'!D125+$H$1*1-'Январь 2022'!D124</f>
        <v>86700.51</v>
      </c>
      <c r="F125" s="105">
        <f>'СВОД 2022'!E125+$H$1*1-'Февраль 2022'!D124</f>
        <v>88900.51</v>
      </c>
      <c r="G125" s="105">
        <f>'СВОД 2022'!F125+$H$1*1-'Март 2022'!D124</f>
        <v>91100.51</v>
      </c>
      <c r="H125" s="105">
        <f>'СВОД 2022'!G125+$H$1*1-'Апрель 2022'!D124</f>
        <v>93300.51</v>
      </c>
      <c r="I125" s="105">
        <f>'СВОД 2022'!H125+$H$1*1-'Май 2022'!D124</f>
        <v>95500.51</v>
      </c>
      <c r="J125" s="105">
        <f>'СВОД 2022'!I125+$H$1*1-'Июнь 2022'!D124</f>
        <v>97700.51</v>
      </c>
      <c r="K125" s="105">
        <f>'СВОД 2022'!J125+$H$1*1-'Июль 2022'!D124</f>
        <v>99900.51</v>
      </c>
      <c r="L125" s="105">
        <f>'СВОД 2022'!K125+$H$1*1-'Август 2022'!D124</f>
        <v>102100.51</v>
      </c>
      <c r="M125" s="105">
        <f>'СВОД 2022'!L125+$H$1*1-'Сентябрь 2022'!D124</f>
        <v>104300.51</v>
      </c>
      <c r="N125" s="105">
        <f>'СВОД 2022'!M125+$H$1*1-'Октябрь 2022'!D124</f>
        <v>106500.51</v>
      </c>
      <c r="O125" s="105">
        <f>'СВОД 2022'!N125+$H$1*1-'Ноябрь 2022'!D124</f>
        <v>108700.51</v>
      </c>
      <c r="P125" s="105">
        <f>'СВОД 2022'!O125+$H$1*1-'Декабрь 2022'!D124</f>
        <v>110900.51</v>
      </c>
      <c r="Q125" s="106">
        <f t="shared" si="2"/>
        <v>26400</v>
      </c>
      <c r="R125" s="106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06">
        <f t="shared" si="3"/>
        <v>110900.51</v>
      </c>
      <c r="T125" s="116"/>
    </row>
    <row r="126" spans="1:20" ht="15.95" customHeight="1" x14ac:dyDescent="0.25">
      <c r="A126" s="20" t="s">
        <v>390</v>
      </c>
      <c r="B126" s="2">
        <v>100</v>
      </c>
      <c r="C126" s="114"/>
      <c r="D126" s="133">
        <f>'СВОД 2021'!S126</f>
        <v>-87.5</v>
      </c>
      <c r="E126" s="105">
        <f>'СВОД 2022'!D126+$H$1*1-'Январь 2022'!D125</f>
        <v>-87.5</v>
      </c>
      <c r="F126" s="105">
        <f>'СВОД 2022'!E126+$H$1*1-'Февраль 2022'!D125</f>
        <v>-87.5</v>
      </c>
      <c r="G126" s="105">
        <f>'СВОД 2022'!F126+$H$1*1-'Март 2022'!D125</f>
        <v>2112.5</v>
      </c>
      <c r="H126" s="105">
        <f>'СВОД 2022'!G126+$H$1*1-'Апрель 2022'!D125</f>
        <v>2200</v>
      </c>
      <c r="I126" s="105">
        <f>'СВОД 2022'!H126+$H$1*1-'Май 2022'!D125</f>
        <v>2200</v>
      </c>
      <c r="J126" s="105">
        <f>'СВОД 2022'!I126+$H$1*1-'Июнь 2022'!D125</f>
        <v>2200</v>
      </c>
      <c r="K126" s="105">
        <f>'СВОД 2022'!J126+$H$1*1-'Июль 2022'!D125</f>
        <v>2200</v>
      </c>
      <c r="L126" s="105">
        <f>'СВОД 2022'!K126+$H$1*1-'Август 2022'!D125</f>
        <v>2200</v>
      </c>
      <c r="M126" s="105">
        <f>'СВОД 2022'!L126+$H$1*1-'Сентябрь 2022'!D125</f>
        <v>2200</v>
      </c>
      <c r="N126" s="105">
        <f>'СВОД 2022'!M126+$H$1*1-'Октябрь 2022'!D125</f>
        <v>2200</v>
      </c>
      <c r="O126" s="105">
        <f>'СВОД 2022'!N126+$H$1*1-'Ноябрь 2022'!D125</f>
        <v>2200</v>
      </c>
      <c r="P126" s="105">
        <f>'СВОД 2022'!O126+$H$1*1-'Декабрь 2022'!D125</f>
        <v>2200</v>
      </c>
      <c r="Q126" s="106">
        <f t="shared" si="2"/>
        <v>26400</v>
      </c>
      <c r="R126" s="106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06">
        <f t="shared" si="3"/>
        <v>2200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2021'!S127</f>
        <v>-29354.380000000005</v>
      </c>
      <c r="E127" s="105">
        <f>'СВОД 2022'!D127+$H$1*1-'Январь 2022'!D126</f>
        <v>-27154.380000000005</v>
      </c>
      <c r="F127" s="105">
        <f>'СВОД 2022'!E127+$H$1*1-'Февраль 2022'!D126</f>
        <v>-31554.380000000005</v>
      </c>
      <c r="G127" s="105">
        <f>'СВОД 2022'!F127+$H$1*1-'Март 2022'!D126</f>
        <v>-29354.380000000005</v>
      </c>
      <c r="H127" s="105">
        <f>'СВОД 2022'!G127+$H$1*1-'Апрель 2022'!D126</f>
        <v>-47154.380000000005</v>
      </c>
      <c r="I127" s="105">
        <f>'СВОД 2022'!H127+$H$1*1-'Май 2022'!D126</f>
        <v>-44954.380000000005</v>
      </c>
      <c r="J127" s="105">
        <f>'СВОД 2022'!I127+$H$1*1-'Июнь 2022'!D126</f>
        <v>-42754.380000000005</v>
      </c>
      <c r="K127" s="105">
        <f>'СВОД 2022'!J127+$H$1*1-'Июль 2022'!D126</f>
        <v>-53754.380000000005</v>
      </c>
      <c r="L127" s="105">
        <f>'СВОД 2022'!K127+$H$1*1-'Август 2022'!D126</f>
        <v>-51554.380000000005</v>
      </c>
      <c r="M127" s="105">
        <f>'СВОД 2022'!L127+$H$1*1-'Сентябрь 2022'!D126</f>
        <v>-49354.380000000005</v>
      </c>
      <c r="N127" s="105">
        <f>'СВОД 2022'!M127+$H$1*1-'Октябрь 2022'!D126</f>
        <v>-67154.38</v>
      </c>
      <c r="O127" s="105">
        <f>'СВОД 2022'!N127+$H$1*1-'Ноябрь 2022'!D126</f>
        <v>-64954.380000000005</v>
      </c>
      <c r="P127" s="105">
        <f>'СВОД 2022'!O127+$H$1*1-'Декабрь 2022'!D126</f>
        <v>-71554.38</v>
      </c>
      <c r="Q127" s="106">
        <f t="shared" si="2"/>
        <v>26400</v>
      </c>
      <c r="R127" s="106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06">
        <f t="shared" si="3"/>
        <v>-71554.38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2021'!S128</f>
        <v>0</v>
      </c>
      <c r="E128" s="105">
        <f>'СВОД 2022'!D128+$H$1*1-'Январь 2022'!D127</f>
        <v>2200</v>
      </c>
      <c r="F128" s="105">
        <f>'СВОД 2022'!E128+$H$1*1-'Февраль 2022'!D127</f>
        <v>4400</v>
      </c>
      <c r="G128" s="105">
        <f>'СВОД 2022'!F128+$H$1*1-'Март 2022'!D127</f>
        <v>0</v>
      </c>
      <c r="H128" s="105">
        <f>'СВОД 2022'!G128+$H$1*1-'Апрель 2022'!D127</f>
        <v>2200</v>
      </c>
      <c r="I128" s="105">
        <f>'СВОД 2022'!H128+$H$1*1-'Май 2022'!D127</f>
        <v>4400</v>
      </c>
      <c r="J128" s="105">
        <f>'СВОД 2022'!I128+$H$1*1-'Июнь 2022'!D127</f>
        <v>6600</v>
      </c>
      <c r="K128" s="105">
        <f>'СВОД 2022'!J128+$H$1*1-'Июль 2022'!D127</f>
        <v>8800</v>
      </c>
      <c r="L128" s="105">
        <f>'СВОД 2022'!K128+$H$1*1-'Август 2022'!D127</f>
        <v>11000</v>
      </c>
      <c r="M128" s="105">
        <f>'СВОД 2022'!L128+$H$1*1-'Сентябрь 2022'!D127</f>
        <v>13200</v>
      </c>
      <c r="N128" s="105">
        <f>'СВОД 2022'!M128+$H$1*1-'Октябрь 2022'!D127</f>
        <v>15400</v>
      </c>
      <c r="O128" s="105">
        <f>'СВОД 2022'!N128+$H$1*1-'Ноябрь 2022'!D127</f>
        <v>17600</v>
      </c>
      <c r="P128" s="105">
        <f>'СВОД 2022'!O128+$H$1*1-'Декабрь 2022'!D127</f>
        <v>2200</v>
      </c>
      <c r="Q128" s="106">
        <f t="shared" si="2"/>
        <v>26400</v>
      </c>
      <c r="R128" s="106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06">
        <f t="shared" si="3"/>
        <v>2200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2021'!S129</f>
        <v>0</v>
      </c>
      <c r="E129" s="105">
        <f>'СВОД 2022'!D129+$H$1*1-'Январь 2022'!D128</f>
        <v>0</v>
      </c>
      <c r="F129" s="105">
        <f>'СВОД 2022'!E129+$H$1*1-'Февраль 2022'!D128</f>
        <v>0</v>
      </c>
      <c r="G129" s="105">
        <f>'СВОД 2022'!F129+$H$1*1-'Март 2022'!D128</f>
        <v>0</v>
      </c>
      <c r="H129" s="105">
        <f>'СВОД 2022'!G129+$H$1*1-'Апрель 2022'!D128</f>
        <v>2200</v>
      </c>
      <c r="I129" s="105">
        <f>'СВОД 2022'!H129+$H$1*1-'Май 2022'!D128</f>
        <v>4400</v>
      </c>
      <c r="J129" s="105">
        <f>'СВОД 2022'!I129+$H$1*1-'Июнь 2022'!D128</f>
        <v>-2200</v>
      </c>
      <c r="K129" s="105">
        <f>'СВОД 2022'!J129+$H$1*1-'Июль 2022'!D128</f>
        <v>0</v>
      </c>
      <c r="L129" s="105">
        <f>'СВОД 2022'!K129+$H$1*1-'Август 2022'!D128</f>
        <v>2200</v>
      </c>
      <c r="M129" s="105">
        <f>'СВОД 2022'!L129+$H$1*1-'Сентябрь 2022'!D128</f>
        <v>-2200</v>
      </c>
      <c r="N129" s="105">
        <f>'СВОД 2022'!M129+$H$1*1-'Октябрь 2022'!D128</f>
        <v>0</v>
      </c>
      <c r="O129" s="105">
        <f>'СВОД 2022'!N129+$H$1*1-'Ноябрь 2022'!D128</f>
        <v>2200</v>
      </c>
      <c r="P129" s="105">
        <f>'СВОД 2022'!O129+$H$1*1-'Декабрь 2022'!D128</f>
        <v>-2200</v>
      </c>
      <c r="Q129" s="106">
        <f t="shared" si="2"/>
        <v>26400</v>
      </c>
      <c r="R129" s="106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06">
        <f t="shared" si="3"/>
        <v>-2200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2021'!S130</f>
        <v>0</v>
      </c>
      <c r="E130" s="105">
        <f>'СВОД 2022'!D130+$H$1*1-'Январь 2022'!D129</f>
        <v>2200</v>
      </c>
      <c r="F130" s="105">
        <f>'СВОД 2022'!E130+$H$1*1-'Февраль 2022'!D129</f>
        <v>0</v>
      </c>
      <c r="G130" s="105">
        <f>'СВОД 2022'!F130+$H$1*1-'Март 2022'!D129</f>
        <v>0</v>
      </c>
      <c r="H130" s="105">
        <f>'СВОД 2022'!G130+$H$1*1-'Апрель 2022'!D129</f>
        <v>0</v>
      </c>
      <c r="I130" s="105">
        <f>'СВОД 2022'!H130+$H$1*1-'Май 2022'!D129</f>
        <v>2200</v>
      </c>
      <c r="J130" s="105">
        <f>'СВОД 2022'!I130+$H$1*1-'Июнь 2022'!D129</f>
        <v>0</v>
      </c>
      <c r="K130" s="105">
        <f>'СВОД 2022'!J130+$H$1*1-'Июль 2022'!D129</f>
        <v>2200</v>
      </c>
      <c r="L130" s="105">
        <f>'СВОД 2022'!K130+$H$1*1-'Август 2022'!D129</f>
        <v>0</v>
      </c>
      <c r="M130" s="105">
        <f>'СВОД 2022'!L130+$H$1*1-'Сентябрь 2022'!D129</f>
        <v>0</v>
      </c>
      <c r="N130" s="105">
        <f>'СВОД 2022'!M130+$H$1*1-'Октябрь 2022'!D129</f>
        <v>0</v>
      </c>
      <c r="O130" s="105">
        <f>'СВОД 2022'!N130+$H$1*1-'Ноябрь 2022'!D129</f>
        <v>0</v>
      </c>
      <c r="P130" s="105">
        <f>'СВОД 2022'!O130+$H$1*1-'Декабрь 2022'!D129</f>
        <v>0</v>
      </c>
      <c r="Q130" s="106">
        <f t="shared" si="2"/>
        <v>26400</v>
      </c>
      <c r="R130" s="106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2021'!S131</f>
        <v>4400</v>
      </c>
      <c r="E131" s="105">
        <f>'СВОД 2022'!D131+$H$1*1-'Январь 2022'!D130</f>
        <v>4400</v>
      </c>
      <c r="F131" s="105">
        <f>'СВОД 2022'!E131+$H$1*1-'Февраль 2022'!D130</f>
        <v>2200</v>
      </c>
      <c r="G131" s="105">
        <f>'СВОД 2022'!F131+$H$1*1-'Март 2022'!D130</f>
        <v>2200</v>
      </c>
      <c r="H131" s="105">
        <f>'СВОД 2022'!G131+$H$1*1-'Апрель 2022'!D130</f>
        <v>0</v>
      </c>
      <c r="I131" s="105">
        <f>'СВОД 2022'!H131+$H$1*1-'Май 2022'!D130</f>
        <v>0</v>
      </c>
      <c r="J131" s="105">
        <f>'СВОД 2022'!I131+$H$1*1-'Июнь 2022'!D130</f>
        <v>2200</v>
      </c>
      <c r="K131" s="105">
        <f>'СВОД 2022'!J131+$H$1*1-'Июль 2022'!D130</f>
        <v>4400</v>
      </c>
      <c r="L131" s="105">
        <f>'СВОД 2022'!K131+$H$1*1-'Август 2022'!D130</f>
        <v>4400</v>
      </c>
      <c r="M131" s="105">
        <f>'СВОД 2022'!L131+$H$1*1-'Сентябрь 2022'!D130</f>
        <v>6600</v>
      </c>
      <c r="N131" s="105">
        <f>'СВОД 2022'!M131+$H$1*1-'Октябрь 2022'!D130</f>
        <v>8800</v>
      </c>
      <c r="O131" s="105">
        <f>'СВОД 2022'!N131+$H$1*1-'Ноябрь 2022'!D130</f>
        <v>11000</v>
      </c>
      <c r="P131" s="105">
        <f>'СВОД 2022'!O131+$H$1*1-'Декабрь 2022'!D130</f>
        <v>-2200</v>
      </c>
      <c r="Q131" s="106">
        <f t="shared" si="2"/>
        <v>26400</v>
      </c>
      <c r="R131" s="106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06">
        <f t="shared" si="3"/>
        <v>-2200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2021'!S132</f>
        <v>5772.5899999999965</v>
      </c>
      <c r="E132" s="105">
        <f>'СВОД 2022'!D132+$H$1*1-'Январь 2022'!D131</f>
        <v>7972.5899999999965</v>
      </c>
      <c r="F132" s="105">
        <f>'СВОД 2022'!E132+$H$1*1-'Февраль 2022'!D131</f>
        <v>10172.589999999997</v>
      </c>
      <c r="G132" s="105">
        <f>'СВОД 2022'!F132+$H$1*1-'Март 2022'!D131</f>
        <v>12372.589999999997</v>
      </c>
      <c r="H132" s="105">
        <f>'СВОД 2022'!G132+$H$1*1-'Апрель 2022'!D131</f>
        <v>3572.5899999999965</v>
      </c>
      <c r="I132" s="105">
        <f>'СВОД 2022'!H132+$H$1*1-'Май 2022'!D131</f>
        <v>5772.5899999999965</v>
      </c>
      <c r="J132" s="105">
        <f>'СВОД 2022'!I132+$H$1*1-'Июнь 2022'!D131</f>
        <v>7972.5899999999965</v>
      </c>
      <c r="K132" s="105">
        <f>'СВОД 2022'!J132+$H$1*1-'Июль 2022'!D131</f>
        <v>10172.589999999997</v>
      </c>
      <c r="L132" s="105">
        <f>'СВОД 2022'!K132+$H$1*1-'Август 2022'!D131</f>
        <v>12372.589999999997</v>
      </c>
      <c r="M132" s="105">
        <f>'СВОД 2022'!L132+$H$1*1-'Сентябрь 2022'!D131</f>
        <v>5772.5899999999965</v>
      </c>
      <c r="N132" s="105">
        <f>'СВОД 2022'!M132+$H$1*1-'Октябрь 2022'!D131</f>
        <v>7972.5899999999965</v>
      </c>
      <c r="O132" s="105">
        <f>'СВОД 2022'!N132+$H$1*1-'Ноябрь 2022'!D131</f>
        <v>10172.589999999997</v>
      </c>
      <c r="P132" s="105">
        <f>'СВОД 2022'!O132+$H$1*1-'Декабрь 2022'!D131</f>
        <v>-827.41000000000349</v>
      </c>
      <c r="Q132" s="106">
        <f t="shared" ref="Q132:Q195" si="4">2200*12</f>
        <v>26400</v>
      </c>
      <c r="R132" s="106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06">
        <f t="shared" ref="S132:S195" si="5">Q132+D132-R132</f>
        <v>-827.41000000000349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2021'!S133</f>
        <v>0</v>
      </c>
      <c r="E133" s="105">
        <f>'СВОД 2022'!D133+$H$1*1-'Январь 2022'!D132</f>
        <v>0</v>
      </c>
      <c r="F133" s="105">
        <f>'СВОД 2022'!E133+$H$1*1-'Февраль 2022'!D132</f>
        <v>0</v>
      </c>
      <c r="G133" s="105">
        <f>'СВОД 2022'!F133+$H$1*1-'Март 2022'!D132</f>
        <v>0</v>
      </c>
      <c r="H133" s="105">
        <f>'СВОД 2022'!G133+$H$1*1-'Апрель 2022'!D132</f>
        <v>0</v>
      </c>
      <c r="I133" s="105">
        <f>'СВОД 2022'!H133+$H$1*1-'Май 2022'!D132</f>
        <v>0</v>
      </c>
      <c r="J133" s="105">
        <f>'СВОД 2022'!I133+$H$1*1-'Июнь 2022'!D132</f>
        <v>0</v>
      </c>
      <c r="K133" s="105">
        <f>'СВОД 2022'!J133+$H$1*1-'Июль 2022'!D132</f>
        <v>-2200</v>
      </c>
      <c r="L133" s="105">
        <f>'СВОД 2022'!K133+$H$1*1-'Август 2022'!D132</f>
        <v>0</v>
      </c>
      <c r="M133" s="105">
        <f>'СВОД 2022'!L133+$H$1*1-'Сентябрь 2022'!D132</f>
        <v>0</v>
      </c>
      <c r="N133" s="105">
        <f>'СВОД 2022'!M133+$H$1*1-'Октябрь 2022'!D132</f>
        <v>0</v>
      </c>
      <c r="O133" s="105">
        <f>'СВОД 2022'!N133+$H$1*1-'Ноябрь 2022'!D132</f>
        <v>0</v>
      </c>
      <c r="P133" s="105">
        <f>'СВОД 2022'!O133+$H$1*1-'Декабрь 2022'!D132</f>
        <v>0</v>
      </c>
      <c r="Q133" s="106">
        <f t="shared" si="4"/>
        <v>26400</v>
      </c>
      <c r="R133" s="106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2021'!S134</f>
        <v>-4400</v>
      </c>
      <c r="E134" s="105">
        <f>'СВОД 2022'!D134+$H$1*1-'Январь 2022'!D133</f>
        <v>-2200</v>
      </c>
      <c r="F134" s="105">
        <f>'СВОД 2022'!E134+$H$1*1-'Февраль 2022'!D133</f>
        <v>-2200</v>
      </c>
      <c r="G134" s="105">
        <f>'СВОД 2022'!F134+$H$1*1-'Март 2022'!D133</f>
        <v>-4400</v>
      </c>
      <c r="H134" s="105">
        <f>'СВОД 2022'!G134+$H$1*1-'Апрель 2022'!D133</f>
        <v>-6600</v>
      </c>
      <c r="I134" s="105">
        <f>'СВОД 2022'!H134+$H$1*1-'Май 2022'!D133</f>
        <v>-6600</v>
      </c>
      <c r="J134" s="105">
        <f>'СВОД 2022'!I134+$H$1*1-'Июнь 2022'!D133</f>
        <v>-6600</v>
      </c>
      <c r="K134" s="105">
        <f>'СВОД 2022'!J134+$H$1*1-'Июль 2022'!D133</f>
        <v>-6600</v>
      </c>
      <c r="L134" s="105">
        <f>'СВОД 2022'!K134+$H$1*1-'Август 2022'!D133</f>
        <v>-4400</v>
      </c>
      <c r="M134" s="105">
        <f>'СВОД 2022'!L134+$H$1*1-'Сентябрь 2022'!D133</f>
        <v>-6600</v>
      </c>
      <c r="N134" s="105">
        <f>'СВОД 2022'!M134+$H$1*1-'Октябрь 2022'!D133</f>
        <v>-4400</v>
      </c>
      <c r="O134" s="105">
        <f>'СВОД 2022'!N134+$H$1*1-'Ноябрь 2022'!D133</f>
        <v>-6600</v>
      </c>
      <c r="P134" s="105">
        <f>'СВОД 2022'!O134+$H$1*1-'Декабрь 2022'!D133</f>
        <v>-8800</v>
      </c>
      <c r="Q134" s="106">
        <f t="shared" si="4"/>
        <v>26400</v>
      </c>
      <c r="R134" s="106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06">
        <f t="shared" si="5"/>
        <v>-8800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2021'!S135</f>
        <v>898</v>
      </c>
      <c r="E135" s="105">
        <f>'СВОД 2022'!D135+$H$1*1-'Январь 2022'!D134</f>
        <v>-3502</v>
      </c>
      <c r="F135" s="105">
        <f>'СВОД 2022'!E135+$H$1*1-'Февраль 2022'!D134</f>
        <v>-1302</v>
      </c>
      <c r="G135" s="105">
        <f>'СВОД 2022'!F135+$H$1*1-'Март 2022'!D134</f>
        <v>898</v>
      </c>
      <c r="H135" s="105">
        <f>'СВОД 2022'!G135+$H$1*1-'Апрель 2022'!D134</f>
        <v>-3502</v>
      </c>
      <c r="I135" s="105">
        <f>'СВОД 2022'!H135+$H$1*1-'Май 2022'!D134</f>
        <v>-1302</v>
      </c>
      <c r="J135" s="105">
        <f>'СВОД 2022'!I135+$H$1*1-'Июнь 2022'!D134</f>
        <v>898</v>
      </c>
      <c r="K135" s="105">
        <f>'СВОД 2022'!J135+$H$1*1-'Июль 2022'!D134</f>
        <v>-1302</v>
      </c>
      <c r="L135" s="105">
        <f>'СВОД 2022'!K135+$H$1*1-'Август 2022'!D134</f>
        <v>898</v>
      </c>
      <c r="M135" s="105">
        <f>'СВОД 2022'!L135+$H$1*1-'Сентябрь 2022'!D134</f>
        <v>3098</v>
      </c>
      <c r="N135" s="105">
        <f>'СВОД 2022'!M135+$H$1*1-'Октябрь 2022'!D134</f>
        <v>5298</v>
      </c>
      <c r="O135" s="105">
        <f>'СВОД 2022'!N135+$H$1*1-'Ноябрь 2022'!D134</f>
        <v>7498</v>
      </c>
      <c r="P135" s="105">
        <f>'СВОД 2022'!O135+$H$1*1-'Декабрь 2022'!D134</f>
        <v>898</v>
      </c>
      <c r="Q135" s="106">
        <f t="shared" si="4"/>
        <v>26400</v>
      </c>
      <c r="R135" s="106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2021'!S136</f>
        <v>-25489.64</v>
      </c>
      <c r="E136" s="105">
        <f>'СВОД 2022'!D136+$H$1*1-'Январь 2022'!D135</f>
        <v>-27689.64</v>
      </c>
      <c r="F136" s="105">
        <f>'СВОД 2022'!E136+$H$1*1-'Февраль 2022'!D135</f>
        <v>-25489.64</v>
      </c>
      <c r="G136" s="105">
        <f>'СВОД 2022'!F136+$H$1*1-'Март 2022'!D135</f>
        <v>-27689.64</v>
      </c>
      <c r="H136" s="105">
        <f>'СВОД 2022'!G136+$H$1*1-'Апрель 2022'!D135</f>
        <v>-29889.64</v>
      </c>
      <c r="I136" s="105">
        <f>'СВОД 2022'!H136+$H$1*1-'Май 2022'!D135</f>
        <v>-27689.64</v>
      </c>
      <c r="J136" s="105">
        <f>'СВОД 2022'!I136+$H$1*1-'Июнь 2022'!D135</f>
        <v>-29889.64</v>
      </c>
      <c r="K136" s="105">
        <f>'СВОД 2022'!J136+$H$1*1-'Июль 2022'!D135</f>
        <v>-27689.64</v>
      </c>
      <c r="L136" s="105">
        <f>'СВОД 2022'!K136+$H$1*1-'Август 2022'!D135</f>
        <v>-25489.64</v>
      </c>
      <c r="M136" s="105">
        <f>'СВОД 2022'!L136+$H$1*1-'Сентябрь 2022'!D135</f>
        <v>-23289.64</v>
      </c>
      <c r="N136" s="105">
        <f>'СВОД 2022'!M136+$H$1*1-'Октябрь 2022'!D135</f>
        <v>-25489.64</v>
      </c>
      <c r="O136" s="105">
        <f>'СВОД 2022'!N136+$H$1*1-'Ноябрь 2022'!D135</f>
        <v>-27689.64</v>
      </c>
      <c r="P136" s="105">
        <f>'СВОД 2022'!O136+$H$1*1-'Декабрь 2022'!D135</f>
        <v>-29889.64</v>
      </c>
      <c r="Q136" s="106">
        <f t="shared" si="4"/>
        <v>26400</v>
      </c>
      <c r="R136" s="106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06">
        <f t="shared" si="5"/>
        <v>-29889.64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2021'!S137</f>
        <v>-46560</v>
      </c>
      <c r="E137" s="105">
        <f>'СВОД 2022'!D137+$H$1*1-'Январь 2022'!D136</f>
        <v>-44360</v>
      </c>
      <c r="F137" s="105">
        <f>'СВОД 2022'!E137+$H$1*1-'Февраль 2022'!D136</f>
        <v>-42160</v>
      </c>
      <c r="G137" s="105">
        <f>'СВОД 2022'!F137+$H$1*1-'Март 2022'!D136</f>
        <v>-39960</v>
      </c>
      <c r="H137" s="105">
        <f>'СВОД 2022'!G137+$H$1*1-'Апрель 2022'!D136</f>
        <v>-37760</v>
      </c>
      <c r="I137" s="105">
        <f>'СВОД 2022'!H137+$H$1*1-'Май 2022'!D136</f>
        <v>-35560</v>
      </c>
      <c r="J137" s="105">
        <f>'СВОД 2022'!I137+$H$1*1-'Июнь 2022'!D136</f>
        <v>-33360</v>
      </c>
      <c r="K137" s="105">
        <f>'СВОД 2022'!J137+$H$1*1-'Июль 2022'!D136</f>
        <v>-31160</v>
      </c>
      <c r="L137" s="105">
        <f>'СВОД 2022'!K137+$H$1*1-'Август 2022'!D136</f>
        <v>-28960</v>
      </c>
      <c r="M137" s="105">
        <f>'СВОД 2022'!L137+$H$1*1-'Сентябрь 2022'!D136</f>
        <v>-26760</v>
      </c>
      <c r="N137" s="105">
        <f>'СВОД 2022'!M137+$H$1*1-'Октябрь 2022'!D136</f>
        <v>-24560</v>
      </c>
      <c r="O137" s="105">
        <f>'СВОД 2022'!N137+$H$1*1-'Ноябрь 2022'!D136</f>
        <v>-22360</v>
      </c>
      <c r="P137" s="105">
        <f>'СВОД 2022'!O137+$H$1*1-'Декабрь 2022'!D136</f>
        <v>-20160</v>
      </c>
      <c r="Q137" s="106">
        <f t="shared" si="4"/>
        <v>26400</v>
      </c>
      <c r="R137" s="106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06">
        <f t="shared" si="5"/>
        <v>-20160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2021'!S138</f>
        <v>14341.37999999999</v>
      </c>
      <c r="E138" s="105">
        <f>'СВОД 2022'!D138+$H$1*1-'Январь 2022'!D137</f>
        <v>16541.37999999999</v>
      </c>
      <c r="F138" s="105">
        <f>'СВОД 2022'!E138+$H$1*1-'Февраль 2022'!D137</f>
        <v>18741.37999999999</v>
      </c>
      <c r="G138" s="105">
        <f>'СВОД 2022'!F138+$H$1*1-'Март 2022'!D137</f>
        <v>20941.37999999999</v>
      </c>
      <c r="H138" s="105">
        <f>'СВОД 2022'!G138+$H$1*1-'Апрель 2022'!D137</f>
        <v>16541.37999999999</v>
      </c>
      <c r="I138" s="105">
        <f>'СВОД 2022'!H138+$H$1*1-'Май 2022'!D137</f>
        <v>18741.37999999999</v>
      </c>
      <c r="J138" s="105">
        <f>'СВОД 2022'!I138+$H$1*1-'Июнь 2022'!D137</f>
        <v>20941.37999999999</v>
      </c>
      <c r="K138" s="105">
        <f>'СВОД 2022'!J138+$H$1*1-'Июль 2022'!D137</f>
        <v>16541.37999999999</v>
      </c>
      <c r="L138" s="105">
        <f>'СВОД 2022'!K138+$H$1*1-'Август 2022'!D137</f>
        <v>18741.37999999999</v>
      </c>
      <c r="M138" s="105">
        <f>'СВОД 2022'!L138+$H$1*1-'Сентябрь 2022'!D137</f>
        <v>20941.37999999999</v>
      </c>
      <c r="N138" s="105">
        <f>'СВОД 2022'!M138+$H$1*1-'Октябрь 2022'!D137</f>
        <v>18415.37999999999</v>
      </c>
      <c r="O138" s="105">
        <f>'СВОД 2022'!N138+$H$1*1-'Ноябрь 2022'!D137</f>
        <v>20615.37999999999</v>
      </c>
      <c r="P138" s="105">
        <f>'СВОД 2022'!O138+$H$1*1-'Декабрь 2022'!D137</f>
        <v>22815.37999999999</v>
      </c>
      <c r="Q138" s="106">
        <f t="shared" si="4"/>
        <v>26400</v>
      </c>
      <c r="R138" s="106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06">
        <f t="shared" si="5"/>
        <v>22815.37999999999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2021'!S139</f>
        <v>-0.9099999999962165</v>
      </c>
      <c r="E139" s="105">
        <f>'СВОД 2022'!D139+$H$1*1-'Январь 2022'!D138</f>
        <v>-3387.689999999996</v>
      </c>
      <c r="F139" s="105">
        <f>'СВОД 2022'!E139+$H$1*1-'Февраль 2022'!D138</f>
        <v>-1187.689999999996</v>
      </c>
      <c r="G139" s="105">
        <f>'СВОД 2022'!F139+$H$1*1-'Март 2022'!D138</f>
        <v>-3387.689999999996</v>
      </c>
      <c r="H139" s="105">
        <f>'СВОД 2022'!G139+$H$1*1-'Апрель 2022'!D138</f>
        <v>-3387.689999999996</v>
      </c>
      <c r="I139" s="105">
        <f>'СВОД 2022'!H139+$H$1*1-'Май 2022'!D138</f>
        <v>-2387.689999999996</v>
      </c>
      <c r="J139" s="105">
        <f>'СВОД 2022'!I139+$H$1*1-'Июнь 2022'!D138</f>
        <v>-2387.689999999996</v>
      </c>
      <c r="K139" s="105">
        <f>'СВОД 2022'!J139+$H$1*1-'Июль 2022'!D138</f>
        <v>-2387.689999999996</v>
      </c>
      <c r="L139" s="105">
        <f>'СВОД 2022'!K139+$H$1*1-'Август 2022'!D138</f>
        <v>-2387.689999999996</v>
      </c>
      <c r="M139" s="105">
        <f>'СВОД 2022'!L139+$H$1*1-'Сентябрь 2022'!D138</f>
        <v>-2387.689999999996</v>
      </c>
      <c r="N139" s="105">
        <f>'СВОД 2022'!M139+$H$1*1-'Октябрь 2022'!D138</f>
        <v>-2387.689999999996</v>
      </c>
      <c r="O139" s="105">
        <f>'СВОД 2022'!N139+$H$1*1-'Ноябрь 2022'!D138</f>
        <v>-2387.689999999996</v>
      </c>
      <c r="P139" s="105">
        <f>'СВОД 2022'!O139+$H$1*1-'Декабрь 2022'!D138</f>
        <v>-2387.689999999996</v>
      </c>
      <c r="Q139" s="106">
        <f t="shared" si="4"/>
        <v>26400</v>
      </c>
      <c r="R139" s="106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06">
        <f t="shared" si="5"/>
        <v>-2387.6899999999951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2021'!S140</f>
        <v>1887</v>
      </c>
      <c r="E140" s="105">
        <f>'СВОД 2022'!D140+$H$1*1-'Январь 2022'!D139</f>
        <v>1887</v>
      </c>
      <c r="F140" s="105">
        <f>'СВОД 2022'!E140+$H$1*1-'Февраль 2022'!D139</f>
        <v>1887</v>
      </c>
      <c r="G140" s="105">
        <f>'СВОД 2022'!F140+$H$1*1-'Март 2022'!D139</f>
        <v>1887</v>
      </c>
      <c r="H140" s="105">
        <f>'СВОД 2022'!G140+$H$1*1-'Апрель 2022'!D139</f>
        <v>-313</v>
      </c>
      <c r="I140" s="105">
        <f>'СВОД 2022'!H140+$H$1*1-'Май 2022'!D139</f>
        <v>-313</v>
      </c>
      <c r="J140" s="105">
        <f>'СВОД 2022'!I140+$H$1*1-'Июнь 2022'!D139</f>
        <v>-313</v>
      </c>
      <c r="K140" s="105">
        <f>'СВОД 2022'!J140+$H$1*1-'Июль 2022'!D139</f>
        <v>-313</v>
      </c>
      <c r="L140" s="105">
        <f>'СВОД 2022'!K140+$H$1*1-'Август 2022'!D139</f>
        <v>-313</v>
      </c>
      <c r="M140" s="105">
        <f>'СВОД 2022'!L140+$H$1*1-'Сентябрь 2022'!D139</f>
        <v>-313</v>
      </c>
      <c r="N140" s="105">
        <f>'СВОД 2022'!M140+$H$1*1-'Октябрь 2022'!D139</f>
        <v>1887</v>
      </c>
      <c r="O140" s="105">
        <f>'СВОД 2022'!N140+$H$1*1-'Ноябрь 2022'!D139</f>
        <v>1887</v>
      </c>
      <c r="P140" s="105">
        <f>'СВОД 2022'!O140+$H$1*1-'Декабрь 2022'!D139</f>
        <v>1887</v>
      </c>
      <c r="Q140" s="106">
        <f t="shared" si="4"/>
        <v>26400</v>
      </c>
      <c r="R140" s="106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2021'!S141</f>
        <v>4490.0099999999948</v>
      </c>
      <c r="E141" s="105">
        <f>'СВОД 2022'!D141+$H$1*1-'Январь 2022'!D140</f>
        <v>6690.0099999999948</v>
      </c>
      <c r="F141" s="105">
        <f>'СВОД 2022'!E141+$H$1*1-'Февраль 2022'!D140</f>
        <v>8890.0099999999948</v>
      </c>
      <c r="G141" s="105">
        <f>'СВОД 2022'!F141+$H$1*1-'Март 2022'!D140</f>
        <v>11090.009999999995</v>
      </c>
      <c r="H141" s="105">
        <f>'СВОД 2022'!G141+$H$1*1-'Апрель 2022'!D140</f>
        <v>13290.009999999995</v>
      </c>
      <c r="I141" s="105">
        <f>'СВОД 2022'!H141+$H$1*1-'Май 2022'!D140</f>
        <v>15490.009999999995</v>
      </c>
      <c r="J141" s="105">
        <f>'СВОД 2022'!I141+$H$1*1-'Июнь 2022'!D140</f>
        <v>17690.009999999995</v>
      </c>
      <c r="K141" s="105">
        <f>'СВОД 2022'!J141+$H$1*1-'Июль 2022'!D140</f>
        <v>19890.009999999995</v>
      </c>
      <c r="L141" s="105">
        <f>'СВОД 2022'!K141+$H$1*1-'Август 2022'!D140</f>
        <v>22090.009999999995</v>
      </c>
      <c r="M141" s="105">
        <f>'СВОД 2022'!L141+$H$1*1-'Сентябрь 2022'!D140</f>
        <v>24290.009999999995</v>
      </c>
      <c r="N141" s="105">
        <f>'СВОД 2022'!M141+$H$1*1-'Октябрь 2022'!D140</f>
        <v>26490.009999999995</v>
      </c>
      <c r="O141" s="105">
        <f>'СВОД 2022'!N141+$H$1*1-'Ноябрь 2022'!D140</f>
        <v>28690.009999999995</v>
      </c>
      <c r="P141" s="105">
        <f>'СВОД 2022'!O141+$H$1*1-'Декабрь 2022'!D140</f>
        <v>21890.009999999995</v>
      </c>
      <c r="Q141" s="106">
        <f t="shared" si="4"/>
        <v>26400</v>
      </c>
      <c r="R141" s="106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06">
        <f t="shared" si="5"/>
        <v>21890.009999999995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2021'!S142</f>
        <v>0</v>
      </c>
      <c r="E142" s="105">
        <f>'СВОД 2022'!D142+$H$1*1-'Январь 2022'!D141</f>
        <v>2200</v>
      </c>
      <c r="F142" s="105">
        <f>'СВОД 2022'!E142+$H$1*1-'Февраль 2022'!D141</f>
        <v>4400</v>
      </c>
      <c r="G142" s="105">
        <f>'СВОД 2022'!F142+$H$1*1-'Март 2022'!D141</f>
        <v>-2200</v>
      </c>
      <c r="H142" s="105">
        <f>'СВОД 2022'!G142+$H$1*1-'Апрель 2022'!D141</f>
        <v>0</v>
      </c>
      <c r="I142" s="105">
        <f>'СВОД 2022'!H142+$H$1*1-'Май 2022'!D141</f>
        <v>2200</v>
      </c>
      <c r="J142" s="105">
        <f>'СВОД 2022'!I142+$H$1*1-'Июнь 2022'!D141</f>
        <v>4400</v>
      </c>
      <c r="K142" s="105">
        <f>'СВОД 2022'!J142+$H$1*1-'Июль 2022'!D141</f>
        <v>-2200</v>
      </c>
      <c r="L142" s="105">
        <f>'СВОД 2022'!K142+$H$1*1-'Август 2022'!D141</f>
        <v>0</v>
      </c>
      <c r="M142" s="105">
        <f>'СВОД 2022'!L142+$H$1*1-'Сентябрь 2022'!D141</f>
        <v>2200</v>
      </c>
      <c r="N142" s="105">
        <f>'СВОД 2022'!M142+$H$1*1-'Октябрь 2022'!D141</f>
        <v>4400</v>
      </c>
      <c r="O142" s="105">
        <f>'СВОД 2022'!N142+$H$1*1-'Ноябрь 2022'!D141</f>
        <v>6600</v>
      </c>
      <c r="P142" s="105">
        <f>'СВОД 2022'!O142+$H$1*1-'Декабрь 2022'!D141</f>
        <v>0</v>
      </c>
      <c r="Q142" s="106">
        <f t="shared" si="4"/>
        <v>26400</v>
      </c>
      <c r="R142" s="106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2021'!S143</f>
        <v>0</v>
      </c>
      <c r="E143" s="105">
        <f>'СВОД 2022'!D143+$H$1*1-'Январь 2022'!D142</f>
        <v>0</v>
      </c>
      <c r="F143" s="105">
        <f>'СВОД 2022'!E143+$H$1*1-'Февраль 2022'!D142</f>
        <v>2200</v>
      </c>
      <c r="G143" s="105">
        <f>'СВОД 2022'!F143+$H$1*1-'Март 2022'!D142</f>
        <v>0</v>
      </c>
      <c r="H143" s="105">
        <f>'СВОД 2022'!G143+$H$1*1-'Апрель 2022'!D142</f>
        <v>0</v>
      </c>
      <c r="I143" s="105">
        <f>'СВОД 2022'!H143+$H$1*1-'Май 2022'!D142</f>
        <v>0</v>
      </c>
      <c r="J143" s="105">
        <f>'СВОД 2022'!I143+$H$1*1-'Июнь 2022'!D142</f>
        <v>2200</v>
      </c>
      <c r="K143" s="105">
        <f>'СВОД 2022'!J143+$H$1*1-'Июль 2022'!D142</f>
        <v>2200</v>
      </c>
      <c r="L143" s="105">
        <f>'СВОД 2022'!K143+$H$1*1-'Август 2022'!D142</f>
        <v>2200</v>
      </c>
      <c r="M143" s="105">
        <f>'СВОД 2022'!L143+$H$1*1-'Сентябрь 2022'!D142</f>
        <v>4400</v>
      </c>
      <c r="N143" s="105">
        <f>'СВОД 2022'!M143+$H$1*1-'Октябрь 2022'!D142</f>
        <v>4400</v>
      </c>
      <c r="O143" s="105">
        <f>'СВОД 2022'!N143+$H$1*1-'Ноябрь 2022'!D142</f>
        <v>2200</v>
      </c>
      <c r="P143" s="105">
        <f>'СВОД 2022'!O143+$H$1*1-'Декабрь 2022'!D142</f>
        <v>4400</v>
      </c>
      <c r="Q143" s="106">
        <f t="shared" si="4"/>
        <v>26400</v>
      </c>
      <c r="R143" s="106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06">
        <f t="shared" si="5"/>
        <v>4400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2021'!S144</f>
        <v>2200</v>
      </c>
      <c r="E144" s="105">
        <f>'СВОД 2022'!D144+$H$1*1-'Январь 2022'!D143</f>
        <v>2200</v>
      </c>
      <c r="F144" s="105">
        <f>'СВОД 2022'!E144+$H$1*1-'Февраль 2022'!D143</f>
        <v>2200</v>
      </c>
      <c r="G144" s="105">
        <f>'СВОД 2022'!F144+$H$1*1-'Март 2022'!D143</f>
        <v>2200</v>
      </c>
      <c r="H144" s="105">
        <f>'СВОД 2022'!G144+$H$1*1-'Апрель 2022'!D143</f>
        <v>0</v>
      </c>
      <c r="I144" s="105">
        <f>'СВОД 2022'!H144+$H$1*1-'Май 2022'!D143</f>
        <v>2200</v>
      </c>
      <c r="J144" s="105">
        <f>'СВОД 2022'!I144+$H$1*1-'Июнь 2022'!D143</f>
        <v>2200</v>
      </c>
      <c r="K144" s="105">
        <f>'СВОД 2022'!J144+$H$1*1-'Июль 2022'!D143</f>
        <v>2200</v>
      </c>
      <c r="L144" s="105">
        <f>'СВОД 2022'!K144+$H$1*1-'Август 2022'!D143</f>
        <v>2200</v>
      </c>
      <c r="M144" s="105">
        <f>'СВОД 2022'!L144+$H$1*1-'Сентябрь 2022'!D143</f>
        <v>4400</v>
      </c>
      <c r="N144" s="105">
        <f>'СВОД 2022'!M144+$H$1*1-'Октябрь 2022'!D143</f>
        <v>6600</v>
      </c>
      <c r="O144" s="105">
        <f>'СВОД 2022'!N144+$H$1*1-'Ноябрь 2022'!D143</f>
        <v>6600</v>
      </c>
      <c r="P144" s="105">
        <f>'СВОД 2022'!O144+$H$1*1-'Декабрь 2022'!D143</f>
        <v>4400</v>
      </c>
      <c r="Q144" s="106">
        <f t="shared" si="4"/>
        <v>26400</v>
      </c>
      <c r="R144" s="106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06">
        <f t="shared" si="5"/>
        <v>4400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2021'!S145</f>
        <v>50014.32</v>
      </c>
      <c r="E145" s="105">
        <f>'СВОД 2022'!D145+$H$1*1-'Январь 2022'!D144</f>
        <v>52214.32</v>
      </c>
      <c r="F145" s="105">
        <f>'СВОД 2022'!E145+$H$1*1-'Февраль 2022'!D144</f>
        <v>54414.32</v>
      </c>
      <c r="G145" s="105">
        <f>'СВОД 2022'!F145+$H$1*1-'Март 2022'!D144</f>
        <v>56614.32</v>
      </c>
      <c r="H145" s="105">
        <f>'СВОД 2022'!G145+$H$1*1-'Апрель 2022'!D144</f>
        <v>58814.32</v>
      </c>
      <c r="I145" s="105">
        <f>'СВОД 2022'!H145+$H$1*1-'Май 2022'!D144</f>
        <v>61014.32</v>
      </c>
      <c r="J145" s="105">
        <f>'СВОД 2022'!I145+$H$1*1-'Июнь 2022'!D144</f>
        <v>63214.32</v>
      </c>
      <c r="K145" s="105">
        <f>'СВОД 2022'!J145+$H$1*1-'Июль 2022'!D144</f>
        <v>65414.32</v>
      </c>
      <c r="L145" s="105">
        <f>'СВОД 2022'!K145+$H$1*1-'Август 2022'!D144</f>
        <v>67614.320000000007</v>
      </c>
      <c r="M145" s="105">
        <f>'СВОД 2022'!L145+$H$1*1-'Сентябрь 2022'!D144</f>
        <v>69814.320000000007</v>
      </c>
      <c r="N145" s="105">
        <f>'СВОД 2022'!M145+$H$1*1-'Октябрь 2022'!D144</f>
        <v>72014.320000000007</v>
      </c>
      <c r="O145" s="105">
        <f>'СВОД 2022'!N145+$H$1*1-'Ноябрь 2022'!D144</f>
        <v>74214.320000000007</v>
      </c>
      <c r="P145" s="105">
        <f>'СВОД 2022'!O145+$H$1*1-'Декабрь 2022'!D144</f>
        <v>76414.320000000007</v>
      </c>
      <c r="Q145" s="106">
        <f t="shared" si="4"/>
        <v>26400</v>
      </c>
      <c r="R145" s="106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06">
        <f t="shared" si="5"/>
        <v>76414.320000000007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2021'!S146</f>
        <v>20273.480000000003</v>
      </c>
      <c r="E146" s="105">
        <f>'СВОД 2022'!D146+$H$1*1-'Январь 2022'!D145</f>
        <v>22473.480000000003</v>
      </c>
      <c r="F146" s="105">
        <f>'СВОД 2022'!E146+$H$1*1-'Февраль 2022'!D145</f>
        <v>24673.480000000003</v>
      </c>
      <c r="G146" s="105">
        <f>'СВОД 2022'!F146+$H$1*1-'Март 2022'!D145</f>
        <v>26873.480000000003</v>
      </c>
      <c r="H146" s="105">
        <f>'СВОД 2022'!G146+$H$1*1-'Апрель 2022'!D145</f>
        <v>29073.480000000003</v>
      </c>
      <c r="I146" s="105">
        <f>'СВОД 2022'!H146+$H$1*1-'Май 2022'!D145</f>
        <v>31273.480000000003</v>
      </c>
      <c r="J146" s="105">
        <f>'СВОД 2022'!I146+$H$1*1-'Июнь 2022'!D145</f>
        <v>33473.480000000003</v>
      </c>
      <c r="K146" s="105">
        <f>'СВОД 2022'!J146+$H$1*1-'Июль 2022'!D145</f>
        <v>35673.480000000003</v>
      </c>
      <c r="L146" s="105">
        <f>'СВОД 2022'!K146+$H$1*1-'Август 2022'!D145</f>
        <v>37873.480000000003</v>
      </c>
      <c r="M146" s="105">
        <f>'СВОД 2022'!L146+$H$1*1-'Сентябрь 2022'!D145</f>
        <v>40073.480000000003</v>
      </c>
      <c r="N146" s="105">
        <f>'СВОД 2022'!M146+$H$1*1-'Октябрь 2022'!D145</f>
        <v>42273.48</v>
      </c>
      <c r="O146" s="105">
        <f>'СВОД 2022'!N146+$H$1*1-'Ноябрь 2022'!D145</f>
        <v>44473.48</v>
      </c>
      <c r="P146" s="105">
        <f>'СВОД 2022'!O146+$H$1*1-'Декабрь 2022'!D145</f>
        <v>46673.48</v>
      </c>
      <c r="Q146" s="106">
        <f t="shared" si="4"/>
        <v>26400</v>
      </c>
      <c r="R146" s="106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06">
        <f t="shared" si="5"/>
        <v>46673.48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2021'!S147</f>
        <v>50690.929999999993</v>
      </c>
      <c r="E147" s="105">
        <f>'СВОД 2022'!D147+$H$1*1-'Январь 2022'!D146</f>
        <v>52890.929999999993</v>
      </c>
      <c r="F147" s="105">
        <f>'СВОД 2022'!E147+$H$1*1-'Февраль 2022'!D146</f>
        <v>52890.929999999993</v>
      </c>
      <c r="G147" s="105">
        <f>'СВОД 2022'!F147+$H$1*1-'Март 2022'!D146</f>
        <v>55090.929999999993</v>
      </c>
      <c r="H147" s="105">
        <f>'СВОД 2022'!G147+$H$1*1-'Апрель 2022'!D146</f>
        <v>57290.929999999993</v>
      </c>
      <c r="I147" s="105">
        <f>'СВОД 2022'!H147+$H$1*1-'Май 2022'!D146</f>
        <v>59490.929999999993</v>
      </c>
      <c r="J147" s="105">
        <f>'СВОД 2022'!I147+$H$1*1-'Июнь 2022'!D146</f>
        <v>61690.929999999993</v>
      </c>
      <c r="K147" s="105">
        <f>'СВОД 2022'!J147+$H$1*1-'Июль 2022'!D146</f>
        <v>63890.929999999993</v>
      </c>
      <c r="L147" s="105">
        <f>'СВОД 2022'!K147+$H$1*1-'Август 2022'!D146</f>
        <v>66090.929999999993</v>
      </c>
      <c r="M147" s="105">
        <f>'СВОД 2022'!L147+$H$1*1-'Сентябрь 2022'!D146</f>
        <v>68290.929999999993</v>
      </c>
      <c r="N147" s="105">
        <f>'СВОД 2022'!M147+$H$1*1-'Октябрь 2022'!D146</f>
        <v>70490.929999999993</v>
      </c>
      <c r="O147" s="105">
        <f>'СВОД 2022'!N147+$H$1*1-'Ноябрь 2022'!D146</f>
        <v>72690.929999999993</v>
      </c>
      <c r="P147" s="105">
        <f>'СВОД 2022'!O147+$H$1*1-'Декабрь 2022'!D146</f>
        <v>74890.929999999993</v>
      </c>
      <c r="Q147" s="106">
        <f t="shared" si="4"/>
        <v>26400</v>
      </c>
      <c r="R147" s="106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06">
        <f t="shared" si="5"/>
        <v>74890.929999999993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2021'!S148</f>
        <v>-13200</v>
      </c>
      <c r="E148" s="105">
        <f>'СВОД 2022'!D148+$H$1*1-'Январь 2022'!D147</f>
        <v>-11000</v>
      </c>
      <c r="F148" s="105">
        <f>'СВОД 2022'!E148+$H$1*1-'Февраль 2022'!D147</f>
        <v>-8800</v>
      </c>
      <c r="G148" s="105">
        <f>'СВОД 2022'!F148+$H$1*1-'Март 2022'!D147</f>
        <v>-6600</v>
      </c>
      <c r="H148" s="105">
        <f>'СВОД 2022'!G148+$H$1*1-'Апрель 2022'!D147</f>
        <v>-4400</v>
      </c>
      <c r="I148" s="105">
        <f>'СВОД 2022'!H148+$H$1*1-'Май 2022'!D147</f>
        <v>-2200</v>
      </c>
      <c r="J148" s="105">
        <f>'СВОД 2022'!I148+$H$1*1-'Июнь 2022'!D147</f>
        <v>-13200</v>
      </c>
      <c r="K148" s="105">
        <f>'СВОД 2022'!J148+$H$1*1-'Июль 2022'!D147</f>
        <v>-11000</v>
      </c>
      <c r="L148" s="105">
        <f>'СВОД 2022'!K148+$H$1*1-'Август 2022'!D147</f>
        <v>-8800</v>
      </c>
      <c r="M148" s="105">
        <f>'СВОД 2022'!L148+$H$1*1-'Сентябрь 2022'!D147</f>
        <v>-6600</v>
      </c>
      <c r="N148" s="105">
        <f>'СВОД 2022'!M148+$H$1*1-'Октябрь 2022'!D147</f>
        <v>-4400</v>
      </c>
      <c r="O148" s="105">
        <f>'СВОД 2022'!N148+$H$1*1-'Ноябрь 2022'!D147</f>
        <v>-2200</v>
      </c>
      <c r="P148" s="105">
        <f>'СВОД 2022'!O148+$H$1*1-'Декабрь 2022'!D147</f>
        <v>-13200</v>
      </c>
      <c r="Q148" s="106">
        <f t="shared" si="4"/>
        <v>26400</v>
      </c>
      <c r="R148" s="106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2021'!S149</f>
        <v>-8861.4900000000016</v>
      </c>
      <c r="E149" s="105">
        <f>'СВОД 2022'!D149+$H$1*1-'Январь 2022'!D148</f>
        <v>-6661.4900000000016</v>
      </c>
      <c r="F149" s="105">
        <f>'СВОД 2022'!E149+$H$1*1-'Февраль 2022'!D148</f>
        <v>-4461.4900000000016</v>
      </c>
      <c r="G149" s="105">
        <f>'СВОД 2022'!F149+$H$1*1-'Март 2022'!D148</f>
        <v>-2261.4900000000016</v>
      </c>
      <c r="H149" s="105">
        <f>'СВОД 2022'!G149+$H$1*1-'Апрель 2022'!D148</f>
        <v>-61.490000000001601</v>
      </c>
      <c r="I149" s="105">
        <f>'СВОД 2022'!H149+$H$1*1-'Май 2022'!D148</f>
        <v>2138.5099999999984</v>
      </c>
      <c r="J149" s="105">
        <f>'СВОД 2022'!I149+$H$1*1-'Июнь 2022'!D148</f>
        <v>4338.5099999999984</v>
      </c>
      <c r="K149" s="105">
        <f>'СВОД 2022'!J149+$H$1*1-'Июль 2022'!D148</f>
        <v>6538.5099999999984</v>
      </c>
      <c r="L149" s="105">
        <f>'СВОД 2022'!K149+$H$1*1-'Август 2022'!D148</f>
        <v>8738.5099999999984</v>
      </c>
      <c r="M149" s="105">
        <f>'СВОД 2022'!L149+$H$1*1-'Сентябрь 2022'!D148</f>
        <v>10938.509999999998</v>
      </c>
      <c r="N149" s="105">
        <f>'СВОД 2022'!M149+$H$1*1-'Октябрь 2022'!D148</f>
        <v>13138.509999999998</v>
      </c>
      <c r="O149" s="105">
        <f>'СВОД 2022'!N149+$H$1*1-'Ноябрь 2022'!D148</f>
        <v>-24661.49</v>
      </c>
      <c r="P149" s="105">
        <f>'СВОД 2022'!O149+$H$1*1-'Декабрь 2022'!D148</f>
        <v>-22461.49</v>
      </c>
      <c r="Q149" s="106">
        <f t="shared" si="4"/>
        <v>26400</v>
      </c>
      <c r="R149" s="106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06">
        <f t="shared" si="5"/>
        <v>-22461.49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2021'!S150</f>
        <v>7476.6100000000006</v>
      </c>
      <c r="E150" s="105">
        <f>'СВОД 2022'!D150+$H$1*1-'Январь 2022'!D149</f>
        <v>9676.61</v>
      </c>
      <c r="F150" s="105">
        <f>'СВОД 2022'!E150+$H$1*1-'Февраль 2022'!D149</f>
        <v>11876.61</v>
      </c>
      <c r="G150" s="105">
        <f>'СВОД 2022'!F150+$H$1*1-'Март 2022'!D149</f>
        <v>14076.61</v>
      </c>
      <c r="H150" s="105">
        <f>'СВОД 2022'!G150+$H$1*1-'Апрель 2022'!D149</f>
        <v>16276.61</v>
      </c>
      <c r="I150" s="105">
        <f>'СВОД 2022'!H150+$H$1*1-'Май 2022'!D149</f>
        <v>18476.61</v>
      </c>
      <c r="J150" s="105">
        <f>'СВОД 2022'!I150+$H$1*1-'Июнь 2022'!D149</f>
        <v>20676.61</v>
      </c>
      <c r="K150" s="105">
        <f>'СВОД 2022'!J150+$H$1*1-'Июль 2022'!D149</f>
        <v>22876.61</v>
      </c>
      <c r="L150" s="105">
        <f>'СВОД 2022'!K150+$H$1*1-'Август 2022'!D149</f>
        <v>25076.61</v>
      </c>
      <c r="M150" s="105">
        <f>'СВОД 2022'!L150+$H$1*1-'Сентябрь 2022'!D149</f>
        <v>27276.61</v>
      </c>
      <c r="N150" s="105">
        <f>'СВОД 2022'!M150+$H$1*1-'Октябрь 2022'!D149</f>
        <v>29476.61</v>
      </c>
      <c r="O150" s="105">
        <f>'СВОД 2022'!N150+$H$1*1-'Ноябрь 2022'!D149</f>
        <v>31676.61</v>
      </c>
      <c r="P150" s="105">
        <f>'СВОД 2022'!O150+$H$1*1-'Декабрь 2022'!D149</f>
        <v>33876.61</v>
      </c>
      <c r="Q150" s="106">
        <f t="shared" si="4"/>
        <v>26400</v>
      </c>
      <c r="R150" s="106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06">
        <f t="shared" si="5"/>
        <v>33876.61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2021'!S151</f>
        <v>0</v>
      </c>
      <c r="E151" s="105">
        <f>'СВОД 2022'!D151+$H$1*1-'Январь 2022'!D150</f>
        <v>0</v>
      </c>
      <c r="F151" s="105">
        <f>'СВОД 2022'!E151+$H$1*1-'Февраль 2022'!D150</f>
        <v>0</v>
      </c>
      <c r="G151" s="105">
        <f>'СВОД 2022'!F151+$H$1*1-'Март 2022'!D150</f>
        <v>0</v>
      </c>
      <c r="H151" s="105">
        <f>'СВОД 2022'!G151+$H$1*1-'Апрель 2022'!D150</f>
        <v>0</v>
      </c>
      <c r="I151" s="105">
        <f>'СВОД 2022'!H151+$H$1*1-'Май 2022'!D150</f>
        <v>2200</v>
      </c>
      <c r="J151" s="105">
        <f>'СВОД 2022'!I151+$H$1*1-'Июнь 2022'!D150</f>
        <v>-2200</v>
      </c>
      <c r="K151" s="105">
        <f>'СВОД 2022'!J151+$H$1*1-'Июль 2022'!D150</f>
        <v>0</v>
      </c>
      <c r="L151" s="105">
        <f>'СВОД 2022'!K151+$H$1*1-'Август 2022'!D150</f>
        <v>0</v>
      </c>
      <c r="M151" s="105">
        <f>'СВОД 2022'!L151+$H$1*1-'Сентябрь 2022'!D150</f>
        <v>2200</v>
      </c>
      <c r="N151" s="105">
        <f>'СВОД 2022'!M151+$H$1*1-'Октябрь 2022'!D150</f>
        <v>2200</v>
      </c>
      <c r="O151" s="105">
        <f>'СВОД 2022'!N151+$H$1*1-'Ноябрь 2022'!D150</f>
        <v>4400</v>
      </c>
      <c r="P151" s="105">
        <f>'СВОД 2022'!O151+$H$1*1-'Декабрь 2022'!D150</f>
        <v>2200</v>
      </c>
      <c r="Q151" s="106">
        <f t="shared" si="4"/>
        <v>26400</v>
      </c>
      <c r="R151" s="106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06">
        <f t="shared" si="5"/>
        <v>2200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2021'!S152</f>
        <v>0</v>
      </c>
      <c r="E152" s="105">
        <f>'СВОД 2022'!D152+$H$1*1-'Январь 2022'!D151</f>
        <v>-15070.119999999999</v>
      </c>
      <c r="F152" s="105">
        <f>'СВОД 2022'!E152+$H$1*1-'Февраль 2022'!D151</f>
        <v>-12870.119999999999</v>
      </c>
      <c r="G152" s="105">
        <f>'СВОД 2022'!F152+$H$1*1-'Март 2022'!D151</f>
        <v>-10670.119999999999</v>
      </c>
      <c r="H152" s="105">
        <f>'СВОД 2022'!G152+$H$1*1-'Апрель 2022'!D151</f>
        <v>-10670.119999999999</v>
      </c>
      <c r="I152" s="105">
        <f>'СВОД 2022'!H152+$H$1*1-'Май 2022'!D151</f>
        <v>-10670.119999999999</v>
      </c>
      <c r="J152" s="105">
        <f>'СВОД 2022'!I152+$H$1*1-'Июнь 2022'!D151</f>
        <v>-8470.119999999999</v>
      </c>
      <c r="K152" s="105">
        <f>'СВОД 2022'!J152+$H$1*1-'Июль 2022'!D151</f>
        <v>-6270.119999999999</v>
      </c>
      <c r="L152" s="105">
        <f>'СВОД 2022'!K152+$H$1*1-'Август 2022'!D151</f>
        <v>-4070.119999999999</v>
      </c>
      <c r="M152" s="105">
        <f>'СВОД 2022'!L152+$H$1*1-'Сентябрь 2022'!D151</f>
        <v>-1870.119999999999</v>
      </c>
      <c r="N152" s="105">
        <f>'СВОД 2022'!M152+$H$1*1-'Октябрь 2022'!D151</f>
        <v>-4400.119999999999</v>
      </c>
      <c r="O152" s="105">
        <f>'СВОД 2022'!N152+$H$1*1-'Ноябрь 2022'!D151</f>
        <v>-2200.119999999999</v>
      </c>
      <c r="P152" s="105">
        <f>'СВОД 2022'!O152+$H$1*1-'Декабрь 2022'!D151</f>
        <v>-0.11999999999898137</v>
      </c>
      <c r="Q152" s="106">
        <f t="shared" si="4"/>
        <v>26400</v>
      </c>
      <c r="R152" s="106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06">
        <f t="shared" si="5"/>
        <v>-0.11999999999898137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2021'!S153</f>
        <v>-2936</v>
      </c>
      <c r="E153" s="105">
        <f>'СВОД 2022'!D153+$H$1*1-'Январь 2022'!D152</f>
        <v>-736</v>
      </c>
      <c r="F153" s="105">
        <f>'СВОД 2022'!E153+$H$1*1-'Февраль 2022'!D152</f>
        <v>1464</v>
      </c>
      <c r="G153" s="105">
        <f>'СВОД 2022'!F153+$H$1*1-'Март 2022'!D152</f>
        <v>3664</v>
      </c>
      <c r="H153" s="105">
        <f>'СВОД 2022'!G153+$H$1*1-'Апрель 2022'!D152</f>
        <v>5864</v>
      </c>
      <c r="I153" s="105">
        <f>'СВОД 2022'!H153+$H$1*1-'Май 2022'!D152</f>
        <v>8064</v>
      </c>
      <c r="J153" s="105">
        <f>'СВОД 2022'!I153+$H$1*1-'Июнь 2022'!D152</f>
        <v>10264</v>
      </c>
      <c r="K153" s="105">
        <f>'СВОД 2022'!J153+$H$1*1-'Июль 2022'!D152</f>
        <v>12464</v>
      </c>
      <c r="L153" s="105">
        <f>'СВОД 2022'!K153+$H$1*1-'Август 2022'!D152</f>
        <v>14664</v>
      </c>
      <c r="M153" s="105">
        <f>'СВОД 2022'!L153+$H$1*1-'Сентябрь 2022'!D152</f>
        <v>6600</v>
      </c>
      <c r="N153" s="105">
        <f>'СВОД 2022'!M153+$H$1*1-'Октябрь 2022'!D152</f>
        <v>8800</v>
      </c>
      <c r="O153" s="105">
        <f>'СВОД 2022'!N153+$H$1*1-'Ноябрь 2022'!D152</f>
        <v>11000</v>
      </c>
      <c r="P153" s="105">
        <f>'СВОД 2022'!O153+$H$1*1-'Декабрь 2022'!D152</f>
        <v>0</v>
      </c>
      <c r="Q153" s="106">
        <f t="shared" si="4"/>
        <v>26400</v>
      </c>
      <c r="R153" s="106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06">
        <f t="shared" si="5"/>
        <v>0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2021'!S154</f>
        <v>16800.760000000002</v>
      </c>
      <c r="E154" s="105">
        <f>'СВОД 2022'!D154+$H$1*1-'Январь 2022'!D153</f>
        <v>13000.760000000002</v>
      </c>
      <c r="F154" s="105">
        <f>'СВОД 2022'!E154+$H$1*1-'Февраль 2022'!D153</f>
        <v>12700.760000000002</v>
      </c>
      <c r="G154" s="105">
        <f>'СВОД 2022'!F154+$H$1*1-'Март 2022'!D153</f>
        <v>11900.760000000002</v>
      </c>
      <c r="H154" s="105">
        <f>'СВОД 2022'!G154+$H$1*1-'Апрель 2022'!D153</f>
        <v>12100.760000000002</v>
      </c>
      <c r="I154" s="105">
        <f>'СВОД 2022'!H154+$H$1*1-'Май 2022'!D153</f>
        <v>11800.760000000002</v>
      </c>
      <c r="J154" s="105">
        <f>'СВОД 2022'!I154+$H$1*1-'Июнь 2022'!D153</f>
        <v>14000.760000000002</v>
      </c>
      <c r="K154" s="105">
        <f>'СВОД 2022'!J154+$H$1*1-'Июль 2022'!D153</f>
        <v>13200.760000000002</v>
      </c>
      <c r="L154" s="105">
        <f>'СВОД 2022'!K154+$H$1*1-'Август 2022'!D153</f>
        <v>15400.760000000002</v>
      </c>
      <c r="M154" s="105">
        <f>'СВОД 2022'!L154+$H$1*1-'Сентябрь 2022'!D153</f>
        <v>14600.760000000002</v>
      </c>
      <c r="N154" s="105">
        <f>'СВОД 2022'!M154+$H$1*1-'Октябрь 2022'!D153</f>
        <v>16800.760000000002</v>
      </c>
      <c r="O154" s="105">
        <f>'СВОД 2022'!N154+$H$1*1-'Ноябрь 2022'!D153</f>
        <v>19000.760000000002</v>
      </c>
      <c r="P154" s="105">
        <f>'СВОД 2022'!O154+$H$1*1-'Декабрь 2022'!D153</f>
        <v>21200.760000000002</v>
      </c>
      <c r="Q154" s="106">
        <f t="shared" si="4"/>
        <v>26400</v>
      </c>
      <c r="R154" s="106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06">
        <f t="shared" si="5"/>
        <v>21200.760000000002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2021'!S155</f>
        <v>88000</v>
      </c>
      <c r="E155" s="105">
        <f>'СВОД 2022'!D155+$H$1*1-'Январь 2022'!D154</f>
        <v>90200</v>
      </c>
      <c r="F155" s="105">
        <f>'СВОД 2022'!E155+$H$1*1-'Февраль 2022'!D154</f>
        <v>92400</v>
      </c>
      <c r="G155" s="105">
        <f>'СВОД 2022'!F155+$H$1*1-'Март 2022'!D154</f>
        <v>94600</v>
      </c>
      <c r="H155" s="105">
        <f>'СВОД 2022'!G155+$H$1*1-'Апрель 2022'!D154</f>
        <v>96800</v>
      </c>
      <c r="I155" s="105">
        <f>'СВОД 2022'!H155+$H$1*1-'Май 2022'!D154</f>
        <v>99000</v>
      </c>
      <c r="J155" s="105">
        <f>'СВОД 2022'!I155+$H$1*1-'Июнь 2022'!D154</f>
        <v>101200</v>
      </c>
      <c r="K155" s="105">
        <f>'СВОД 2022'!J155+$H$1*1-'Июль 2022'!D154</f>
        <v>103400</v>
      </c>
      <c r="L155" s="105">
        <f>'СВОД 2022'!K155+$H$1*1-'Август 2022'!D154</f>
        <v>105600</v>
      </c>
      <c r="M155" s="105">
        <f>'СВОД 2022'!L155+$H$1*1-'Сентябрь 2022'!D154</f>
        <v>107800</v>
      </c>
      <c r="N155" s="105">
        <f>'СВОД 2022'!M155+$H$1*1-'Октябрь 2022'!D154</f>
        <v>110000</v>
      </c>
      <c r="O155" s="105">
        <f>'СВОД 2022'!N155+$H$1*1-'Ноябрь 2022'!D154</f>
        <v>112200</v>
      </c>
      <c r="P155" s="105">
        <f>'СВОД 2022'!O155+$H$1*1-'Декабрь 2022'!D154</f>
        <v>114400</v>
      </c>
      <c r="Q155" s="106">
        <f t="shared" si="4"/>
        <v>26400</v>
      </c>
      <c r="R155" s="106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06">
        <f t="shared" si="5"/>
        <v>114400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2021'!S156</f>
        <v>0</v>
      </c>
      <c r="E156" s="105">
        <f>'СВОД 2022'!D156+$H$1*1-'Январь 2022'!D155</f>
        <v>0</v>
      </c>
      <c r="F156" s="105">
        <f>'СВОД 2022'!E156+$H$1*1-'Февраль 2022'!D155</f>
        <v>0</v>
      </c>
      <c r="G156" s="105">
        <f>'СВОД 2022'!F156+$H$1*1-'Март 2022'!D155</f>
        <v>2200</v>
      </c>
      <c r="H156" s="105">
        <f>'СВОД 2022'!G156+$H$1*1-'Апрель 2022'!D155</f>
        <v>0</v>
      </c>
      <c r="I156" s="105">
        <f>'СВОД 2022'!H156+$H$1*1-'Май 2022'!D155</f>
        <v>0</v>
      </c>
      <c r="J156" s="105">
        <f>'СВОД 2022'!I156+$H$1*1-'Июнь 2022'!D155</f>
        <v>-2200</v>
      </c>
      <c r="K156" s="105">
        <f>'СВОД 2022'!J156+$H$1*1-'Июль 2022'!D155</f>
        <v>0</v>
      </c>
      <c r="L156" s="105">
        <f>'СВОД 2022'!K156+$H$1*1-'Август 2022'!D155</f>
        <v>-2200</v>
      </c>
      <c r="M156" s="105">
        <f>'СВОД 2022'!L156+$H$1*1-'Сентябрь 2022'!D155</f>
        <v>0</v>
      </c>
      <c r="N156" s="105">
        <f>'СВОД 2022'!M156+$H$1*1-'Октябрь 2022'!D155</f>
        <v>-2200</v>
      </c>
      <c r="O156" s="105">
        <f>'СВОД 2022'!N156+$H$1*1-'Ноябрь 2022'!D155</f>
        <v>-2200</v>
      </c>
      <c r="P156" s="105">
        <f>'СВОД 2022'!O156+$H$1*1-'Декабрь 2022'!D155</f>
        <v>-2200</v>
      </c>
      <c r="Q156" s="106">
        <f t="shared" si="4"/>
        <v>26400</v>
      </c>
      <c r="R156" s="106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06">
        <f t="shared" si="5"/>
        <v>-2200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2021'!S157</f>
        <v>-3300</v>
      </c>
      <c r="E157" s="105">
        <f>'СВОД 2022'!D157+$H$1*1-'Январь 2022'!D156</f>
        <v>-1100</v>
      </c>
      <c r="F157" s="105">
        <f>'СВОД 2022'!E157+$H$1*1-'Февраль 2022'!D156</f>
        <v>-900</v>
      </c>
      <c r="G157" s="105">
        <f>'СВОД 2022'!F157+$H$1*1-'Март 2022'!D156</f>
        <v>-800</v>
      </c>
      <c r="H157" s="105">
        <f>'СВОД 2022'!G157+$H$1*1-'Апрель 2022'!D156</f>
        <v>1400</v>
      </c>
      <c r="I157" s="105">
        <f>'СВОД 2022'!H157+$H$1*1-'Май 2022'!D156</f>
        <v>3600</v>
      </c>
      <c r="J157" s="105">
        <f>'СВОД 2022'!I157+$H$1*1-'Июнь 2022'!D156</f>
        <v>5800</v>
      </c>
      <c r="K157" s="105">
        <f>'СВОД 2022'!J157+$H$1*1-'Июль 2022'!D156</f>
        <v>5700</v>
      </c>
      <c r="L157" s="105">
        <f>'СВОД 2022'!K157+$H$1*1-'Август 2022'!D156</f>
        <v>5800</v>
      </c>
      <c r="M157" s="105">
        <f>'СВОД 2022'!L157+$H$1*1-'Сентябрь 2022'!D156</f>
        <v>2000</v>
      </c>
      <c r="N157" s="105">
        <f>'СВОД 2022'!M157+$H$1*1-'Октябрь 2022'!D156</f>
        <v>4200</v>
      </c>
      <c r="O157" s="105">
        <f>'СВОД 2022'!N157+$H$1*1-'Ноябрь 2022'!D156</f>
        <v>2200</v>
      </c>
      <c r="P157" s="105">
        <f>'СВОД 2022'!O157+$H$1*1-'Декабрь 2022'!D156</f>
        <v>4400</v>
      </c>
      <c r="Q157" s="106">
        <f t="shared" si="4"/>
        <v>26400</v>
      </c>
      <c r="R157" s="106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06">
        <f t="shared" si="5"/>
        <v>4400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2021'!S158</f>
        <v>-2200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1">
        <v>0</v>
      </c>
      <c r="R158" s="106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2021'!S159</f>
        <v>0</v>
      </c>
      <c r="E159" s="105">
        <f>'СВОД 2022'!D159+$H$1*1-'Январь 2022'!D158</f>
        <v>2200</v>
      </c>
      <c r="F159" s="105">
        <f>'СВОД 2022'!E159+$H$1*1-'Февраль 2022'!D158</f>
        <v>4400</v>
      </c>
      <c r="G159" s="105">
        <f>'СВОД 2022'!F159+$H$1*1-'Март 2022'!D158</f>
        <v>-6600</v>
      </c>
      <c r="H159" s="105">
        <f>'СВОД 2022'!G159+$H$1*1-'Апрель 2022'!D158</f>
        <v>-4400</v>
      </c>
      <c r="I159" s="105">
        <f>'СВОД 2022'!H159+$H$1*1-'Май 2022'!D158</f>
        <v>-2200</v>
      </c>
      <c r="J159" s="105">
        <f>'СВОД 2022'!I159+$H$1*1-'Июнь 2022'!D158</f>
        <v>0</v>
      </c>
      <c r="K159" s="105">
        <f>'СВОД 2022'!J159+$H$1*1-'Июль 2022'!D158</f>
        <v>2200</v>
      </c>
      <c r="L159" s="105">
        <f>'СВОД 2022'!K159+$H$1*1-'Август 2022'!D158</f>
        <v>4400</v>
      </c>
      <c r="M159" s="105">
        <f>'СВОД 2022'!L159+$H$1*1-'Сентябрь 2022'!D158</f>
        <v>6600</v>
      </c>
      <c r="N159" s="105">
        <f>'СВОД 2022'!M159+$H$1*1-'Октябрь 2022'!D158</f>
        <v>8800</v>
      </c>
      <c r="O159" s="105">
        <f>'СВОД 2022'!N159+$H$1*1-'Ноябрь 2022'!D158</f>
        <v>11000</v>
      </c>
      <c r="P159" s="105">
        <f>'СВОД 2022'!O159+$H$1*1-'Декабрь 2022'!D158</f>
        <v>13200</v>
      </c>
      <c r="Q159" s="106">
        <f t="shared" si="4"/>
        <v>26400</v>
      </c>
      <c r="R159" s="106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06">
        <f t="shared" si="5"/>
        <v>13200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2021'!S160</f>
        <v>1699.5099999999984</v>
      </c>
      <c r="E160" s="105">
        <f>'СВОД 2022'!D160+$H$1*1-'Январь 2022'!D159</f>
        <v>3899.5099999999984</v>
      </c>
      <c r="F160" s="105">
        <f>'СВОД 2022'!E160+$H$1*1-'Февраль 2022'!D159</f>
        <v>1099.5099999999984</v>
      </c>
      <c r="G160" s="105">
        <f>'СВОД 2022'!F160+$H$1*1-'Март 2022'!D159</f>
        <v>3299.5099999999984</v>
      </c>
      <c r="H160" s="105">
        <f>'СВОД 2022'!G160+$H$1*1-'Апрель 2022'!D159</f>
        <v>-4500.4900000000016</v>
      </c>
      <c r="I160" s="105">
        <f>'СВОД 2022'!H160+$H$1*1-'Май 2022'!D159</f>
        <v>-2300.4900000000016</v>
      </c>
      <c r="J160" s="105">
        <f>'СВОД 2022'!I160+$H$1*1-'Июнь 2022'!D159</f>
        <v>-100.4900000000016</v>
      </c>
      <c r="K160" s="105">
        <f>'СВОД 2022'!J160+$H$1*1-'Июль 2022'!D159</f>
        <v>2099.5099999999984</v>
      </c>
      <c r="L160" s="105">
        <f>'СВОД 2022'!K160+$H$1*1-'Август 2022'!D159</f>
        <v>4299.5099999999984</v>
      </c>
      <c r="M160" s="105">
        <f>'СВОД 2022'!L160+$H$1*1-'Сентябрь 2022'!D159</f>
        <v>6499.5099999999984</v>
      </c>
      <c r="N160" s="105">
        <f>'СВОД 2022'!M160+$H$1*1-'Октябрь 2022'!D159</f>
        <v>8699.5099999999984</v>
      </c>
      <c r="O160" s="105">
        <f>'СВОД 2022'!N160+$H$1*1-'Ноябрь 2022'!D159</f>
        <v>10899.509999999998</v>
      </c>
      <c r="P160" s="105">
        <f>'СВОД 2022'!O160+$H$1*1-'Декабрь 2022'!D159</f>
        <v>13099.509999999998</v>
      </c>
      <c r="Q160" s="106">
        <f t="shared" si="4"/>
        <v>26400</v>
      </c>
      <c r="R160" s="106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06">
        <f t="shared" si="5"/>
        <v>13099.509999999998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2021'!S161</f>
        <v>1718.2099999999991</v>
      </c>
      <c r="E161" s="105">
        <f>'СВОД 2022'!D161+$H$1*1-'Январь 2022'!D160</f>
        <v>3918.2099999999991</v>
      </c>
      <c r="F161" s="105">
        <f>'СВОД 2022'!E161+$H$1*1-'Февраль 2022'!D160</f>
        <v>1118.2099999999991</v>
      </c>
      <c r="G161" s="105">
        <f>'СВОД 2022'!F161+$H$1*1-'Март 2022'!D160</f>
        <v>3318.2099999999991</v>
      </c>
      <c r="H161" s="105">
        <f>'СВОД 2022'!G161+$H$1*1-'Апрель 2022'!D160</f>
        <v>-4481.7900000000009</v>
      </c>
      <c r="I161" s="105">
        <f>'СВОД 2022'!H161+$H$1*1-'Май 2022'!D160</f>
        <v>-2281.7900000000009</v>
      </c>
      <c r="J161" s="105">
        <f>'СВОД 2022'!I161+$H$1*1-'Июнь 2022'!D160</f>
        <v>-81.790000000000873</v>
      </c>
      <c r="K161" s="105">
        <f>'СВОД 2022'!J161+$H$1*1-'Июль 2022'!D160</f>
        <v>2118.2099999999991</v>
      </c>
      <c r="L161" s="105">
        <f>'СВОД 2022'!K161+$H$1*1-'Август 2022'!D160</f>
        <v>4318.2099999999991</v>
      </c>
      <c r="M161" s="105">
        <f>'СВОД 2022'!L161+$H$1*1-'Сентябрь 2022'!D160</f>
        <v>6518.2099999999991</v>
      </c>
      <c r="N161" s="105">
        <f>'СВОД 2022'!M161+$H$1*1-'Октябрь 2022'!D160</f>
        <v>8718.2099999999991</v>
      </c>
      <c r="O161" s="105">
        <f>'СВОД 2022'!N161+$H$1*1-'Ноябрь 2022'!D160</f>
        <v>10918.21</v>
      </c>
      <c r="P161" s="105">
        <f>'СВОД 2022'!O161+$H$1*1-'Декабрь 2022'!D160</f>
        <v>13118.21</v>
      </c>
      <c r="Q161" s="106">
        <f t="shared" si="4"/>
        <v>26400</v>
      </c>
      <c r="R161" s="106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06">
        <f t="shared" si="5"/>
        <v>13118.21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2021'!S162</f>
        <v>-970.69000000000233</v>
      </c>
      <c r="E162" s="105">
        <f>'СВОД 2022'!D162+$H$1*1-'Январь 2022'!D161</f>
        <v>1229.3099999999977</v>
      </c>
      <c r="F162" s="105">
        <f>'СВОД 2022'!E162+$H$1*1-'Февраль 2022'!D161</f>
        <v>3429.3099999999977</v>
      </c>
      <c r="G162" s="105">
        <f>'СВОД 2022'!F162+$H$1*1-'Март 2022'!D161</f>
        <v>5629.3099999999977</v>
      </c>
      <c r="H162" s="105">
        <f>'СВОД 2022'!G162+$H$1*1-'Апрель 2022'!D161</f>
        <v>7829.3099999999977</v>
      </c>
      <c r="I162" s="105">
        <f>'СВОД 2022'!H162+$H$1*1-'Май 2022'!D161</f>
        <v>10029.309999999998</v>
      </c>
      <c r="J162" s="105">
        <f>'СВОД 2022'!I162+$H$1*1-'Июнь 2022'!D161</f>
        <v>12229.309999999998</v>
      </c>
      <c r="K162" s="105">
        <f>'СВОД 2022'!J162+$H$1*1-'Июль 2022'!D161</f>
        <v>14429.309999999998</v>
      </c>
      <c r="L162" s="105">
        <f>'СВОД 2022'!K162+$H$1*1-'Август 2022'!D161</f>
        <v>16629.309999999998</v>
      </c>
      <c r="M162" s="105">
        <f>'СВОД 2022'!L162+$H$1*1-'Сентябрь 2022'!D161</f>
        <v>18829.309999999998</v>
      </c>
      <c r="N162" s="105">
        <f>'СВОД 2022'!M162+$H$1*1-'Октябрь 2022'!D161</f>
        <v>21029.309999999998</v>
      </c>
      <c r="O162" s="105">
        <f>'СВОД 2022'!N162+$H$1*1-'Ноябрь 2022'!D161</f>
        <v>23229.309999999998</v>
      </c>
      <c r="P162" s="105">
        <f>'СВОД 2022'!O162+$H$1*1-'Декабрь 2022'!D161</f>
        <v>25429.309999999998</v>
      </c>
      <c r="Q162" s="106">
        <f t="shared" si="4"/>
        <v>26400</v>
      </c>
      <c r="R162" s="106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06">
        <f t="shared" si="5"/>
        <v>25429.309999999998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2021'!S163</f>
        <v>0</v>
      </c>
      <c r="E163" s="105">
        <f>'СВОД 2022'!D163+$H$1*1-'Январь 2022'!D162</f>
        <v>0</v>
      </c>
      <c r="F163" s="105">
        <f>'СВОД 2022'!E163+$H$1*1-'Февраль 2022'!D162</f>
        <v>0</v>
      </c>
      <c r="G163" s="105">
        <f>'СВОД 2022'!F163+$H$1*1-'Март 2022'!D162</f>
        <v>0</v>
      </c>
      <c r="H163" s="105">
        <f>'СВОД 2022'!G163+$H$1*1-'Апрель 2022'!D162</f>
        <v>0</v>
      </c>
      <c r="I163" s="105">
        <f>'СВОД 2022'!H163+$H$1*1-'Май 2022'!D162</f>
        <v>0</v>
      </c>
      <c r="J163" s="105">
        <f>'СВОД 2022'!I163+$H$1*1-'Июнь 2022'!D162</f>
        <v>-2200</v>
      </c>
      <c r="K163" s="105">
        <f>'СВОД 2022'!J163+$H$1*1-'Июль 2022'!D162</f>
        <v>0</v>
      </c>
      <c r="L163" s="105">
        <f>'СВОД 2022'!K163+$H$1*1-'Август 2022'!D162</f>
        <v>0</v>
      </c>
      <c r="M163" s="105">
        <f>'СВОД 2022'!L163+$H$1*1-'Сентябрь 2022'!D162</f>
        <v>0</v>
      </c>
      <c r="N163" s="105">
        <f>'СВОД 2022'!M163+$H$1*1-'Октябрь 2022'!D162</f>
        <v>-2200</v>
      </c>
      <c r="O163" s="105">
        <f>'СВОД 2022'!N163+$H$1*1-'Ноябрь 2022'!D162</f>
        <v>0</v>
      </c>
      <c r="P163" s="105">
        <f>'СВОД 2022'!O163+$H$1*1-'Декабрь 2022'!D162</f>
        <v>0</v>
      </c>
      <c r="Q163" s="106">
        <f t="shared" si="4"/>
        <v>26400</v>
      </c>
      <c r="R163" s="106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2021'!S164</f>
        <v>2200</v>
      </c>
      <c r="E164" s="105">
        <f>'СВОД 2022'!D164+$H$1*1-'Январь 2022'!D163</f>
        <v>-4400</v>
      </c>
      <c r="F164" s="105">
        <f>'СВОД 2022'!E164+$H$1*1-'Февраль 2022'!D163</f>
        <v>-11000</v>
      </c>
      <c r="G164" s="105">
        <f>'СВОД 2022'!F164+$H$1*1-'Март 2022'!D163</f>
        <v>-8800</v>
      </c>
      <c r="H164" s="105">
        <f>'СВОД 2022'!G164+$H$1*1-'Апрель 2022'!D163</f>
        <v>-6600</v>
      </c>
      <c r="I164" s="105">
        <f>'СВОД 2022'!H164+$H$1*1-'Май 2022'!D163</f>
        <v>-4400</v>
      </c>
      <c r="J164" s="105">
        <f>'СВОД 2022'!I164+$H$1*1-'Июнь 2022'!D163</f>
        <v>-2200</v>
      </c>
      <c r="K164" s="105">
        <f>'СВОД 2022'!J164+$H$1*1-'Июль 2022'!D163</f>
        <v>0</v>
      </c>
      <c r="L164" s="105">
        <f>'СВОД 2022'!K164+$H$1*1-'Август 2022'!D163</f>
        <v>2200</v>
      </c>
      <c r="M164" s="105">
        <f>'СВОД 2022'!L164+$H$1*1-'Сентябрь 2022'!D163</f>
        <v>4400</v>
      </c>
      <c r="N164" s="105">
        <f>'СВОД 2022'!M164+$H$1*1-'Октябрь 2022'!D163</f>
        <v>4500</v>
      </c>
      <c r="O164" s="105">
        <f>'СВОД 2022'!N164+$H$1*1-'Ноябрь 2022'!D163</f>
        <v>6700</v>
      </c>
      <c r="P164" s="105">
        <f>'СВОД 2022'!O164+$H$1*1-'Декабрь 2022'!D163</f>
        <v>0</v>
      </c>
      <c r="Q164" s="106">
        <f t="shared" si="4"/>
        <v>26400</v>
      </c>
      <c r="R164" s="106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06">
        <f t="shared" si="5"/>
        <v>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2021'!S165</f>
        <v>-4400</v>
      </c>
      <c r="E165" s="105">
        <f>'СВОД 2022'!D165+$H$1*1-'Январь 2022'!D164</f>
        <v>-2200</v>
      </c>
      <c r="F165" s="105">
        <f>'СВОД 2022'!E165+$H$1*1-'Февраль 2022'!D164</f>
        <v>0</v>
      </c>
      <c r="G165" s="105">
        <f>'СВОД 2022'!F165+$H$1*1-'Март 2022'!D164</f>
        <v>-6600</v>
      </c>
      <c r="H165" s="105">
        <f>'СВОД 2022'!G165+$H$1*1-'Апрель 2022'!D164</f>
        <v>-4400</v>
      </c>
      <c r="I165" s="105">
        <f>'СВОД 2022'!H165+$H$1*1-'Май 2022'!D164</f>
        <v>-2200</v>
      </c>
      <c r="J165" s="105">
        <f>'СВОД 2022'!I165+$H$1*1-'Июнь 2022'!D164</f>
        <v>0</v>
      </c>
      <c r="K165" s="105">
        <f>'СВОД 2022'!J165+$H$1*1-'Июль 2022'!D164</f>
        <v>2200</v>
      </c>
      <c r="L165" s="105">
        <f>'СВОД 2022'!K165+$H$1*1-'Август 2022'!D164</f>
        <v>4400</v>
      </c>
      <c r="M165" s="105">
        <f>'СВОД 2022'!L165+$H$1*1-'Сентябрь 2022'!D164</f>
        <v>6600</v>
      </c>
      <c r="N165" s="105">
        <f>'СВОД 2022'!M165+$H$1*1-'Октябрь 2022'!D164</f>
        <v>8800</v>
      </c>
      <c r="O165" s="105">
        <f>'СВОД 2022'!N165+$H$1*1-'Ноябрь 2022'!D164</f>
        <v>11000</v>
      </c>
      <c r="P165" s="105">
        <f>'СВОД 2022'!O165+$H$1*1-'Декабрь 2022'!D164</f>
        <v>13200</v>
      </c>
      <c r="Q165" s="106">
        <f t="shared" si="4"/>
        <v>26400</v>
      </c>
      <c r="R165" s="106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06">
        <f t="shared" si="5"/>
        <v>13200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2021'!S166</f>
        <v>2200</v>
      </c>
      <c r="E166" s="105">
        <f>'СВОД 2022'!D166+$H$1*1-'Январь 2022'!D165</f>
        <v>4400</v>
      </c>
      <c r="F166" s="105">
        <f>'СВОД 2022'!E166+$H$1*1-'Февраль 2022'!D165</f>
        <v>2200</v>
      </c>
      <c r="G166" s="105">
        <f>'СВОД 2022'!F166+$H$1*1-'Март 2022'!D165</f>
        <v>4400</v>
      </c>
      <c r="H166" s="105">
        <f>'СВОД 2022'!G166+$H$1*1-'Апрель 2022'!D165</f>
        <v>6600</v>
      </c>
      <c r="I166" s="105">
        <f>'СВОД 2022'!H166+$H$1*1-'Май 2022'!D165</f>
        <v>2200</v>
      </c>
      <c r="J166" s="105">
        <f>'СВОД 2022'!I166+$H$1*1-'Июнь 2022'!D165</f>
        <v>0</v>
      </c>
      <c r="K166" s="105">
        <f>'СВОД 2022'!J166+$H$1*1-'Июль 2022'!D165</f>
        <v>2200</v>
      </c>
      <c r="L166" s="105">
        <f>'СВОД 2022'!K166+$H$1*1-'Август 2022'!D165</f>
        <v>4400</v>
      </c>
      <c r="M166" s="105">
        <f>'СВОД 2022'!L166+$H$1*1-'Сентябрь 2022'!D165</f>
        <v>6600</v>
      </c>
      <c r="N166" s="105">
        <f>'СВОД 2022'!M166+$H$1*1-'Октябрь 2022'!D165</f>
        <v>8800</v>
      </c>
      <c r="O166" s="105">
        <f>'СВОД 2022'!N166+$H$1*1-'Ноябрь 2022'!D165</f>
        <v>11000</v>
      </c>
      <c r="P166" s="105">
        <f>'СВОД 2022'!O166+$H$1*1-'Декабрь 2022'!D165</f>
        <v>13200</v>
      </c>
      <c r="Q166" s="106">
        <f t="shared" si="4"/>
        <v>26400</v>
      </c>
      <c r="R166" s="106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06">
        <f t="shared" si="5"/>
        <v>13200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2021'!S167</f>
        <v>0</v>
      </c>
      <c r="E167" s="105">
        <f>'СВОД 2022'!D167+$H$1*1-'Январь 2022'!D166</f>
        <v>2200</v>
      </c>
      <c r="F167" s="105">
        <f>'СВОД 2022'!E167+$H$1*1-'Февраль 2022'!D166</f>
        <v>4400</v>
      </c>
      <c r="G167" s="105">
        <f>'СВОД 2022'!F167+$H$1*1-'Март 2022'!D166</f>
        <v>-6600</v>
      </c>
      <c r="H167" s="105">
        <f>'СВОД 2022'!G167+$H$1*1-'Апрель 2022'!D166</f>
        <v>-4400</v>
      </c>
      <c r="I167" s="105">
        <f>'СВОД 2022'!H167+$H$1*1-'Май 2022'!D166</f>
        <v>-2200</v>
      </c>
      <c r="J167" s="105">
        <f>'СВОД 2022'!I167+$H$1*1-'Июнь 2022'!D166</f>
        <v>0</v>
      </c>
      <c r="K167" s="105">
        <f>'СВОД 2022'!J167+$H$1*1-'Июль 2022'!D166</f>
        <v>2200</v>
      </c>
      <c r="L167" s="105">
        <f>'СВОД 2022'!K167+$H$1*1-'Август 2022'!D166</f>
        <v>4400</v>
      </c>
      <c r="M167" s="105">
        <f>'СВОД 2022'!L167+$H$1*1-'Сентябрь 2022'!D166</f>
        <v>6600</v>
      </c>
      <c r="N167" s="105">
        <f>'СВОД 2022'!M167+$H$1*1-'Октябрь 2022'!D166</f>
        <v>8800</v>
      </c>
      <c r="O167" s="105">
        <f>'СВОД 2022'!N167+$H$1*1-'Ноябрь 2022'!D166</f>
        <v>-2200</v>
      </c>
      <c r="P167" s="105">
        <f>'СВОД 2022'!O167+$H$1*1-'Декабрь 2022'!D166</f>
        <v>0</v>
      </c>
      <c r="Q167" s="106">
        <f t="shared" si="4"/>
        <v>26400</v>
      </c>
      <c r="R167" s="106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412</v>
      </c>
      <c r="B168" s="2">
        <v>138</v>
      </c>
      <c r="C168" s="114"/>
      <c r="D168" s="133">
        <f>'СВОД 2021'!S168</f>
        <v>4400</v>
      </c>
      <c r="E168" s="105">
        <f>'СВОД 2022'!D168+$H$1*1-'Январь 2022'!D167</f>
        <v>6600</v>
      </c>
      <c r="F168" s="105">
        <f>'СВОД 2022'!E168+$H$1*1-'Февраль 2022'!D167</f>
        <v>8800</v>
      </c>
      <c r="G168" s="105">
        <f>'СВОД 2022'!F168+$H$1*1-'Март 2022'!D167</f>
        <v>11000</v>
      </c>
      <c r="H168" s="105">
        <f>'СВОД 2022'!G168+$H$1*1-'Апрель 2022'!D167</f>
        <v>13200</v>
      </c>
      <c r="I168" s="105">
        <f>'СВОД 2022'!H168+$H$1*1-'Май 2022'!D167</f>
        <v>15400</v>
      </c>
      <c r="J168" s="105">
        <f>'СВОД 2022'!I168+$H$1*1-'Июнь 2022'!D167</f>
        <v>17600</v>
      </c>
      <c r="K168" s="105">
        <f>'СВОД 2022'!J168+$H$1*1-'Июль 2022'!D167</f>
        <v>19800</v>
      </c>
      <c r="L168" s="105">
        <f>'СВОД 2022'!K168+$H$1*1-'Август 2022'!D167</f>
        <v>0</v>
      </c>
      <c r="M168" s="105">
        <f>'СВОД 2022'!L168+$H$1*1-'Сентябрь 2022'!D167</f>
        <v>2200</v>
      </c>
      <c r="N168" s="105">
        <f>'СВОД 2022'!M168+$H$1*1-'Октябрь 2022'!D167</f>
        <v>4400</v>
      </c>
      <c r="O168" s="105">
        <f>'СВОД 2022'!N168+$H$1*1-'Ноябрь 2022'!D167</f>
        <v>6600</v>
      </c>
      <c r="P168" s="105">
        <f>'СВОД 2022'!O168+$H$1*1-'Декабрь 2022'!D167</f>
        <v>0</v>
      </c>
      <c r="Q168" s="106">
        <f t="shared" si="4"/>
        <v>26400</v>
      </c>
      <c r="R168" s="106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06">
        <f t="shared" si="5"/>
        <v>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2021'!S169</f>
        <v>-2200.0000000000036</v>
      </c>
      <c r="E169" s="105">
        <f>'СВОД 2022'!D169+$H$1*1-'Январь 2022'!D168</f>
        <v>-3.637978807091713E-12</v>
      </c>
      <c r="F169" s="105">
        <f>'СВОД 2022'!E169+$H$1*1-'Февраль 2022'!D168</f>
        <v>-3.637978807091713E-12</v>
      </c>
      <c r="G169" s="105">
        <f>'СВОД 2022'!F169+$H$1*1-'Март 2022'!D168</f>
        <v>-3.637978807091713E-12</v>
      </c>
      <c r="H169" s="105">
        <f>'СВОД 2022'!G169+$H$1*1-'Апрель 2022'!D168</f>
        <v>-3.637978807091713E-12</v>
      </c>
      <c r="I169" s="105">
        <f>'СВОД 2022'!H169+$H$1*1-'Май 2022'!D168</f>
        <v>-2200.0000000000036</v>
      </c>
      <c r="J169" s="105">
        <f>'СВОД 2022'!I169+$H$1*1-'Июнь 2022'!D168</f>
        <v>-3.637978807091713E-12</v>
      </c>
      <c r="K169" s="105">
        <f>'СВОД 2022'!J169+$H$1*1-'Июль 2022'!D168</f>
        <v>-3.637978807091713E-12</v>
      </c>
      <c r="L169" s="105">
        <f>'СВОД 2022'!K169+$H$1*1-'Август 2022'!D168</f>
        <v>-2200.0000000000036</v>
      </c>
      <c r="M169" s="105">
        <f>'СВОД 2022'!L169+$H$1*1-'Сентябрь 2022'!D168</f>
        <v>-3.637978807091713E-12</v>
      </c>
      <c r="N169" s="105">
        <f>'СВОД 2022'!M169+$H$1*1-'Октябрь 2022'!D168</f>
        <v>-3.637978807091713E-12</v>
      </c>
      <c r="O169" s="105">
        <f>'СВОД 2022'!N169+$H$1*1-'Ноябрь 2022'!D168</f>
        <v>-2200.0000000000036</v>
      </c>
      <c r="P169" s="105">
        <f>'СВОД 2022'!O169+$H$1*1-'Декабрь 2022'!D168</f>
        <v>-2200.0000000000036</v>
      </c>
      <c r="Q169" s="106">
        <f t="shared" si="4"/>
        <v>26400</v>
      </c>
      <c r="R169" s="106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2021'!S170</f>
        <v>0</v>
      </c>
      <c r="E170" s="105">
        <f>'СВОД 2022'!D170+$H$1*1-'Январь 2022'!D169</f>
        <v>-2200</v>
      </c>
      <c r="F170" s="105">
        <f>'СВОД 2022'!E170+$H$1*1-'Февраль 2022'!D169</f>
        <v>0</v>
      </c>
      <c r="G170" s="105">
        <f>'СВОД 2022'!F170+$H$1*1-'Март 2022'!D169</f>
        <v>-4400</v>
      </c>
      <c r="H170" s="105">
        <f>'СВОД 2022'!G170+$H$1*1-'Апрель 2022'!D169</f>
        <v>-2200</v>
      </c>
      <c r="I170" s="105">
        <f>'СВОД 2022'!H170+$H$1*1-'Май 2022'!D169</f>
        <v>-4400</v>
      </c>
      <c r="J170" s="105">
        <f>'СВОД 2022'!I170+$H$1*1-'Июнь 2022'!D169</f>
        <v>-2200</v>
      </c>
      <c r="K170" s="105">
        <f>'СВОД 2022'!J170+$H$1*1-'Июль 2022'!D169</f>
        <v>0</v>
      </c>
      <c r="L170" s="105">
        <f>'СВОД 2022'!K170+$H$1*1-'Август 2022'!D169</f>
        <v>2200</v>
      </c>
      <c r="M170" s="105">
        <f>'СВОД 2022'!L170+$H$1*1-'Сентябрь 2022'!D169</f>
        <v>4400</v>
      </c>
      <c r="N170" s="105">
        <f>'СВОД 2022'!M170+$H$1*1-'Октябрь 2022'!D169</f>
        <v>6600</v>
      </c>
      <c r="O170" s="105">
        <f>'СВОД 2022'!N170+$H$1*1-'Ноябрь 2022'!D169</f>
        <v>-2200</v>
      </c>
      <c r="P170" s="105">
        <f>'СВОД 2022'!O170+$H$1*1-'Декабрь 2022'!D169</f>
        <v>0</v>
      </c>
      <c r="Q170" s="106">
        <f t="shared" si="4"/>
        <v>26400</v>
      </c>
      <c r="R170" s="106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2021'!S171</f>
        <v>-13600</v>
      </c>
      <c r="E171" s="105">
        <f>'СВОД 2022'!D171+$H$1*1-'Январь 2022'!D170</f>
        <v>-13900</v>
      </c>
      <c r="F171" s="105">
        <f>'СВОД 2022'!E171+$H$1*1-'Февраль 2022'!D170</f>
        <v>-14200</v>
      </c>
      <c r="G171" s="105">
        <f>'СВОД 2022'!F171+$H$1*1-'Март 2022'!D170</f>
        <v>-14500</v>
      </c>
      <c r="H171" s="105">
        <f>'СВОД 2022'!G171+$H$1*1-'Апрель 2022'!D170</f>
        <v>-14800</v>
      </c>
      <c r="I171" s="105">
        <f>'СВОД 2022'!H171+$H$1*1-'Май 2022'!D170</f>
        <v>-15100</v>
      </c>
      <c r="J171" s="105">
        <f>'СВОД 2022'!I171+$H$1*1-'Июнь 2022'!D170</f>
        <v>-15400</v>
      </c>
      <c r="K171" s="105">
        <f>'СВОД 2022'!J171+$H$1*1-'Июль 2022'!D170</f>
        <v>-15700</v>
      </c>
      <c r="L171" s="105">
        <f>'СВОД 2022'!K171+$H$1*1-'Август 2022'!D170</f>
        <v>-16000</v>
      </c>
      <c r="M171" s="105">
        <f>'СВОД 2022'!L171+$H$1*1-'Сентябрь 2022'!D170</f>
        <v>-13800</v>
      </c>
      <c r="N171" s="105">
        <f>'СВОД 2022'!M171+$H$1*1-'Октябрь 2022'!D170</f>
        <v>-11600</v>
      </c>
      <c r="O171" s="105">
        <f>'СВОД 2022'!N171+$H$1*1-'Ноябрь 2022'!D170</f>
        <v>-9400</v>
      </c>
      <c r="P171" s="105">
        <f>'СВОД 2022'!O171+$H$1*1-'Декабрь 2022'!D170</f>
        <v>-7200</v>
      </c>
      <c r="Q171" s="106">
        <f t="shared" si="4"/>
        <v>26400</v>
      </c>
      <c r="R171" s="106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06">
        <f t="shared" si="5"/>
        <v>-7200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2021'!S172</f>
        <v>19800</v>
      </c>
      <c r="E172" s="105">
        <f>'СВОД 2022'!D172+$H$1*1-'Январь 2022'!D171</f>
        <v>22000</v>
      </c>
      <c r="F172" s="105">
        <f>'СВОД 2022'!E172+$H$1*1-'Февраль 2022'!D171</f>
        <v>24200</v>
      </c>
      <c r="G172" s="105">
        <f>'СВОД 2022'!F172+$H$1*1-'Март 2022'!D171</f>
        <v>26400</v>
      </c>
      <c r="H172" s="105">
        <f>'СВОД 2022'!G172+$H$1*1-'Апрель 2022'!D171</f>
        <v>28600</v>
      </c>
      <c r="I172" s="105">
        <f>'СВОД 2022'!H172+$H$1*1-'Май 2022'!D171</f>
        <v>30800</v>
      </c>
      <c r="J172" s="105">
        <f>'СВОД 2022'!I172+$H$1*1-'Июнь 2022'!D171</f>
        <v>33000</v>
      </c>
      <c r="K172" s="105">
        <f>'СВОД 2022'!J172+$H$1*1-'Июль 2022'!D171</f>
        <v>35200</v>
      </c>
      <c r="L172" s="105">
        <f>'СВОД 2022'!K172+$H$1*1-'Август 2022'!D171</f>
        <v>37400</v>
      </c>
      <c r="M172" s="105">
        <f>'СВОД 2022'!L172+$H$1*1-'Сентябрь 2022'!D171</f>
        <v>39600</v>
      </c>
      <c r="N172" s="105">
        <f>'СВОД 2022'!M172+$H$1*1-'Октябрь 2022'!D171</f>
        <v>41800</v>
      </c>
      <c r="O172" s="105">
        <f>'СВОД 2022'!N172+$H$1*1-'Ноябрь 2022'!D171</f>
        <v>44000</v>
      </c>
      <c r="P172" s="105">
        <f>'СВОД 2022'!O172+$H$1*1-'Декабрь 2022'!D171</f>
        <v>46200</v>
      </c>
      <c r="Q172" s="106">
        <f t="shared" si="4"/>
        <v>26400</v>
      </c>
      <c r="R172" s="106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06">
        <f t="shared" si="5"/>
        <v>46200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2021'!S173</f>
        <v>31849.93</v>
      </c>
      <c r="E173" s="105">
        <f>'СВОД 2022'!D173+$H$1*1-'Январь 2022'!D172</f>
        <v>31849.93</v>
      </c>
      <c r="F173" s="105">
        <f>'СВОД 2022'!E173+$H$1*1-'Февраль 2022'!D172</f>
        <v>31849.93</v>
      </c>
      <c r="G173" s="105">
        <f>'СВОД 2022'!F173+$H$1*1-'Март 2022'!D172</f>
        <v>-2220.0699999999997</v>
      </c>
      <c r="H173" s="105">
        <f>'СВОД 2022'!G173+$H$1*1-'Апрель 2022'!D172</f>
        <v>-20.069999999999709</v>
      </c>
      <c r="I173" s="105">
        <f>'СВОД 2022'!H173+$H$1*1-'Май 2022'!D172</f>
        <v>-20.069999999999709</v>
      </c>
      <c r="J173" s="105">
        <f>'СВОД 2022'!I173+$H$1*1-'Июнь 2022'!D172</f>
        <v>-20.069999999999709</v>
      </c>
      <c r="K173" s="105">
        <f>'СВОД 2022'!J173+$H$1*1-'Июль 2022'!D172</f>
        <v>-20.069999999999709</v>
      </c>
      <c r="L173" s="105">
        <f>'СВОД 2022'!K173+$H$1*1-'Август 2022'!D172</f>
        <v>-2220.0699999999997</v>
      </c>
      <c r="M173" s="105">
        <f>'СВОД 2022'!L173+$H$1*1-'Сентябрь 2022'!D172</f>
        <v>-20.069999999999709</v>
      </c>
      <c r="N173" s="105">
        <f>'СВОД 2022'!M173+$H$1*1-'Октябрь 2022'!D172</f>
        <v>2179.9300000000003</v>
      </c>
      <c r="O173" s="105">
        <f>'СВОД 2022'!N173+$H$1*1-'Ноябрь 2022'!D172</f>
        <v>2199.9300000000003</v>
      </c>
      <c r="P173" s="105">
        <f>'СВОД 2022'!O173+$H$1*1-'Декабрь 2022'!D172</f>
        <v>4399.93</v>
      </c>
      <c r="Q173" s="106">
        <f t="shared" si="4"/>
        <v>26400</v>
      </c>
      <c r="R173" s="106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06">
        <f t="shared" si="5"/>
        <v>4399.93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2021'!S174</f>
        <v>24408.22</v>
      </c>
      <c r="E174" s="105">
        <f>'СВОД 2022'!D174+$H$1*1-'Январь 2022'!D173</f>
        <v>26608.22</v>
      </c>
      <c r="F174" s="105">
        <f>'СВОД 2022'!E174+$H$1*1-'Февраль 2022'!D173</f>
        <v>28808.22</v>
      </c>
      <c r="G174" s="105">
        <f>'СВОД 2022'!F174+$H$1*1-'Март 2022'!D173</f>
        <v>31008.22</v>
      </c>
      <c r="H174" s="105">
        <f>'СВОД 2022'!G174+$H$1*1-'Апрель 2022'!D173</f>
        <v>33208.22</v>
      </c>
      <c r="I174" s="105">
        <f>'СВОД 2022'!H174+$H$1*1-'Май 2022'!D173</f>
        <v>35408.22</v>
      </c>
      <c r="J174" s="105">
        <f>'СВОД 2022'!I174+$H$1*1-'Июнь 2022'!D173</f>
        <v>37608.22</v>
      </c>
      <c r="K174" s="105">
        <f>'СВОД 2022'!J174+$H$1*1-'Июль 2022'!D173</f>
        <v>39808.22</v>
      </c>
      <c r="L174" s="105">
        <f>'СВОД 2022'!K174+$H$1*1-'Август 2022'!D173</f>
        <v>42008.22</v>
      </c>
      <c r="M174" s="105">
        <f>'СВОД 2022'!L174+$H$1*1-'Сентябрь 2022'!D173</f>
        <v>44208.22</v>
      </c>
      <c r="N174" s="105">
        <f>'СВОД 2022'!M174+$H$1*1-'Октябрь 2022'!D173</f>
        <v>46408.22</v>
      </c>
      <c r="O174" s="105">
        <f>'СВОД 2022'!N174+$H$1*1-'Ноябрь 2022'!D173</f>
        <v>48608.22</v>
      </c>
      <c r="P174" s="105">
        <f>'СВОД 2022'!O174+$H$1*1-'Декабрь 2022'!D173</f>
        <v>50808.22</v>
      </c>
      <c r="Q174" s="106">
        <f t="shared" si="4"/>
        <v>26400</v>
      </c>
      <c r="R174" s="106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06">
        <f t="shared" si="5"/>
        <v>50808.22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2021'!S175</f>
        <v>819.54000000000087</v>
      </c>
      <c r="E175" s="105">
        <f>'СВОД 2022'!D175+$H$1*1-'Январь 2022'!D174</f>
        <v>819.54000000000087</v>
      </c>
      <c r="F175" s="105">
        <f>'СВОД 2022'!E175+$H$1*1-'Февраль 2022'!D174</f>
        <v>819.54000000000087</v>
      </c>
      <c r="G175" s="105">
        <f>'СВОД 2022'!F175+$H$1*1-'Март 2022'!D174</f>
        <v>819.54000000000087</v>
      </c>
      <c r="H175" s="105">
        <f>'СВОД 2022'!G175+$H$1*1-'Апрель 2022'!D174</f>
        <v>819.54000000000087</v>
      </c>
      <c r="I175" s="105">
        <f>'СВОД 2022'!H175+$H$1*1-'Май 2022'!D174</f>
        <v>819.54000000000087</v>
      </c>
      <c r="J175" s="105">
        <f>'СВОД 2022'!I175+$H$1*1-'Июнь 2022'!D174</f>
        <v>819.54000000000087</v>
      </c>
      <c r="K175" s="105">
        <f>'СВОД 2022'!J175+$H$1*1-'Июль 2022'!D174</f>
        <v>819.54000000000087</v>
      </c>
      <c r="L175" s="105">
        <f>'СВОД 2022'!K175+$H$1*1-'Август 2022'!D174</f>
        <v>819.54000000000087</v>
      </c>
      <c r="M175" s="105">
        <f>'СВОД 2022'!L175+$H$1*1-'Сентябрь 2022'!D174</f>
        <v>819.54000000000087</v>
      </c>
      <c r="N175" s="105">
        <f>'СВОД 2022'!M175+$H$1*1-'Октябрь 2022'!D174</f>
        <v>3019.5400000000009</v>
      </c>
      <c r="O175" s="105">
        <f>'СВОД 2022'!N175+$H$1*1-'Ноябрь 2022'!D174</f>
        <v>-2883.2299999999996</v>
      </c>
      <c r="P175" s="105">
        <f>'СВОД 2022'!O175+$H$1*1-'Декабрь 2022'!D174</f>
        <v>-683.22999999999956</v>
      </c>
      <c r="Q175" s="106">
        <f t="shared" si="4"/>
        <v>26400</v>
      </c>
      <c r="R175" s="106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06">
        <f t="shared" si="5"/>
        <v>-683.22999999999956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2021'!S176</f>
        <v>0</v>
      </c>
      <c r="E176" s="105">
        <f>'СВОД 2022'!D176+$H$1*1-'Январь 2022'!D175</f>
        <v>2200</v>
      </c>
      <c r="F176" s="105">
        <f>'СВОД 2022'!E176+$H$1*1-'Февраль 2022'!D175</f>
        <v>0</v>
      </c>
      <c r="G176" s="105">
        <f>'СВОД 2022'!F176+$H$1*1-'Март 2022'!D175</f>
        <v>0</v>
      </c>
      <c r="H176" s="105">
        <f>'СВОД 2022'!G176+$H$1*1-'Апрель 2022'!D175</f>
        <v>0</v>
      </c>
      <c r="I176" s="105">
        <f>'СВОД 2022'!H176+$H$1*1-'Май 2022'!D175</f>
        <v>0</v>
      </c>
      <c r="J176" s="105">
        <f>'СВОД 2022'!I176+$H$1*1-'Июнь 2022'!D175</f>
        <v>0</v>
      </c>
      <c r="K176" s="105">
        <f>'СВОД 2022'!J176+$H$1*1-'Июль 2022'!D175</f>
        <v>0</v>
      </c>
      <c r="L176" s="105">
        <f>'СВОД 2022'!K176+$H$1*1-'Август 2022'!D175</f>
        <v>0</v>
      </c>
      <c r="M176" s="105">
        <f>'СВОД 2022'!L176+$H$1*1-'Сентябрь 2022'!D175</f>
        <v>0</v>
      </c>
      <c r="N176" s="105">
        <f>'СВОД 2022'!M176+$H$1*1-'Октябрь 2022'!D175</f>
        <v>2200</v>
      </c>
      <c r="O176" s="105">
        <f>'СВОД 2022'!N176+$H$1*1-'Ноябрь 2022'!D175</f>
        <v>2200</v>
      </c>
      <c r="P176" s="105">
        <f>'СВОД 2022'!O176+$H$1*1-'Декабрь 2022'!D175</f>
        <v>2200</v>
      </c>
      <c r="Q176" s="106">
        <f t="shared" si="4"/>
        <v>26400</v>
      </c>
      <c r="R176" s="106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06">
        <f t="shared" si="5"/>
        <v>2200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2021'!S177</f>
        <v>100</v>
      </c>
      <c r="E177" s="105">
        <f>'СВОД 2022'!D177+$H$1*1-'Январь 2022'!D176</f>
        <v>2300</v>
      </c>
      <c r="F177" s="105">
        <f>'СВОД 2022'!E177+$H$1*1-'Февраль 2022'!D176</f>
        <v>4500</v>
      </c>
      <c r="G177" s="105">
        <f>'СВОД 2022'!F177+$H$1*1-'Март 2022'!D176</f>
        <v>6700</v>
      </c>
      <c r="H177" s="105">
        <f>'СВОД 2022'!G177+$H$1*1-'Апрель 2022'!D176</f>
        <v>8900</v>
      </c>
      <c r="I177" s="105">
        <f>'СВОД 2022'!H177+$H$1*1-'Май 2022'!D176</f>
        <v>11100</v>
      </c>
      <c r="J177" s="105">
        <f>'СВОД 2022'!I177+$H$1*1-'Июнь 2022'!D176</f>
        <v>13300</v>
      </c>
      <c r="K177" s="105">
        <f>'СВОД 2022'!J177+$H$1*1-'Июль 2022'!D176</f>
        <v>15500</v>
      </c>
      <c r="L177" s="105">
        <f>'СВОД 2022'!K177+$H$1*1-'Август 2022'!D176</f>
        <v>17700</v>
      </c>
      <c r="M177" s="105">
        <f>'СВОД 2022'!L177+$H$1*1-'Сентябрь 2022'!D176</f>
        <v>19900</v>
      </c>
      <c r="N177" s="105">
        <f>'СВОД 2022'!M177+$H$1*1-'Октябрь 2022'!D176</f>
        <v>22100</v>
      </c>
      <c r="O177" s="105">
        <f>'СВОД 2022'!N177+$H$1*1-'Ноябрь 2022'!D176</f>
        <v>17700</v>
      </c>
      <c r="P177" s="105">
        <f>'СВОД 2022'!O177+$H$1*1-'Декабрь 2022'!D176</f>
        <v>6700</v>
      </c>
      <c r="Q177" s="106">
        <f t="shared" si="4"/>
        <v>26400</v>
      </c>
      <c r="R177" s="106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06">
        <f t="shared" si="5"/>
        <v>6700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2021'!S178</f>
        <v>2200</v>
      </c>
      <c r="E178" s="105">
        <f>'СВОД 2022'!D178+$H$1*1-'Январь 2022'!D177</f>
        <v>2200</v>
      </c>
      <c r="F178" s="105">
        <f>'СВОД 2022'!E178+$H$1*1-'Февраль 2022'!D177</f>
        <v>4400</v>
      </c>
      <c r="G178" s="105">
        <f>'СВОД 2022'!F178+$H$1*1-'Март 2022'!D177</f>
        <v>2200</v>
      </c>
      <c r="H178" s="105">
        <f>'СВОД 2022'!G178+$H$1*1-'Апрель 2022'!D177</f>
        <v>4400</v>
      </c>
      <c r="I178" s="105">
        <f>'СВОД 2022'!H178+$H$1*1-'Май 2022'!D177</f>
        <v>6600</v>
      </c>
      <c r="J178" s="105">
        <f>'СВОД 2022'!I178+$H$1*1-'Июнь 2022'!D177</f>
        <v>8800</v>
      </c>
      <c r="K178" s="105">
        <f>'СВОД 2022'!J178+$H$1*1-'Июль 2022'!D177</f>
        <v>2200</v>
      </c>
      <c r="L178" s="105">
        <f>'СВОД 2022'!K178+$H$1*1-'Август 2022'!D177</f>
        <v>2200</v>
      </c>
      <c r="M178" s="105">
        <f>'СВОД 2022'!L178+$H$1*1-'Сентябрь 2022'!D177</f>
        <v>2200</v>
      </c>
      <c r="N178" s="105">
        <f>'СВОД 2022'!M178+$H$1*1-'Октябрь 2022'!D177</f>
        <v>4400</v>
      </c>
      <c r="O178" s="105">
        <f>'СВОД 2022'!N178+$H$1*1-'Ноябрь 2022'!D177</f>
        <v>4400</v>
      </c>
      <c r="P178" s="105">
        <f>'СВОД 2022'!O178+$H$1*1-'Декабрь 2022'!D177</f>
        <v>2200</v>
      </c>
      <c r="Q178" s="106">
        <f t="shared" si="4"/>
        <v>26400</v>
      </c>
      <c r="R178" s="106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2021'!S179</f>
        <v>2191.3799999999974</v>
      </c>
      <c r="E179" s="105">
        <f>'СВОД 2022'!D179+$H$1*1-'Январь 2022'!D178</f>
        <v>4391.3799999999974</v>
      </c>
      <c r="F179" s="105">
        <f>'СВОД 2022'!E179+$H$1*1-'Февраль 2022'!D178</f>
        <v>6591.3799999999974</v>
      </c>
      <c r="G179" s="105">
        <f>'СВОД 2022'!F179+$H$1*1-'Март 2022'!D178</f>
        <v>-8.6200000000026193</v>
      </c>
      <c r="H179" s="105">
        <f>'СВОД 2022'!G179+$H$1*1-'Апрель 2022'!D178</f>
        <v>2191.3799999999974</v>
      </c>
      <c r="I179" s="105">
        <f>'СВОД 2022'!H179+$H$1*1-'Май 2022'!D178</f>
        <v>-8.6200000000026193</v>
      </c>
      <c r="J179" s="105">
        <f>'СВОД 2022'!I179+$H$1*1-'Июнь 2022'!D178</f>
        <v>2191.3799999999974</v>
      </c>
      <c r="K179" s="105">
        <f>'СВОД 2022'!J179+$H$1*1-'Июль 2022'!D178</f>
        <v>-8.6200000000026193</v>
      </c>
      <c r="L179" s="105">
        <f>'СВОД 2022'!K179+$H$1*1-'Август 2022'!D178</f>
        <v>2191.3799999999974</v>
      </c>
      <c r="M179" s="105">
        <f>'СВОД 2022'!L179+$H$1*1-'Сентябрь 2022'!D178</f>
        <v>4391.3799999999974</v>
      </c>
      <c r="N179" s="105">
        <f>'СВОД 2022'!M179+$H$1*1-'Октябрь 2022'!D178</f>
        <v>2191.3799999999974</v>
      </c>
      <c r="O179" s="105">
        <f>'СВОД 2022'!N179+$H$1*1-'Ноябрь 2022'!D178</f>
        <v>4391.3799999999974</v>
      </c>
      <c r="P179" s="105">
        <f>'СВОД 2022'!O179+$H$1*1-'Декабрь 2022'!D178</f>
        <v>-8.6200000000026193</v>
      </c>
      <c r="Q179" s="106">
        <f t="shared" si="4"/>
        <v>26400</v>
      </c>
      <c r="R179" s="106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06">
        <f t="shared" si="5"/>
        <v>-8.6200000000026193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2021'!S180</f>
        <v>-4005.1000000000058</v>
      </c>
      <c r="E180" s="105">
        <f>'СВОД 2022'!D180+$H$1*1-'Январь 2022'!D179</f>
        <v>-13200.000000000005</v>
      </c>
      <c r="F180" s="105">
        <f>'СВОД 2022'!E180+$H$1*1-'Февраль 2022'!D179</f>
        <v>-11000.000000000005</v>
      </c>
      <c r="G180" s="105">
        <f>'СВОД 2022'!F180+$H$1*1-'Март 2022'!D179</f>
        <v>-8800.0000000000055</v>
      </c>
      <c r="H180" s="105">
        <f>'СВОД 2022'!G180+$H$1*1-'Апрель 2022'!D179</f>
        <v>-6600.0000000000055</v>
      </c>
      <c r="I180" s="105">
        <f>'СВОД 2022'!H180+$H$1*1-'Май 2022'!D179</f>
        <v>-4400.0000000000055</v>
      </c>
      <c r="J180" s="105">
        <f>'СВОД 2022'!I180+$H$1*1-'Июнь 2022'!D179</f>
        <v>-2200.0000000000055</v>
      </c>
      <c r="K180" s="105">
        <f>'СВОД 2022'!J180+$H$1*1-'Июль 2022'!D179</f>
        <v>-5.4569682106375694E-12</v>
      </c>
      <c r="L180" s="105">
        <f>'СВОД 2022'!K180+$H$1*1-'Август 2022'!D179</f>
        <v>2199.9999999999945</v>
      </c>
      <c r="M180" s="105">
        <f>'СВОД 2022'!L180+$H$1*1-'Сентябрь 2022'!D179</f>
        <v>-13200.000000000005</v>
      </c>
      <c r="N180" s="105">
        <f>'СВОД 2022'!M180+$H$1*1-'Октябрь 2022'!D179</f>
        <v>-11000.000000000005</v>
      </c>
      <c r="O180" s="105">
        <f>'СВОД 2022'!N180+$H$1*1-'Ноябрь 2022'!D179</f>
        <v>-8800.0000000000055</v>
      </c>
      <c r="P180" s="105">
        <f>'СВОД 2022'!O180+$H$1*1-'Декабрь 2022'!D179</f>
        <v>-6600.0000000000055</v>
      </c>
      <c r="Q180" s="106">
        <f t="shared" si="4"/>
        <v>26400</v>
      </c>
      <c r="R180" s="106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06">
        <f t="shared" si="5"/>
        <v>-6600.0000000000073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2021'!S181</f>
        <v>83700</v>
      </c>
      <c r="E181" s="105">
        <f>'СВОД 2022'!D181+$H$1*1-'Январь 2022'!D180</f>
        <v>85900</v>
      </c>
      <c r="F181" s="105">
        <f>'СВОД 2022'!E181+$H$1*1-'Февраль 2022'!D180</f>
        <v>88100</v>
      </c>
      <c r="G181" s="105">
        <f>'СВОД 2022'!F181+$H$1*1-'Март 2022'!D180</f>
        <v>90300</v>
      </c>
      <c r="H181" s="105">
        <f>'СВОД 2022'!G181+$H$1*1-'Апрель 2022'!D180</f>
        <v>92500</v>
      </c>
      <c r="I181" s="105">
        <f>'СВОД 2022'!H181+$H$1*1-'Май 2022'!D180</f>
        <v>94700</v>
      </c>
      <c r="J181" s="105">
        <f>'СВОД 2022'!I181+$H$1*1-'Июнь 2022'!D180</f>
        <v>96900</v>
      </c>
      <c r="K181" s="105">
        <f>'СВОД 2022'!J181+$H$1*1-'Июль 2022'!D180</f>
        <v>99100</v>
      </c>
      <c r="L181" s="105">
        <f>'СВОД 2022'!K181+$H$1*1-'Август 2022'!D180</f>
        <v>101300</v>
      </c>
      <c r="M181" s="105">
        <f>'СВОД 2022'!L181+$H$1*1-'Сентябрь 2022'!D180</f>
        <v>103500</v>
      </c>
      <c r="N181" s="105">
        <f>'СВОД 2022'!M181+$H$1*1-'Октябрь 2022'!D180</f>
        <v>105700</v>
      </c>
      <c r="O181" s="105">
        <f>'СВОД 2022'!N181+$H$1*1-'Ноябрь 2022'!D180</f>
        <v>107900</v>
      </c>
      <c r="P181" s="105">
        <f>'СВОД 2022'!O181+$H$1*1-'Декабрь 2022'!D180</f>
        <v>110100</v>
      </c>
      <c r="Q181" s="106">
        <f t="shared" si="4"/>
        <v>26400</v>
      </c>
      <c r="R181" s="106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06">
        <f t="shared" si="5"/>
        <v>110100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2021'!S182</f>
        <v>-667.24000000000524</v>
      </c>
      <c r="E182" s="105">
        <f>'СВОД 2022'!D182+$H$1*1-'Январь 2022'!D181</f>
        <v>-3467.2400000000052</v>
      </c>
      <c r="F182" s="105">
        <f>'СВОД 2022'!E182+$H$1*1-'Февраль 2022'!D181</f>
        <v>-5767.2400000000052</v>
      </c>
      <c r="G182" s="105">
        <f>'СВОД 2022'!F182+$H$1*1-'Март 2022'!D181</f>
        <v>-3567.2400000000052</v>
      </c>
      <c r="H182" s="105">
        <f>'СВОД 2022'!G182+$H$1*1-'Апрель 2022'!D181</f>
        <v>-1367.2400000000052</v>
      </c>
      <c r="I182" s="105">
        <f>'СВОД 2022'!H182+$H$1*1-'Май 2022'!D181</f>
        <v>832.75999999999476</v>
      </c>
      <c r="J182" s="105">
        <f>'СВОД 2022'!I182+$H$1*1-'Июнь 2022'!D181</f>
        <v>-2967.2400000000052</v>
      </c>
      <c r="K182" s="105">
        <f>'СВОД 2022'!J182+$H$1*1-'Июль 2022'!D181</f>
        <v>-767.24000000000524</v>
      </c>
      <c r="L182" s="105">
        <f>'СВОД 2022'!K182+$H$1*1-'Август 2022'!D181</f>
        <v>1432.7599999999948</v>
      </c>
      <c r="M182" s="105">
        <f>'СВОД 2022'!L182+$H$1*1-'Сентябрь 2022'!D181</f>
        <v>3632.7599999999948</v>
      </c>
      <c r="N182" s="105">
        <f>'СВОД 2022'!M182+$H$1*1-'Октябрь 2022'!D181</f>
        <v>5832.7599999999948</v>
      </c>
      <c r="O182" s="105">
        <f>'СВОД 2022'!N182+$H$1*1-'Ноябрь 2022'!D181</f>
        <v>8032.7599999999948</v>
      </c>
      <c r="P182" s="105">
        <f>'СВОД 2022'!O182+$H$1*1-'Декабрь 2022'!D181</f>
        <v>10232.759999999995</v>
      </c>
      <c r="Q182" s="106">
        <f t="shared" si="4"/>
        <v>26400</v>
      </c>
      <c r="R182" s="106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06">
        <f t="shared" si="5"/>
        <v>10232.759999999995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2021'!S183</f>
        <v>-6600</v>
      </c>
      <c r="E183" s="105">
        <f>'СВОД 2022'!D183+$H$1*1-'Январь 2022'!D182</f>
        <v>-4400</v>
      </c>
      <c r="F183" s="105">
        <f>'СВОД 2022'!E183+$H$1*1-'Февраль 2022'!D182</f>
        <v>-8800</v>
      </c>
      <c r="G183" s="105">
        <f>'СВОД 2022'!F183+$H$1*1-'Март 2022'!D182</f>
        <v>-6600</v>
      </c>
      <c r="H183" s="105">
        <f>'СВОД 2022'!G183+$H$1*1-'Апрель 2022'!D182</f>
        <v>-4400</v>
      </c>
      <c r="I183" s="105">
        <f>'СВОД 2022'!H183+$H$1*1-'Май 2022'!D182</f>
        <v>-2200</v>
      </c>
      <c r="J183" s="105">
        <f>'СВОД 2022'!I183+$H$1*1-'Июнь 2022'!D182</f>
        <v>0</v>
      </c>
      <c r="K183" s="105">
        <f>'СВОД 2022'!J183+$H$1*1-'Июль 2022'!D182</f>
        <v>2200</v>
      </c>
      <c r="L183" s="105">
        <f>'СВОД 2022'!K183+$H$1*1-'Август 2022'!D182</f>
        <v>4400</v>
      </c>
      <c r="M183" s="105">
        <f>'СВОД 2022'!L183+$H$1*1-'Сентябрь 2022'!D182</f>
        <v>0</v>
      </c>
      <c r="N183" s="105">
        <f>'СВОД 2022'!M183+$H$1*1-'Октябрь 2022'!D182</f>
        <v>2200</v>
      </c>
      <c r="O183" s="105">
        <f>'СВОД 2022'!N183+$H$1*1-'Ноябрь 2022'!D182</f>
        <v>4400</v>
      </c>
      <c r="P183" s="105">
        <f>'СВОД 2022'!O183+$H$1*1-'Декабрь 2022'!D182</f>
        <v>0</v>
      </c>
      <c r="Q183" s="106">
        <f t="shared" si="4"/>
        <v>26400</v>
      </c>
      <c r="R183" s="106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06">
        <f t="shared" si="5"/>
        <v>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2021'!S184</f>
        <v>-11116.740000000002</v>
      </c>
      <c r="E184" s="105">
        <f>'СВОД 2022'!D184+$H$1*1-'Январь 2022'!D183</f>
        <v>-8916.7400000000016</v>
      </c>
      <c r="F184" s="105">
        <f>'СВОД 2022'!E184+$H$1*1-'Февраль 2022'!D183</f>
        <v>-6716.7400000000016</v>
      </c>
      <c r="G184" s="105">
        <f>'СВОД 2022'!F184+$H$1*1-'Март 2022'!D183</f>
        <v>-4516.7400000000016</v>
      </c>
      <c r="H184" s="105">
        <f>'СВОД 2022'!G184+$H$1*1-'Апрель 2022'!D183</f>
        <v>-2316.7400000000016</v>
      </c>
      <c r="I184" s="105">
        <f>'СВОД 2022'!H184+$H$1*1-'Май 2022'!D183</f>
        <v>-116.7400000000016</v>
      </c>
      <c r="J184" s="105">
        <f>'СВОД 2022'!I184+$H$1*1-'Июнь 2022'!D183</f>
        <v>2083.2599999999984</v>
      </c>
      <c r="K184" s="105">
        <f>'СВОД 2022'!J184+$H$1*1-'Июль 2022'!D183</f>
        <v>4283.2599999999984</v>
      </c>
      <c r="L184" s="105">
        <f>'СВОД 2022'!K184+$H$1*1-'Август 2022'!D183</f>
        <v>6483.2599999999984</v>
      </c>
      <c r="M184" s="105">
        <f>'СВОД 2022'!L184+$H$1*1-'Сентябрь 2022'!D183</f>
        <v>8683.2599999999984</v>
      </c>
      <c r="N184" s="105">
        <f>'СВОД 2022'!M184+$H$1*1-'Октябрь 2022'!D183</f>
        <v>0.25999999999839929</v>
      </c>
      <c r="O184" s="105">
        <f>'СВОД 2022'!N184+$H$1*1-'Ноябрь 2022'!D183</f>
        <v>0.25999999999839929</v>
      </c>
      <c r="P184" s="105">
        <f>'СВОД 2022'!O184+$H$1*1-'Декабрь 2022'!D183</f>
        <v>0.25999999999839929</v>
      </c>
      <c r="Q184" s="106">
        <f t="shared" si="4"/>
        <v>26400</v>
      </c>
      <c r="R184" s="106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06">
        <f t="shared" si="5"/>
        <v>0.25999999999839929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2021'!S185</f>
        <v>0</v>
      </c>
      <c r="E185" s="105">
        <f>'СВОД 2022'!D185+$H$1*1-'Январь 2022'!D184</f>
        <v>2200</v>
      </c>
      <c r="F185" s="105">
        <f>'СВОД 2022'!E185+$H$1*1-'Февраль 2022'!D184</f>
        <v>4400</v>
      </c>
      <c r="G185" s="105">
        <f>'СВОД 2022'!F185+$H$1*1-'Март 2022'!D184</f>
        <v>0</v>
      </c>
      <c r="H185" s="105">
        <f>'СВОД 2022'!G185+$H$1*1-'Апрель 2022'!D184</f>
        <v>0</v>
      </c>
      <c r="I185" s="105">
        <f>'СВОД 2022'!H185+$H$1*1-'Май 2022'!D184</f>
        <v>0</v>
      </c>
      <c r="J185" s="105">
        <f>'СВОД 2022'!I185+$H$1*1-'Июнь 2022'!D184</f>
        <v>2200</v>
      </c>
      <c r="K185" s="105">
        <f>'СВОД 2022'!J185+$H$1*1-'Июль 2022'!D184</f>
        <v>0</v>
      </c>
      <c r="L185" s="105">
        <f>'СВОД 2022'!K185+$H$1*1-'Август 2022'!D184</f>
        <v>2200</v>
      </c>
      <c r="M185" s="105">
        <f>'СВОД 2022'!L185+$H$1*1-'Сентябрь 2022'!D184</f>
        <v>4400</v>
      </c>
      <c r="N185" s="105">
        <f>'СВОД 2022'!M185+$H$1*1-'Октябрь 2022'!D184</f>
        <v>0</v>
      </c>
      <c r="O185" s="105">
        <f>'СВОД 2022'!N185+$H$1*1-'Ноябрь 2022'!D184</f>
        <v>2200</v>
      </c>
      <c r="P185" s="105">
        <f>'СВОД 2022'!O185+$H$1*1-'Декабрь 2022'!D184</f>
        <v>0</v>
      </c>
      <c r="Q185" s="106">
        <f t="shared" si="4"/>
        <v>26400</v>
      </c>
      <c r="R185" s="106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2021'!S186</f>
        <v>0</v>
      </c>
      <c r="E186" s="105">
        <f>'СВОД 2022'!D186+$H$1*1-'Январь 2022'!D185</f>
        <v>0</v>
      </c>
      <c r="F186" s="105">
        <f>'СВОД 2022'!E186+$H$1*1-'Февраль 2022'!D185</f>
        <v>0</v>
      </c>
      <c r="G186" s="105">
        <f>'СВОД 2022'!F186+$H$1*1-'Март 2022'!D185</f>
        <v>0</v>
      </c>
      <c r="H186" s="105">
        <f>'СВОД 2022'!G186+$H$1*1-'Апрель 2022'!D185</f>
        <v>0</v>
      </c>
      <c r="I186" s="105">
        <f>'СВОД 2022'!H186+$H$1*1-'Май 2022'!D185</f>
        <v>0</v>
      </c>
      <c r="J186" s="105">
        <f>'СВОД 2022'!I186+$H$1*1-'Июнь 2022'!D185</f>
        <v>0</v>
      </c>
      <c r="K186" s="105">
        <f>'СВОД 2022'!J186+$H$1*1-'Июль 2022'!D185</f>
        <v>2200</v>
      </c>
      <c r="L186" s="105">
        <f>'СВОД 2022'!K186+$H$1*1-'Август 2022'!D185</f>
        <v>4400</v>
      </c>
      <c r="M186" s="105">
        <f>'СВОД 2022'!L186+$H$1*1-'Сентябрь 2022'!D185</f>
        <v>6600</v>
      </c>
      <c r="N186" s="105">
        <f>'СВОД 2022'!M186+$H$1*1-'Октябрь 2022'!D185</f>
        <v>8800</v>
      </c>
      <c r="O186" s="105">
        <f>'СВОД 2022'!N186+$H$1*1-'Ноябрь 2022'!D185</f>
        <v>11000</v>
      </c>
      <c r="P186" s="105">
        <f>'СВОД 2022'!O186+$H$1*1-'Декабрь 2022'!D185</f>
        <v>2200</v>
      </c>
      <c r="Q186" s="106">
        <f t="shared" si="4"/>
        <v>26400</v>
      </c>
      <c r="R186" s="106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06">
        <f t="shared" si="5"/>
        <v>2200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2021'!S187</f>
        <v>-7900</v>
      </c>
      <c r="E187" s="105">
        <f>'СВОД 2022'!D187+$H$1*1-'Январь 2022'!D186</f>
        <v>-8200</v>
      </c>
      <c r="F187" s="105">
        <f>'СВОД 2022'!E187+$H$1*1-'Февраль 2022'!D186</f>
        <v>-6000</v>
      </c>
      <c r="G187" s="105">
        <f>'СВОД 2022'!F187+$H$1*1-'Март 2022'!D186</f>
        <v>-6300</v>
      </c>
      <c r="H187" s="105">
        <f>'СВОД 2022'!G187+$H$1*1-'Апрель 2022'!D186</f>
        <v>-6600</v>
      </c>
      <c r="I187" s="105">
        <f>'СВОД 2022'!H187+$H$1*1-'Май 2022'!D186</f>
        <v>-6900</v>
      </c>
      <c r="J187" s="105">
        <f>'СВОД 2022'!I187+$H$1*1-'Июнь 2022'!D186</f>
        <v>-7200</v>
      </c>
      <c r="K187" s="105">
        <f>'СВОД 2022'!J187+$H$1*1-'Июль 2022'!D186</f>
        <v>-7500</v>
      </c>
      <c r="L187" s="105">
        <f>'СВОД 2022'!K187+$H$1*1-'Август 2022'!D186</f>
        <v>-5300</v>
      </c>
      <c r="M187" s="105">
        <f>'СВОД 2022'!L187+$H$1*1-'Сентябрь 2022'!D186</f>
        <v>-3100</v>
      </c>
      <c r="N187" s="105">
        <f>'СВОД 2022'!M187+$H$1*1-'Октябрь 2022'!D186</f>
        <v>-3400</v>
      </c>
      <c r="O187" s="105">
        <f>'СВОД 2022'!N187+$H$1*1-'Ноябрь 2022'!D186</f>
        <v>-3200</v>
      </c>
      <c r="P187" s="105">
        <f>'СВОД 2022'!O187+$H$1*1-'Декабрь 2022'!D186</f>
        <v>-1000</v>
      </c>
      <c r="Q187" s="106">
        <f t="shared" si="4"/>
        <v>26400</v>
      </c>
      <c r="R187" s="106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06">
        <f t="shared" si="5"/>
        <v>-1000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2021'!S188</f>
        <v>18759.459999999992</v>
      </c>
      <c r="E188" s="105">
        <f>'СВОД 2022'!D188+$H$1*1-'Январь 2022'!D187</f>
        <v>18759.459999999992</v>
      </c>
      <c r="F188" s="105">
        <f>'СВОД 2022'!E188+$H$1*1-'Февраль 2022'!D187</f>
        <v>18759.459999999992</v>
      </c>
      <c r="G188" s="105">
        <f>'СВОД 2022'!F188+$H$1*1-'Март 2022'!D187</f>
        <v>18759.459999999992</v>
      </c>
      <c r="H188" s="105">
        <f>'СВОД 2022'!G188+$H$1*1-'Апрель 2022'!D187</f>
        <v>18759.459999999992</v>
      </c>
      <c r="I188" s="105">
        <f>'СВОД 2022'!H188+$H$1*1-'Май 2022'!D187</f>
        <v>18759.459999999992</v>
      </c>
      <c r="J188" s="105">
        <f>'СВОД 2022'!I188+$H$1*1-'Июнь 2022'!D187</f>
        <v>18759.459999999992</v>
      </c>
      <c r="K188" s="105">
        <f>'СВОД 2022'!J188+$H$1*1-'Июль 2022'!D187</f>
        <v>18759.459999999992</v>
      </c>
      <c r="L188" s="105">
        <f>'СВОД 2022'!K188+$H$1*1-'Август 2022'!D187</f>
        <v>18759.459999999992</v>
      </c>
      <c r="M188" s="105">
        <f>'СВОД 2022'!L188+$H$1*1-'Сентябрь 2022'!D187</f>
        <v>18759.459999999992</v>
      </c>
      <c r="N188" s="105">
        <f>'СВОД 2022'!M188+$H$1*1-'Октябрь 2022'!D187</f>
        <v>18759.459999999992</v>
      </c>
      <c r="O188" s="105">
        <f>'СВОД 2022'!N188+$H$1*1-'Ноябрь 2022'!D187</f>
        <v>18759.459999999992</v>
      </c>
      <c r="P188" s="105">
        <f>'СВОД 2022'!O188+$H$1*1-'Декабрь 2022'!D187</f>
        <v>18759.459999999992</v>
      </c>
      <c r="Q188" s="106">
        <f t="shared" si="4"/>
        <v>26400</v>
      </c>
      <c r="R188" s="106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2021'!S189</f>
        <v>18071.509999999995</v>
      </c>
      <c r="E189" s="105">
        <f>'СВОД 2022'!D189+$H$1*1-'Январь 2022'!D188</f>
        <v>15771.509999999995</v>
      </c>
      <c r="F189" s="105">
        <f>'СВОД 2022'!E189+$H$1*1-'Февраль 2022'!D188</f>
        <v>14671.509999999995</v>
      </c>
      <c r="G189" s="105">
        <f>'СВОД 2022'!F189+$H$1*1-'Март 2022'!D188</f>
        <v>13871.509999999995</v>
      </c>
      <c r="H189" s="105">
        <f>'СВОД 2022'!G189+$H$1*1-'Апрель 2022'!D188</f>
        <v>13071.509999999995</v>
      </c>
      <c r="I189" s="105">
        <f>'СВОД 2022'!H189+$H$1*1-'Май 2022'!D188</f>
        <v>12271.509999999995</v>
      </c>
      <c r="J189" s="105">
        <f>'СВОД 2022'!I189+$H$1*1-'Июнь 2022'!D188</f>
        <v>7271.5099999999948</v>
      </c>
      <c r="K189" s="105">
        <f>'СВОД 2022'!J189+$H$1*1-'Июль 2022'!D188</f>
        <v>4271.5099999999948</v>
      </c>
      <c r="L189" s="105">
        <f>'СВОД 2022'!K189+$H$1*1-'Август 2022'!D188</f>
        <v>3471.5099999999948</v>
      </c>
      <c r="M189" s="105">
        <f>'СВОД 2022'!L189+$H$1*1-'Сентябрь 2022'!D188</f>
        <v>3471.5099999999948</v>
      </c>
      <c r="N189" s="105">
        <f>'СВОД 2022'!M189+$H$1*1-'Октябрь 2022'!D188</f>
        <v>3471.5099999999948</v>
      </c>
      <c r="O189" s="105">
        <f>'СВОД 2022'!N189+$H$1*1-'Ноябрь 2022'!D188</f>
        <v>5671.5099999999948</v>
      </c>
      <c r="P189" s="105">
        <f>'СВОД 2022'!O189+$H$1*1-'Декабрь 2022'!D188</f>
        <v>3471.5099999999948</v>
      </c>
      <c r="Q189" s="106">
        <f t="shared" si="4"/>
        <v>26400</v>
      </c>
      <c r="R189" s="106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06">
        <f t="shared" si="5"/>
        <v>3471.5099999999948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2021'!S190</f>
        <v>0</v>
      </c>
      <c r="E190" s="105">
        <f>'СВОД 2022'!D190+$H$1*1-'Январь 2022'!D189</f>
        <v>-2200</v>
      </c>
      <c r="F190" s="105">
        <f>'СВОД 2022'!E190+$H$1*1-'Февраль 2022'!D189</f>
        <v>-2200</v>
      </c>
      <c r="G190" s="105">
        <f>'СВОД 2022'!F190+$H$1*1-'Март 2022'!D189</f>
        <v>-2200</v>
      </c>
      <c r="H190" s="105">
        <f>'СВОД 2022'!G190+$H$1*1-'Апрель 2022'!D189</f>
        <v>-2200</v>
      </c>
      <c r="I190" s="105">
        <f>'СВОД 2022'!H190+$H$1*1-'Май 2022'!D189</f>
        <v>-2200</v>
      </c>
      <c r="J190" s="105">
        <f>'СВОД 2022'!I190+$H$1*1-'Июнь 2022'!D189</f>
        <v>-2200</v>
      </c>
      <c r="K190" s="105">
        <f>'СВОД 2022'!J190+$H$1*1-'Июль 2022'!D189</f>
        <v>-2200</v>
      </c>
      <c r="L190" s="105">
        <f>'СВОД 2022'!K190+$H$1*1-'Август 2022'!D189</f>
        <v>0</v>
      </c>
      <c r="M190" s="105">
        <f>'СВОД 2022'!L190+$H$1*1-'Сентябрь 2022'!D189</f>
        <v>0</v>
      </c>
      <c r="N190" s="105">
        <f>'СВОД 2022'!M190+$H$1*1-'Октябрь 2022'!D189</f>
        <v>0</v>
      </c>
      <c r="O190" s="105">
        <f>'СВОД 2022'!N190+$H$1*1-'Ноябрь 2022'!D189</f>
        <v>0</v>
      </c>
      <c r="P190" s="105">
        <f>'СВОД 2022'!O190+$H$1*1-'Декабрь 2022'!D189</f>
        <v>0</v>
      </c>
      <c r="Q190" s="106">
        <f t="shared" si="4"/>
        <v>26400</v>
      </c>
      <c r="R190" s="106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2021'!S191</f>
        <v>0</v>
      </c>
      <c r="E191" s="105">
        <f>'СВОД 2022'!D191+$H$1*1-'Январь 2022'!D190</f>
        <v>-2200</v>
      </c>
      <c r="F191" s="105">
        <f>'СВОД 2022'!E191+$H$1*1-'Февраль 2022'!D190</f>
        <v>0</v>
      </c>
      <c r="G191" s="105">
        <f>'СВОД 2022'!F191+$H$1*1-'Март 2022'!D190</f>
        <v>2200</v>
      </c>
      <c r="H191" s="105">
        <f>'СВОД 2022'!G191+$H$1*1-'Апрель 2022'!D190</f>
        <v>4400</v>
      </c>
      <c r="I191" s="105">
        <f>'СВОД 2022'!H191+$H$1*1-'Май 2022'!D190</f>
        <v>6600</v>
      </c>
      <c r="J191" s="105">
        <f>'СВОД 2022'!I191+$H$1*1-'Июнь 2022'!D190</f>
        <v>0</v>
      </c>
      <c r="K191" s="105">
        <f>'СВОД 2022'!J191+$H$1*1-'Июль 2022'!D190</f>
        <v>2200</v>
      </c>
      <c r="L191" s="105">
        <f>'СВОД 2022'!K191+$H$1*1-'Август 2022'!D190</f>
        <v>4400</v>
      </c>
      <c r="M191" s="105">
        <f>'СВОД 2022'!L191+$H$1*1-'Сентябрь 2022'!D190</f>
        <v>6600</v>
      </c>
      <c r="N191" s="105">
        <f>'СВОД 2022'!M191+$H$1*1-'Октябрь 2022'!D190</f>
        <v>2200</v>
      </c>
      <c r="O191" s="105">
        <f>'СВОД 2022'!N191+$H$1*1-'Ноябрь 2022'!D190</f>
        <v>4400</v>
      </c>
      <c r="P191" s="105">
        <f>'СВОД 2022'!O191+$H$1*1-'Декабрь 2022'!D190</f>
        <v>6600</v>
      </c>
      <c r="Q191" s="106">
        <f t="shared" si="4"/>
        <v>26400</v>
      </c>
      <c r="R191" s="106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06">
        <f t="shared" si="5"/>
        <v>6600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2021'!S192</f>
        <v>0</v>
      </c>
      <c r="E192" s="105">
        <f>'СВОД 2022'!D192+$H$1*1-'Январь 2022'!D191</f>
        <v>2200</v>
      </c>
      <c r="F192" s="105">
        <f>'СВОД 2022'!E192+$H$1*1-'Февраль 2022'!D191</f>
        <v>4400</v>
      </c>
      <c r="G192" s="105">
        <f>'СВОД 2022'!F192+$H$1*1-'Март 2022'!D191</f>
        <v>6600</v>
      </c>
      <c r="H192" s="105">
        <f>'СВОД 2022'!G192+$H$1*1-'Апрель 2022'!D191</f>
        <v>2200</v>
      </c>
      <c r="I192" s="105">
        <f>'СВОД 2022'!H192+$H$1*1-'Май 2022'!D191</f>
        <v>4400</v>
      </c>
      <c r="J192" s="105">
        <f>'СВОД 2022'!I192+$H$1*1-'Июнь 2022'!D191</f>
        <v>6600</v>
      </c>
      <c r="K192" s="105">
        <f>'СВОД 2022'!J192+$H$1*1-'Июль 2022'!D191</f>
        <v>2200</v>
      </c>
      <c r="L192" s="105">
        <f>'СВОД 2022'!K192+$H$1*1-'Август 2022'!D191</f>
        <v>4400</v>
      </c>
      <c r="M192" s="105">
        <f>'СВОД 2022'!L192+$H$1*1-'Сентябрь 2022'!D191</f>
        <v>0</v>
      </c>
      <c r="N192" s="105">
        <f>'СВОД 2022'!M192+$H$1*1-'Октябрь 2022'!D191</f>
        <v>2200</v>
      </c>
      <c r="O192" s="105">
        <f>'СВОД 2022'!N192+$H$1*1-'Ноябрь 2022'!D191</f>
        <v>-2200</v>
      </c>
      <c r="P192" s="105">
        <f>'СВОД 2022'!O192+$H$1*1-'Декабрь 2022'!D191</f>
        <v>0</v>
      </c>
      <c r="Q192" s="106">
        <f t="shared" si="4"/>
        <v>26400</v>
      </c>
      <c r="R192" s="106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2021'!S193</f>
        <v>-1703.1300000000047</v>
      </c>
      <c r="E193" s="105">
        <f>'СВОД 2022'!D193+$H$1*1-'Январь 2022'!D192</f>
        <v>496.86999999999534</v>
      </c>
      <c r="F193" s="105">
        <f>'СВОД 2022'!E193+$H$1*1-'Февраль 2022'!D192</f>
        <v>2696.8699999999953</v>
      </c>
      <c r="G193" s="105">
        <f>'СВОД 2022'!F193+$H$1*1-'Март 2022'!D192</f>
        <v>4896.8699999999953</v>
      </c>
      <c r="H193" s="105">
        <f>'СВОД 2022'!G193+$H$1*1-'Апрель 2022'!D192</f>
        <v>7096.8699999999953</v>
      </c>
      <c r="I193" s="105">
        <f>'СВОД 2022'!H193+$H$1*1-'Май 2022'!D192</f>
        <v>9296.8699999999953</v>
      </c>
      <c r="J193" s="105">
        <f>'СВОД 2022'!I193+$H$1*1-'Июнь 2022'!D192</f>
        <v>11496.869999999995</v>
      </c>
      <c r="K193" s="105">
        <f>'СВОД 2022'!J193+$H$1*1-'Июль 2022'!D192</f>
        <v>13696.869999999995</v>
      </c>
      <c r="L193" s="105">
        <f>'СВОД 2022'!K193+$H$1*1-'Август 2022'!D192</f>
        <v>15896.869999999995</v>
      </c>
      <c r="M193" s="105">
        <f>'СВОД 2022'!L193+$H$1*1-'Сентябрь 2022'!D192</f>
        <v>18096.869999999995</v>
      </c>
      <c r="N193" s="105">
        <f>'СВОД 2022'!M193+$H$1*1-'Октябрь 2022'!D192</f>
        <v>20296.869999999995</v>
      </c>
      <c r="O193" s="105">
        <f>'СВОД 2022'!N193+$H$1*1-'Ноябрь 2022'!D192</f>
        <v>22496.869999999995</v>
      </c>
      <c r="P193" s="105">
        <f>'СВОД 2022'!O193+$H$1*1-'Декабрь 2022'!D192</f>
        <v>24696.869999999995</v>
      </c>
      <c r="Q193" s="106">
        <f t="shared" si="4"/>
        <v>26400</v>
      </c>
      <c r="R193" s="106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06">
        <f t="shared" si="5"/>
        <v>24696.869999999995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2021'!S194</f>
        <v>209138.51000000007</v>
      </c>
      <c r="E194" s="105">
        <f>'СВОД 2022'!D194+$H$1*1-'Январь 2022'!D193</f>
        <v>211338.51000000007</v>
      </c>
      <c r="F194" s="105">
        <f>'СВОД 2022'!E194+$H$1*1-'Февраль 2022'!D193</f>
        <v>213538.51000000007</v>
      </c>
      <c r="G194" s="105">
        <f>'СВОД 2022'!F194+$H$1*1-'Март 2022'!D193</f>
        <v>215738.51000000007</v>
      </c>
      <c r="H194" s="105">
        <f>'СВОД 2022'!G194+$H$1*1-'Апрель 2022'!D193</f>
        <v>217938.51000000007</v>
      </c>
      <c r="I194" s="105">
        <f>'СВОД 2022'!H194+$H$1*1-'Май 2022'!D193</f>
        <v>132436.75000000006</v>
      </c>
      <c r="J194" s="105">
        <f>'СВОД 2022'!I194+$H$1*1-'Июнь 2022'!D193</f>
        <v>134636.75000000006</v>
      </c>
      <c r="K194" s="105">
        <f>'СВОД 2022'!J194+$H$1*1-'Июль 2022'!D193</f>
        <v>136836.75000000006</v>
      </c>
      <c r="L194" s="105">
        <f>'СВОД 2022'!K194+$H$1*1-'Август 2022'!D193</f>
        <v>139036.75000000006</v>
      </c>
      <c r="M194" s="105">
        <f>'СВОД 2022'!L194+$H$1*1-'Сентябрь 2022'!D193</f>
        <v>141236.75000000006</v>
      </c>
      <c r="N194" s="105">
        <f>'СВОД 2022'!M194+$H$1*1-'Октябрь 2022'!D193</f>
        <v>143436.75000000006</v>
      </c>
      <c r="O194" s="105">
        <f>'СВОД 2022'!N194+$H$1*1-'Ноябрь 2022'!D193</f>
        <v>145636.75000000006</v>
      </c>
      <c r="P194" s="105">
        <f>'СВОД 2022'!O194+$H$1*1-'Декабрь 2022'!D193</f>
        <v>147836.75000000006</v>
      </c>
      <c r="Q194" s="106">
        <f t="shared" si="4"/>
        <v>26400</v>
      </c>
      <c r="R194" s="106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06">
        <f t="shared" si="5"/>
        <v>147836.75000000006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2021'!S195</f>
        <v>-2371.7200000000012</v>
      </c>
      <c r="E195" s="105">
        <f>'СВОД 2022'!D195+$H$1*1-'Январь 2022'!D194</f>
        <v>-171.72000000000116</v>
      </c>
      <c r="F195" s="105">
        <f>'СВОД 2022'!E195+$H$1*1-'Февраль 2022'!D194</f>
        <v>-2371.7200000000012</v>
      </c>
      <c r="G195" s="105">
        <f>'СВОД 2022'!F195+$H$1*1-'Март 2022'!D194</f>
        <v>-2371.7200000000012</v>
      </c>
      <c r="H195" s="105">
        <f>'СВОД 2022'!G195+$H$1*1-'Апрель 2022'!D194</f>
        <v>-171.72000000000116</v>
      </c>
      <c r="I195" s="105">
        <f>'СВОД 2022'!H195+$H$1*1-'Май 2022'!D194</f>
        <v>-171.72000000000116</v>
      </c>
      <c r="J195" s="105">
        <f>'СВОД 2022'!I195+$H$1*1-'Июнь 2022'!D194</f>
        <v>-171.72000000000116</v>
      </c>
      <c r="K195" s="105">
        <f>'СВОД 2022'!J195+$H$1*1-'Июль 2022'!D194</f>
        <v>-171.72000000000116</v>
      </c>
      <c r="L195" s="105">
        <f>'СВОД 2022'!K195+$H$1*1-'Август 2022'!D194</f>
        <v>-171.72000000000116</v>
      </c>
      <c r="M195" s="105">
        <f>'СВОД 2022'!L195+$H$1*1-'Сентябрь 2022'!D194</f>
        <v>-171.72000000000116</v>
      </c>
      <c r="N195" s="105">
        <f>'СВОД 2022'!M195+$H$1*1-'Октябрь 2022'!D194</f>
        <v>-171.72000000000116</v>
      </c>
      <c r="O195" s="105">
        <f>'СВОД 2022'!N195+$H$1*1-'Ноябрь 2022'!D194</f>
        <v>-171.72000000000116</v>
      </c>
      <c r="P195" s="105">
        <f>'СВОД 2022'!O195+$H$1*1-'Декабрь 2022'!D194</f>
        <v>-171.72000000000116</v>
      </c>
      <c r="Q195" s="106">
        <f t="shared" si="4"/>
        <v>26400</v>
      </c>
      <c r="R195" s="106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06">
        <f t="shared" si="5"/>
        <v>-171.72000000000116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2021'!S196</f>
        <v>-2200</v>
      </c>
      <c r="E196" s="105">
        <f>'СВОД 2022'!D196+$H$1*1-'Январь 2022'!D195</f>
        <v>0</v>
      </c>
      <c r="F196" s="105">
        <f>'СВОД 2022'!E196+$H$1*1-'Февраль 2022'!D195</f>
        <v>0</v>
      </c>
      <c r="G196" s="105">
        <f>'СВОД 2022'!F196+$H$1*1-'Март 2022'!D195</f>
        <v>0</v>
      </c>
      <c r="H196" s="105">
        <f>'СВОД 2022'!G196+$H$1*1-'Апрель 2022'!D195</f>
        <v>0</v>
      </c>
      <c r="I196" s="105">
        <f>'СВОД 2022'!H196+$H$1*1-'Май 2022'!D195</f>
        <v>0</v>
      </c>
      <c r="J196" s="105">
        <f>'СВОД 2022'!I196+$H$1*1-'Июнь 2022'!D195</f>
        <v>0</v>
      </c>
      <c r="K196" s="105">
        <f>'СВОД 2022'!J196+$H$1*1-'Июль 2022'!D195</f>
        <v>0</v>
      </c>
      <c r="L196" s="105">
        <f>'СВОД 2022'!K196+$H$1*1-'Август 2022'!D195</f>
        <v>0</v>
      </c>
      <c r="M196" s="105">
        <f>'СВОД 2022'!L196+$H$1*1-'Сентябрь 2022'!D195</f>
        <v>0</v>
      </c>
      <c r="N196" s="105">
        <f>'СВОД 2022'!M196+$H$1*1-'Октябрь 2022'!D195</f>
        <v>0</v>
      </c>
      <c r="O196" s="105">
        <f>'СВОД 2022'!N196+$H$1*1-'Ноябрь 2022'!D195</f>
        <v>0</v>
      </c>
      <c r="P196" s="105">
        <f>'СВОД 2022'!O196+$H$1*1-'Декабрь 2022'!D195</f>
        <v>-2200</v>
      </c>
      <c r="Q196" s="106">
        <f t="shared" ref="Q196:Q214" si="6">2200*12</f>
        <v>26400</v>
      </c>
      <c r="R196" s="106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2021'!S197</f>
        <v>2200</v>
      </c>
      <c r="E197" s="105">
        <f>'СВОД 2022'!D197+$H$1*1-'Январь 2022'!D196</f>
        <v>2200</v>
      </c>
      <c r="F197" s="105">
        <f>'СВОД 2022'!E197+$H$1*1-'Февраль 2022'!D196</f>
        <v>2200</v>
      </c>
      <c r="G197" s="105">
        <f>'СВОД 2022'!F197+$H$1*1-'Март 2022'!D196</f>
        <v>2200</v>
      </c>
      <c r="H197" s="105">
        <f>'СВОД 2022'!G197+$H$1*1-'Апрель 2022'!D196</f>
        <v>2200</v>
      </c>
      <c r="I197" s="105">
        <f>'СВОД 2022'!H197+$H$1*1-'Май 2022'!D196</f>
        <v>2200</v>
      </c>
      <c r="J197" s="105">
        <f>'СВОД 2022'!I197+$H$1*1-'Июнь 2022'!D196</f>
        <v>2200</v>
      </c>
      <c r="K197" s="105">
        <f>'СВОД 2022'!J197+$H$1*1-'Июль 2022'!D196</f>
        <v>2200</v>
      </c>
      <c r="L197" s="105">
        <f>'СВОД 2022'!K197+$H$1*1-'Август 2022'!D196</f>
        <v>2200</v>
      </c>
      <c r="M197" s="105">
        <f>'СВОД 2022'!L197+$H$1*1-'Сентябрь 2022'!D196</f>
        <v>2200</v>
      </c>
      <c r="N197" s="105">
        <f>'СВОД 2022'!M197+$H$1*1-'Октябрь 2022'!D196</f>
        <v>2200</v>
      </c>
      <c r="O197" s="105">
        <f>'СВОД 2022'!N197+$H$1*1-'Ноябрь 2022'!D196</f>
        <v>2200</v>
      </c>
      <c r="P197" s="105">
        <f>'СВОД 2022'!O197+$H$1*1-'Декабрь 2022'!D196</f>
        <v>2200</v>
      </c>
      <c r="Q197" s="106">
        <f t="shared" si="6"/>
        <v>26400</v>
      </c>
      <c r="R197" s="106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2021'!S198</f>
        <v>10800</v>
      </c>
      <c r="E198" s="105">
        <f>'СВОД 2022'!D198+$H$1*1-'Январь 2022'!D197</f>
        <v>3141.7099999999991</v>
      </c>
      <c r="F198" s="105">
        <f>'СВОД 2022'!E198+$H$1*1-'Февраль 2022'!D197</f>
        <v>5341.7099999999991</v>
      </c>
      <c r="G198" s="105">
        <f>'СВОД 2022'!F198+$H$1*1-'Март 2022'!D197</f>
        <v>7541.7099999999991</v>
      </c>
      <c r="H198" s="105">
        <f>'СВОД 2022'!G198+$H$1*1-'Апрель 2022'!D197</f>
        <v>3141.7099999999991</v>
      </c>
      <c r="I198" s="105">
        <f>'СВОД 2022'!H198+$H$1*1-'Май 2022'!D197</f>
        <v>5341.7099999999991</v>
      </c>
      <c r="J198" s="105">
        <f>'СВОД 2022'!I198+$H$1*1-'Июнь 2022'!D197</f>
        <v>7541.7099999999991</v>
      </c>
      <c r="K198" s="105">
        <f>'СВОД 2022'!J198+$H$1*1-'Июль 2022'!D197</f>
        <v>9741.7099999999991</v>
      </c>
      <c r="L198" s="105">
        <f>'СВОД 2022'!K198+$H$1*1-'Август 2022'!D197</f>
        <v>11941.71</v>
      </c>
      <c r="M198" s="105">
        <f>'СВОД 2022'!L198+$H$1*1-'Сентябрь 2022'!D197</f>
        <v>14141.71</v>
      </c>
      <c r="N198" s="105">
        <f>'СВОД 2022'!M198+$H$1*1-'Октябрь 2022'!D197</f>
        <v>16341.71</v>
      </c>
      <c r="O198" s="105">
        <f>'СВОД 2022'!N198+$H$1*1-'Ноябрь 2022'!D197</f>
        <v>5541.7099999999991</v>
      </c>
      <c r="P198" s="105">
        <f>'СВОД 2022'!O198+$H$1*1-'Декабрь 2022'!D197</f>
        <v>7741.7099999999991</v>
      </c>
      <c r="Q198" s="106">
        <f t="shared" si="6"/>
        <v>26400</v>
      </c>
      <c r="R198" s="106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06">
        <f t="shared" si="7"/>
        <v>7741.7099999999991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2021'!S199</f>
        <v>0</v>
      </c>
      <c r="E199" s="105">
        <f>'СВОД 2022'!D199+$H$1*1-'Январь 2022'!D198</f>
        <v>2200</v>
      </c>
      <c r="F199" s="105">
        <f>'СВОД 2022'!E199+$H$1*1-'Февраль 2022'!D198</f>
        <v>0</v>
      </c>
      <c r="G199" s="105">
        <f>'СВОД 2022'!F199+$H$1*1-'Март 2022'!D198</f>
        <v>2200</v>
      </c>
      <c r="H199" s="105">
        <f>'СВОД 2022'!G199+$H$1*1-'Апрель 2022'!D198</f>
        <v>-2600</v>
      </c>
      <c r="I199" s="105">
        <f>'СВОД 2022'!H199+$H$1*1-'Май 2022'!D198</f>
        <v>-400</v>
      </c>
      <c r="J199" s="105">
        <f>'СВОД 2022'!I199+$H$1*1-'Июнь 2022'!D198</f>
        <v>1800</v>
      </c>
      <c r="K199" s="105">
        <f>'СВОД 2022'!J199+$H$1*1-'Июль 2022'!D198</f>
        <v>-1000</v>
      </c>
      <c r="L199" s="105">
        <f>'СВОД 2022'!K199+$H$1*1-'Август 2022'!D198</f>
        <v>1200</v>
      </c>
      <c r="M199" s="105">
        <f>'СВОД 2022'!L199+$H$1*1-'Сентябрь 2022'!D198</f>
        <v>3400</v>
      </c>
      <c r="N199" s="105">
        <f>'СВОД 2022'!M199+$H$1*1-'Октябрь 2022'!D198</f>
        <v>5600</v>
      </c>
      <c r="O199" s="105">
        <f>'СВОД 2022'!N199+$H$1*1-'Ноябрь 2022'!D198</f>
        <v>-2200</v>
      </c>
      <c r="P199" s="105">
        <f>'СВОД 2022'!O199+$H$1*1-'Декабрь 2022'!D198</f>
        <v>0</v>
      </c>
      <c r="Q199" s="106">
        <f t="shared" si="6"/>
        <v>26400</v>
      </c>
      <c r="R199" s="106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2021'!S200</f>
        <v>0</v>
      </c>
      <c r="E200" s="105">
        <f>'СВОД 2022'!D200+$H$1*1-'Январь 2022'!D199</f>
        <v>-2200</v>
      </c>
      <c r="F200" s="105">
        <f>'СВОД 2022'!E200+$H$1*1-'Февраль 2022'!D199</f>
        <v>0</v>
      </c>
      <c r="G200" s="105">
        <f>'СВОД 2022'!F200+$H$1*1-'Март 2022'!D199</f>
        <v>-2200</v>
      </c>
      <c r="H200" s="105">
        <f>'СВОД 2022'!G200+$H$1*1-'Апрель 2022'!D199</f>
        <v>0</v>
      </c>
      <c r="I200" s="105">
        <f>'СВОД 2022'!H200+$H$1*1-'Май 2022'!D199</f>
        <v>2200</v>
      </c>
      <c r="J200" s="105">
        <f>'СВОД 2022'!I200+$H$1*1-'Июнь 2022'!D199</f>
        <v>4400</v>
      </c>
      <c r="K200" s="105">
        <f>'СВОД 2022'!J200+$H$1*1-'Июль 2022'!D199</f>
        <v>6600</v>
      </c>
      <c r="L200" s="105">
        <f>'СВОД 2022'!K200+$H$1*1-'Август 2022'!D199</f>
        <v>2800</v>
      </c>
      <c r="M200" s="105">
        <f>'СВОД 2022'!L200+$H$1*1-'Сентябрь 2022'!D199</f>
        <v>5000</v>
      </c>
      <c r="N200" s="105">
        <f>'СВОД 2022'!M200+$H$1*1-'Октябрь 2022'!D199</f>
        <v>7200</v>
      </c>
      <c r="O200" s="105">
        <f>'СВОД 2022'!N200+$H$1*1-'Ноябрь 2022'!D199</f>
        <v>3400</v>
      </c>
      <c r="P200" s="105">
        <f>'СВОД 2022'!O200+$H$1*1-'Декабрь 2022'!D199</f>
        <v>5600</v>
      </c>
      <c r="Q200" s="106">
        <f t="shared" si="6"/>
        <v>26400</v>
      </c>
      <c r="R200" s="106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06">
        <f t="shared" si="7"/>
        <v>5600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2021'!S201</f>
        <v>-5753.2900000000009</v>
      </c>
      <c r="E201" s="105">
        <f>'СВОД 2022'!D201+$H$1*1-'Январь 2022'!D200</f>
        <v>-3553.2900000000009</v>
      </c>
      <c r="F201" s="105">
        <f>'СВОД 2022'!E201+$H$1*1-'Февраль 2022'!D200</f>
        <v>-1353.2900000000009</v>
      </c>
      <c r="G201" s="105">
        <f>'СВОД 2022'!F201+$H$1*1-'Март 2022'!D200</f>
        <v>846.70999999999913</v>
      </c>
      <c r="H201" s="105">
        <f>'СВОД 2022'!G201+$H$1*1-'Апрель 2022'!D200</f>
        <v>-53.290000000000873</v>
      </c>
      <c r="I201" s="105">
        <f>'СВОД 2022'!H201+$H$1*1-'Май 2022'!D200</f>
        <v>-53.290000000000873</v>
      </c>
      <c r="J201" s="105">
        <f>'СВОД 2022'!I201+$H$1*1-'Июнь 2022'!D200</f>
        <v>-53.290000000000873</v>
      </c>
      <c r="K201" s="105">
        <f>'СВОД 2022'!J201+$H$1*1-'Июль 2022'!D200</f>
        <v>-53.290000000000873</v>
      </c>
      <c r="L201" s="105">
        <f>'СВОД 2022'!K201+$H$1*1-'Август 2022'!D200</f>
        <v>2146.7099999999991</v>
      </c>
      <c r="M201" s="105">
        <f>'СВОД 2022'!L201+$H$1*1-'Сентябрь 2022'!D200</f>
        <v>4346.7099999999991</v>
      </c>
      <c r="N201" s="105">
        <f>'СВОД 2022'!M201+$H$1*1-'Октябрь 2022'!D200</f>
        <v>6546.7099999999991</v>
      </c>
      <c r="O201" s="105">
        <f>'СВОД 2022'!N201+$H$1*1-'Ноябрь 2022'!D200</f>
        <v>-3.2900000000008731</v>
      </c>
      <c r="P201" s="105">
        <f>'СВОД 2022'!O201+$H$1*1-'Декабрь 2022'!D200</f>
        <v>-3.2900000000008731</v>
      </c>
      <c r="Q201" s="106">
        <f t="shared" si="6"/>
        <v>26400</v>
      </c>
      <c r="R201" s="106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06">
        <f t="shared" si="7"/>
        <v>-3.2900000000008731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2021'!S202</f>
        <v>-23526.010000000002</v>
      </c>
      <c r="E202" s="105">
        <f>'СВОД 2022'!D202+$H$1*1-'Январь 2022'!D201</f>
        <v>-47726.01</v>
      </c>
      <c r="F202" s="105">
        <f>'СВОД 2022'!E202+$H$1*1-'Февраль 2022'!D201</f>
        <v>-45526.01</v>
      </c>
      <c r="G202" s="105">
        <f>'СВОД 2022'!F202+$H$1*1-'Март 2022'!D201</f>
        <v>-43326.01</v>
      </c>
      <c r="H202" s="105">
        <f>'СВОД 2022'!G202+$H$1*1-'Апрель 2022'!D201</f>
        <v>-41126.01</v>
      </c>
      <c r="I202" s="105">
        <f>'СВОД 2022'!H202+$H$1*1-'Май 2022'!D201</f>
        <v>-38926.01</v>
      </c>
      <c r="J202" s="105">
        <f>'СВОД 2022'!I202+$H$1*1-'Июнь 2022'!D201</f>
        <v>-36726.01</v>
      </c>
      <c r="K202" s="105">
        <f>'СВОД 2022'!J202+$H$1*1-'Июль 2022'!D201</f>
        <v>-34526.01</v>
      </c>
      <c r="L202" s="105">
        <f>'СВОД 2022'!K202+$H$1*1-'Август 2022'!D201</f>
        <v>-32326.010000000002</v>
      </c>
      <c r="M202" s="105">
        <f>'СВОД 2022'!L202+$H$1*1-'Сентябрь 2022'!D201</f>
        <v>-30126.010000000002</v>
      </c>
      <c r="N202" s="105">
        <f>'СВОД 2022'!M202+$H$1*1-'Октябрь 2022'!D201</f>
        <v>-27926.010000000002</v>
      </c>
      <c r="O202" s="105">
        <f>'СВОД 2022'!N202+$H$1*1-'Ноябрь 2022'!D201</f>
        <v>-25726.010000000002</v>
      </c>
      <c r="P202" s="105">
        <f>'СВОД 2022'!O202+$H$1*1-'Декабрь 2022'!D201</f>
        <v>-23526.010000000002</v>
      </c>
      <c r="Q202" s="106">
        <f t="shared" si="6"/>
        <v>26400</v>
      </c>
      <c r="R202" s="106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2021'!S203</f>
        <v>0</v>
      </c>
      <c r="E203" s="105">
        <f>'СВОД 2022'!D203+$H$1*1-'Январь 2022'!D202</f>
        <v>0</v>
      </c>
      <c r="F203" s="105">
        <f>'СВОД 2022'!E203+$H$1*1-'Февраль 2022'!D202</f>
        <v>0</v>
      </c>
      <c r="G203" s="105">
        <f>'СВОД 2022'!F203+$H$1*1-'Март 2022'!D202</f>
        <v>0</v>
      </c>
      <c r="H203" s="105">
        <f>'СВОД 2022'!G203+$H$1*1-'Апрель 2022'!D202</f>
        <v>0</v>
      </c>
      <c r="I203" s="105">
        <f>'СВОД 2022'!H203+$H$1*1-'Май 2022'!D202</f>
        <v>0</v>
      </c>
      <c r="J203" s="105">
        <f>'СВОД 2022'!I203+$H$1*1-'Июнь 2022'!D202</f>
        <v>0</v>
      </c>
      <c r="K203" s="105">
        <f>'СВОД 2022'!J203+$H$1*1-'Июль 2022'!D202</f>
        <v>0</v>
      </c>
      <c r="L203" s="105">
        <f>'СВОД 2022'!K203+$H$1*1-'Август 2022'!D202</f>
        <v>0</v>
      </c>
      <c r="M203" s="105">
        <f>'СВОД 2022'!L203+$H$1*1-'Сентябрь 2022'!D202</f>
        <v>0</v>
      </c>
      <c r="N203" s="105">
        <f>'СВОД 2022'!M203+$H$1*1-'Октябрь 2022'!D202</f>
        <v>2200</v>
      </c>
      <c r="O203" s="105">
        <f>'СВОД 2022'!N203+$H$1*1-'Ноябрь 2022'!D202</f>
        <v>0</v>
      </c>
      <c r="P203" s="105">
        <f>'СВОД 2022'!O203+$H$1*1-'Декабрь 2022'!D202</f>
        <v>0</v>
      </c>
      <c r="Q203" s="106">
        <f t="shared" si="6"/>
        <v>26400</v>
      </c>
      <c r="R203" s="106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2021'!S204</f>
        <v>-40.709999999999127</v>
      </c>
      <c r="E204" s="105">
        <f>'СВОД 2022'!D204+$H$1*1-'Январь 2022'!D203</f>
        <v>-40.709999999999127</v>
      </c>
      <c r="F204" s="105">
        <f>'СВОД 2022'!E204+$H$1*1-'Февраль 2022'!D203</f>
        <v>-40.709999999999127</v>
      </c>
      <c r="G204" s="105">
        <f>'СВОД 2022'!F204+$H$1*1-'Март 2022'!D203</f>
        <v>-40.709999999999127</v>
      </c>
      <c r="H204" s="105">
        <f>'СВОД 2022'!G204+$H$1*1-'Апрель 2022'!D203</f>
        <v>-40.709999999999127</v>
      </c>
      <c r="I204" s="105">
        <f>'СВОД 2022'!H204+$H$1*1-'Май 2022'!D203</f>
        <v>-40.709999999999127</v>
      </c>
      <c r="J204" s="105">
        <f>'СВОД 2022'!I204+$H$1*1-'Июнь 2022'!D203</f>
        <v>-40.709999999999127</v>
      </c>
      <c r="K204" s="105">
        <f>'СВОД 2022'!J204+$H$1*1-'Июль 2022'!D203</f>
        <v>-40.709999999999127</v>
      </c>
      <c r="L204" s="105">
        <f>'СВОД 2022'!K204+$H$1*1-'Август 2022'!D203</f>
        <v>-40.709999999999127</v>
      </c>
      <c r="M204" s="105">
        <f>'СВОД 2022'!L204+$H$1*1-'Сентябрь 2022'!D203</f>
        <v>-40.709999999999127</v>
      </c>
      <c r="N204" s="105">
        <f>'СВОД 2022'!M204+$H$1*1-'Октябрь 2022'!D203</f>
        <v>-40.709999999999127</v>
      </c>
      <c r="O204" s="105">
        <f>'СВОД 2022'!N204+$H$1*1-'Ноябрь 2022'!D203</f>
        <v>-40.709999999999127</v>
      </c>
      <c r="P204" s="105">
        <f>'СВОД 2022'!O204+$H$1*1-'Декабрь 2022'!D203</f>
        <v>-40.709999999999127</v>
      </c>
      <c r="Q204" s="106">
        <f t="shared" si="6"/>
        <v>26400</v>
      </c>
      <c r="R204" s="106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2021'!S205</f>
        <v>1668.3900000000031</v>
      </c>
      <c r="E205" s="105">
        <f>'СВОД 2022'!D205+$H$1*1-'Январь 2022'!D204</f>
        <v>1668.3900000000031</v>
      </c>
      <c r="F205" s="105">
        <f>'СВОД 2022'!E205+$H$1*1-'Февраль 2022'!D204</f>
        <v>1668.3900000000031</v>
      </c>
      <c r="G205" s="105">
        <f>'СВОД 2022'!F205+$H$1*1-'Март 2022'!D204</f>
        <v>1668.3900000000031</v>
      </c>
      <c r="H205" s="105">
        <f>'СВОД 2022'!G205+$H$1*1-'Апрель 2022'!D204</f>
        <v>1668.3900000000031</v>
      </c>
      <c r="I205" s="105">
        <f>'СВОД 2022'!H205+$H$1*1-'Май 2022'!D204</f>
        <v>1668.3900000000031</v>
      </c>
      <c r="J205" s="105">
        <f>'СВОД 2022'!I205+$H$1*1-'Июнь 2022'!D204</f>
        <v>1668.3900000000031</v>
      </c>
      <c r="K205" s="105">
        <f>'СВОД 2022'!J205+$H$1*1-'Июль 2022'!D204</f>
        <v>1668.3900000000031</v>
      </c>
      <c r="L205" s="105">
        <f>'СВОД 2022'!K205+$H$1*1-'Август 2022'!D204</f>
        <v>1668.3900000000031</v>
      </c>
      <c r="M205" s="105">
        <f>'СВОД 2022'!L205+$H$1*1-'Сентябрь 2022'!D204</f>
        <v>1668.3900000000031</v>
      </c>
      <c r="N205" s="105">
        <f>'СВОД 2022'!M205+$H$1*1-'Октябрь 2022'!D204</f>
        <v>1668.3900000000031</v>
      </c>
      <c r="O205" s="105">
        <f>'СВОД 2022'!N205+$H$1*1-'Ноябрь 2022'!D204</f>
        <v>1668.3900000000031</v>
      </c>
      <c r="P205" s="105">
        <f>'СВОД 2022'!O205+$H$1*1-'Декабрь 2022'!D204</f>
        <v>3868.3900000000031</v>
      </c>
      <c r="Q205" s="106">
        <f t="shared" si="6"/>
        <v>26400</v>
      </c>
      <c r="R205" s="106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06">
        <f t="shared" si="7"/>
        <v>3868.3900000000031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2021'!S206</f>
        <v>5325.7299999999959</v>
      </c>
      <c r="E206" s="105">
        <f>'СВОД 2022'!D206+$H$1*1-'Январь 2022'!D205</f>
        <v>7525.7299999999959</v>
      </c>
      <c r="F206" s="105">
        <f>'СВОД 2022'!E206+$H$1*1-'Февраль 2022'!D205</f>
        <v>9725.7299999999959</v>
      </c>
      <c r="G206" s="105">
        <f>'СВОД 2022'!F206+$H$1*1-'Март 2022'!D205</f>
        <v>11925.729999999996</v>
      </c>
      <c r="H206" s="105">
        <f>'СВОД 2022'!G206+$H$1*1-'Апрель 2022'!D205</f>
        <v>14125.729999999996</v>
      </c>
      <c r="I206" s="105">
        <f>'СВОД 2022'!H206+$H$1*1-'Май 2022'!D205</f>
        <v>9325.7299999999959</v>
      </c>
      <c r="J206" s="105">
        <f>'СВОД 2022'!I206+$H$1*1-'Июнь 2022'!D205</f>
        <v>11525.729999999996</v>
      </c>
      <c r="K206" s="105">
        <f>'СВОД 2022'!J206+$H$1*1-'Июль 2022'!D205</f>
        <v>13725.729999999996</v>
      </c>
      <c r="L206" s="105">
        <f>'СВОД 2022'!K206+$H$1*1-'Август 2022'!D205</f>
        <v>15925.729999999996</v>
      </c>
      <c r="M206" s="105">
        <f>'СВОД 2022'!L206+$H$1*1-'Сентябрь 2022'!D205</f>
        <v>18125.729999999996</v>
      </c>
      <c r="N206" s="105">
        <f>'СВОД 2022'!M206+$H$1*1-'Октябрь 2022'!D205</f>
        <v>2325.7299999999959</v>
      </c>
      <c r="O206" s="105">
        <f>'СВОД 2022'!N206+$H$1*1-'Ноябрь 2022'!D205</f>
        <v>25.729999999995925</v>
      </c>
      <c r="P206" s="105">
        <f>'СВОД 2022'!O206+$H$1*1-'Декабрь 2022'!D205</f>
        <v>2225.7299999999959</v>
      </c>
      <c r="Q206" s="106">
        <f t="shared" si="6"/>
        <v>26400</v>
      </c>
      <c r="R206" s="106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06">
        <f t="shared" si="7"/>
        <v>2225.7299999999959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2021'!S207</f>
        <v>-9992.8700000000026</v>
      </c>
      <c r="E207" s="105">
        <f>'СВОД 2022'!D207+$H$1*1-'Январь 2022'!D206</f>
        <v>-9992.8700000000026</v>
      </c>
      <c r="F207" s="105">
        <f>'СВОД 2022'!E207+$H$1*1-'Февраль 2022'!D206</f>
        <v>-11195.450000000003</v>
      </c>
      <c r="G207" s="105">
        <f>'СВОД 2022'!F207+$H$1*1-'Март 2022'!D206</f>
        <v>-11195.450000000003</v>
      </c>
      <c r="H207" s="105">
        <f>'СВОД 2022'!G207+$H$1*1-'Апрель 2022'!D206</f>
        <v>-11195.450000000003</v>
      </c>
      <c r="I207" s="105">
        <f>'СВОД 2022'!H207+$H$1*1-'Май 2022'!D206</f>
        <v>-11195.450000000003</v>
      </c>
      <c r="J207" s="105">
        <f>'СВОД 2022'!I207+$H$1*1-'Июнь 2022'!D206</f>
        <v>-11195.450000000003</v>
      </c>
      <c r="K207" s="105">
        <f>'СВОД 2022'!J207+$H$1*1-'Июль 2022'!D206</f>
        <v>-11195.450000000003</v>
      </c>
      <c r="L207" s="105">
        <f>'СВОД 2022'!K207+$H$1*1-'Август 2022'!D206</f>
        <v>-11195.450000000003</v>
      </c>
      <c r="M207" s="105">
        <f>'СВОД 2022'!L207+$H$1*1-'Сентябрь 2022'!D206</f>
        <v>-11195.450000000003</v>
      </c>
      <c r="N207" s="105">
        <f>'СВОД 2022'!M207+$H$1*1-'Октябрь 2022'!D206</f>
        <v>-11195.450000000003</v>
      </c>
      <c r="O207" s="105">
        <f>'СВОД 2022'!N207+$H$1*1-'Ноябрь 2022'!D206</f>
        <v>-11195.450000000003</v>
      </c>
      <c r="P207" s="105">
        <f>'СВОД 2022'!O207+$H$1*1-'Декабрь 2022'!D206</f>
        <v>-11195.450000000003</v>
      </c>
      <c r="Q207" s="106">
        <f t="shared" si="6"/>
        <v>26400</v>
      </c>
      <c r="R207" s="106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06">
        <f t="shared" si="7"/>
        <v>-11195.450000000004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2021'!S208</f>
        <v>-4.0000000008149073E-2</v>
      </c>
      <c r="E208" s="105">
        <f>'СВОД 2022'!D208+$H$1*1-'Январь 2022'!D207</f>
        <v>-4400.0400000000081</v>
      </c>
      <c r="F208" s="105">
        <f>'СВОД 2022'!E208+$H$1*1-'Февраль 2022'!D207</f>
        <v>-2200.0400000000081</v>
      </c>
      <c r="G208" s="105">
        <f>'СВОД 2022'!F208+$H$1*1-'Март 2022'!D207</f>
        <v>-4.0000000008149073E-2</v>
      </c>
      <c r="H208" s="105">
        <f>'СВОД 2022'!G208+$H$1*1-'Апрель 2022'!D207</f>
        <v>-4400.0400000000081</v>
      </c>
      <c r="I208" s="105">
        <f>'СВОД 2022'!H208+$H$1*1-'Май 2022'!D207</f>
        <v>-2200.0400000000081</v>
      </c>
      <c r="J208" s="105">
        <f>'СВОД 2022'!I208+$H$1*1-'Июнь 2022'!D207</f>
        <v>-6600.0400000000081</v>
      </c>
      <c r="K208" s="105">
        <f>'СВОД 2022'!J208+$H$1*1-'Июль 2022'!D207</f>
        <v>-4400.0400000000081</v>
      </c>
      <c r="L208" s="105">
        <f>'СВОД 2022'!K208+$H$1*1-'Август 2022'!D207</f>
        <v>-2200.0400000000081</v>
      </c>
      <c r="M208" s="105">
        <f>'СВОД 2022'!L208+$H$1*1-'Сентябрь 2022'!D207</f>
        <v>-4.0000000008149073E-2</v>
      </c>
      <c r="N208" s="105">
        <f>'СВОД 2022'!M208+$H$1*1-'Октябрь 2022'!D207</f>
        <v>2199.9599999999919</v>
      </c>
      <c r="O208" s="105">
        <f>'СВОД 2022'!N208+$H$1*1-'Ноябрь 2022'!D207</f>
        <v>4399.9599999999919</v>
      </c>
      <c r="P208" s="105">
        <f>'СВОД 2022'!O208+$H$1*1-'Декабрь 2022'!D207</f>
        <v>6599.9599999999919</v>
      </c>
      <c r="Q208" s="106">
        <f t="shared" si="6"/>
        <v>26400</v>
      </c>
      <c r="R208" s="106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06">
        <f t="shared" si="7"/>
        <v>6599.9599999999919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2021'!S209</f>
        <v>0</v>
      </c>
      <c r="E209" s="105">
        <f>'СВОД 2022'!D209+$H$1*1-'Январь 2022'!D208</f>
        <v>-4400</v>
      </c>
      <c r="F209" s="105">
        <f>'СВОД 2022'!E209+$H$1*1-'Февраль 2022'!D208</f>
        <v>-2200</v>
      </c>
      <c r="G209" s="105">
        <f>'СВОД 2022'!F209+$H$1*1-'Март 2022'!D208</f>
        <v>0</v>
      </c>
      <c r="H209" s="105">
        <f>'СВОД 2022'!G209+$H$1*1-'Апрель 2022'!D208</f>
        <v>-4400</v>
      </c>
      <c r="I209" s="105">
        <f>'СВОД 2022'!H209+$H$1*1-'Май 2022'!D208</f>
        <v>-2200</v>
      </c>
      <c r="J209" s="105">
        <f>'СВОД 2022'!I209+$H$1*1-'Июнь 2022'!D208</f>
        <v>0</v>
      </c>
      <c r="K209" s="105">
        <f>'СВОД 2022'!J209+$H$1*1-'Июль 2022'!D208</f>
        <v>-4400</v>
      </c>
      <c r="L209" s="105">
        <f>'СВОД 2022'!K209+$H$1*1-'Август 2022'!D208</f>
        <v>-2200</v>
      </c>
      <c r="M209" s="105">
        <f>'СВОД 2022'!L209+$H$1*1-'Сентябрь 2022'!D208</f>
        <v>0</v>
      </c>
      <c r="N209" s="105">
        <f>'СВОД 2022'!M209+$H$1*1-'Октябрь 2022'!D208</f>
        <v>-4400</v>
      </c>
      <c r="O209" s="105">
        <f>'СВОД 2022'!N209+$H$1*1-'Ноябрь 2022'!D208</f>
        <v>-2200</v>
      </c>
      <c r="P209" s="105">
        <f>'СВОД 2022'!O209+$H$1*1-'Декабрь 2022'!D208</f>
        <v>-2200</v>
      </c>
      <c r="Q209" s="106">
        <f t="shared" si="6"/>
        <v>26400</v>
      </c>
      <c r="R209" s="106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06">
        <f t="shared" si="7"/>
        <v>-2200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2021'!S210</f>
        <v>2200</v>
      </c>
      <c r="E210" s="105">
        <f>'СВОД 2022'!D210+$H$1*1-'Январь 2022'!D209</f>
        <v>4400</v>
      </c>
      <c r="F210" s="105">
        <f>'СВОД 2022'!E210+$H$1*1-'Февраль 2022'!D209</f>
        <v>6600</v>
      </c>
      <c r="G210" s="105">
        <f>'СВОД 2022'!F210+$H$1*1-'Март 2022'!D209</f>
        <v>8800</v>
      </c>
      <c r="H210" s="105">
        <f>'СВОД 2022'!G210+$H$1*1-'Апрель 2022'!D209</f>
        <v>11000</v>
      </c>
      <c r="I210" s="105">
        <f>'СВОД 2022'!H210+$H$1*1-'Май 2022'!D209</f>
        <v>0</v>
      </c>
      <c r="J210" s="105">
        <f>'СВОД 2022'!I210+$H$1*1-'Июнь 2022'!D209</f>
        <v>-2200</v>
      </c>
      <c r="K210" s="105">
        <f>'СВОД 2022'!J210+$H$1*1-'Июль 2022'!D209</f>
        <v>0</v>
      </c>
      <c r="L210" s="105">
        <f>'СВОД 2022'!K210+$H$1*1-'Август 2022'!D209</f>
        <v>0</v>
      </c>
      <c r="M210" s="105">
        <f>'СВОД 2022'!L210+$H$1*1-'Сентябрь 2022'!D209</f>
        <v>0</v>
      </c>
      <c r="N210" s="105">
        <f>'СВОД 2022'!M210+$H$1*1-'Октябрь 2022'!D209</f>
        <v>0</v>
      </c>
      <c r="O210" s="105">
        <f>'СВОД 2022'!N210+$H$1*1-'Ноябрь 2022'!D209</f>
        <v>0</v>
      </c>
      <c r="P210" s="105">
        <f>'СВОД 2022'!O210+$H$1*1-'Декабрь 2022'!D209</f>
        <v>0</v>
      </c>
      <c r="Q210" s="106">
        <f t="shared" si="6"/>
        <v>26400</v>
      </c>
      <c r="R210" s="106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06">
        <f t="shared" si="7"/>
        <v>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2021'!S211</f>
        <v>860</v>
      </c>
      <c r="E211" s="105">
        <f>'СВОД 2022'!D211+$H$1*1-'Январь 2022'!D210</f>
        <v>860</v>
      </c>
      <c r="F211" s="105">
        <f>'СВОД 2022'!E211+$H$1*1-'Февраль 2022'!D210</f>
        <v>860</v>
      </c>
      <c r="G211" s="105">
        <f>'СВОД 2022'!F211+$H$1*1-'Март 2022'!D210</f>
        <v>860</v>
      </c>
      <c r="H211" s="105">
        <f>'СВОД 2022'!G211+$H$1*1-'Апрель 2022'!D210</f>
        <v>860</v>
      </c>
      <c r="I211" s="105">
        <f>'СВОД 2022'!H211+$H$1*1-'Май 2022'!D210</f>
        <v>860</v>
      </c>
      <c r="J211" s="105">
        <f>'СВОД 2022'!I211+$H$1*1-'Июнь 2022'!D210</f>
        <v>860</v>
      </c>
      <c r="K211" s="105">
        <f>'СВОД 2022'!J211+$H$1*1-'Июль 2022'!D210</f>
        <v>860</v>
      </c>
      <c r="L211" s="105">
        <f>'СВОД 2022'!K211+$H$1*1-'Август 2022'!D210</f>
        <v>860</v>
      </c>
      <c r="M211" s="105">
        <f>'СВОД 2022'!L211+$H$1*1-'Сентябрь 2022'!D210</f>
        <v>860</v>
      </c>
      <c r="N211" s="105">
        <f>'СВОД 2022'!M211+$H$1*1-'Октябрь 2022'!D210</f>
        <v>860</v>
      </c>
      <c r="O211" s="105">
        <f>'СВОД 2022'!N211+$H$1*1-'Ноябрь 2022'!D210</f>
        <v>860</v>
      </c>
      <c r="P211" s="105">
        <f>'СВОД 2022'!O211+$H$1*1-'Декабрь 2022'!D210</f>
        <v>860</v>
      </c>
      <c r="Q211" s="106">
        <f t="shared" si="6"/>
        <v>26400</v>
      </c>
      <c r="R211" s="106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2021'!S212</f>
        <v>144700</v>
      </c>
      <c r="E212" s="105">
        <f>'СВОД 2022'!D212+$H$1*1-'Январь 2022'!D211</f>
        <v>146900</v>
      </c>
      <c r="F212" s="105">
        <f>'СВОД 2022'!E212+$H$1*1-'Февраль 2022'!D211</f>
        <v>149100</v>
      </c>
      <c r="G212" s="105">
        <f>'СВОД 2022'!F212+$H$1*1-'Март 2022'!D211</f>
        <v>151300</v>
      </c>
      <c r="H212" s="105">
        <f>'СВОД 2022'!G212+$H$1*1-'Апрель 2022'!D211</f>
        <v>153500</v>
      </c>
      <c r="I212" s="105">
        <f>'СВОД 2022'!H212+$H$1*1-'Май 2022'!D211</f>
        <v>155700</v>
      </c>
      <c r="J212" s="105">
        <f>'СВОД 2022'!I212+$H$1*1-'Июнь 2022'!D211</f>
        <v>157900</v>
      </c>
      <c r="K212" s="105">
        <f>'СВОД 2022'!J212+$H$1*1-'Июль 2022'!D211</f>
        <v>160100</v>
      </c>
      <c r="L212" s="105">
        <f>'СВОД 2022'!K212+$H$1*1-'Август 2022'!D211</f>
        <v>162300</v>
      </c>
      <c r="M212" s="105">
        <f>'СВОД 2022'!L212+$H$1*1-'Сентябрь 2022'!D211</f>
        <v>164500</v>
      </c>
      <c r="N212" s="105">
        <f>'СВОД 2022'!M212+$H$1*1-'Октябрь 2022'!D211</f>
        <v>166700</v>
      </c>
      <c r="O212" s="105">
        <f>'СВОД 2022'!N212+$H$1*1-'Ноябрь 2022'!D211</f>
        <v>168900</v>
      </c>
      <c r="P212" s="105">
        <f>'СВОД 2022'!O212+$H$1*1-'Декабрь 2022'!D211</f>
        <v>171100</v>
      </c>
      <c r="Q212" s="106">
        <f t="shared" si="6"/>
        <v>26400</v>
      </c>
      <c r="R212" s="106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06">
        <f t="shared" si="7"/>
        <v>171100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2021'!S213</f>
        <v>63731.420000000013</v>
      </c>
      <c r="E213" s="105">
        <f>'СВОД 2022'!D213+$H$1*1-'Январь 2022'!D212</f>
        <v>63731.420000000013</v>
      </c>
      <c r="F213" s="105">
        <f>'СВОД 2022'!E213+$H$1*1-'Февраль 2022'!D212</f>
        <v>63731.420000000013</v>
      </c>
      <c r="G213" s="105">
        <f>'СВОД 2022'!F213+$H$1*1-'Март 2022'!D212</f>
        <v>65931.420000000013</v>
      </c>
      <c r="H213" s="105">
        <f>'СВОД 2022'!G213+$H$1*1-'Апрель 2022'!D212</f>
        <v>65931.420000000013</v>
      </c>
      <c r="I213" s="105">
        <f>'СВОД 2022'!H213+$H$1*1-'Май 2022'!D212</f>
        <v>65931.420000000013</v>
      </c>
      <c r="J213" s="105">
        <f>'СВОД 2022'!I213+$H$1*1-'Июнь 2022'!D212</f>
        <v>68131.420000000013</v>
      </c>
      <c r="K213" s="105">
        <f>'СВОД 2022'!J213+$H$1*1-'Июль 2022'!D212</f>
        <v>68131.420000000013</v>
      </c>
      <c r="L213" s="105">
        <f>'СВОД 2022'!K213+$H$1*1-'Август 2022'!D212</f>
        <v>70331.420000000013</v>
      </c>
      <c r="M213" s="105">
        <f>'СВОД 2022'!L213+$H$1*1-'Сентябрь 2022'!D212</f>
        <v>70331.420000000013</v>
      </c>
      <c r="N213" s="105">
        <f>'СВОД 2022'!M213+$H$1*1-'Октябрь 2022'!D212</f>
        <v>70331.420000000013</v>
      </c>
      <c r="O213" s="105">
        <f>'СВОД 2022'!N213+$H$1*1-'Ноябрь 2022'!D212</f>
        <v>70331.420000000013</v>
      </c>
      <c r="P213" s="105">
        <f>'СВОД 2022'!O213+$H$1*1-'Декабрь 2022'!D212</f>
        <v>70331.420000000013</v>
      </c>
      <c r="Q213" s="106">
        <f t="shared" si="6"/>
        <v>26400</v>
      </c>
      <c r="R213" s="106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06">
        <f t="shared" si="7"/>
        <v>70331.420000000013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2021'!S214</f>
        <v>199399.05000000005</v>
      </c>
      <c r="E214" s="105">
        <f>'СВОД 2022'!D214+$H$1*1-'Январь 2022'!D213</f>
        <v>201599.05000000005</v>
      </c>
      <c r="F214" s="105">
        <f>'СВОД 2022'!E214+$H$1*1-'Февраль 2022'!D213</f>
        <v>203799.05000000005</v>
      </c>
      <c r="G214" s="105">
        <f>'СВОД 2022'!F214+$H$1*1-'Март 2022'!D213</f>
        <v>205999.05000000005</v>
      </c>
      <c r="H214" s="105">
        <f>'СВОД 2022'!G214+$H$1*1-'Апрель 2022'!D213</f>
        <v>208199.05000000005</v>
      </c>
      <c r="I214" s="105">
        <f>'СВОД 2022'!H214+$H$1*1-'Май 2022'!D213</f>
        <v>210399.05000000005</v>
      </c>
      <c r="J214" s="105">
        <f>'СВОД 2022'!I214+$H$1*1-'Июнь 2022'!D213</f>
        <v>212599.05000000005</v>
      </c>
      <c r="K214" s="105">
        <f>'СВОД 2022'!J214+$H$1*1-'Июль 2022'!D213</f>
        <v>214799.05000000005</v>
      </c>
      <c r="L214" s="105">
        <f>'СВОД 2022'!K214+$H$1*1-'Август 2022'!D213</f>
        <v>216999.05000000005</v>
      </c>
      <c r="M214" s="105">
        <f>'СВОД 2022'!L214+$H$1*1-'Сентябрь 2022'!D213</f>
        <v>219199.05000000005</v>
      </c>
      <c r="N214" s="105">
        <f>'СВОД 2022'!M214+$H$1*1-'Октябрь 2022'!D213</f>
        <v>221399.05000000005</v>
      </c>
      <c r="O214" s="105">
        <f>'СВОД 2022'!N214+$H$1*1-'Ноябрь 2022'!D213</f>
        <v>212599.05000000005</v>
      </c>
      <c r="P214" s="105">
        <f>'СВОД 2022'!O214+$H$1*1-'Декабрь 2022'!D213</f>
        <v>214799.05000000005</v>
      </c>
      <c r="Q214" s="106">
        <f t="shared" si="6"/>
        <v>26400</v>
      </c>
      <c r="R214" s="106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06">
        <f t="shared" si="7"/>
        <v>214799.05000000005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2546210.6500000004</v>
      </c>
      <c r="E216" s="11">
        <f t="shared" ref="E216:S216" si="8">SUM(E3:E215)</f>
        <v>2651465.54</v>
      </c>
      <c r="F216" s="11">
        <f t="shared" si="8"/>
        <v>2763335.959999999</v>
      </c>
      <c r="G216" s="11">
        <f t="shared" si="8"/>
        <v>2767478.96</v>
      </c>
      <c r="H216" s="11">
        <f t="shared" si="8"/>
        <v>2722984.4600000009</v>
      </c>
      <c r="I216" s="11">
        <f>SUM(I3:I215)</f>
        <v>2770577.7</v>
      </c>
      <c r="J216" s="11">
        <f t="shared" si="8"/>
        <v>2882687.7</v>
      </c>
      <c r="K216" s="11">
        <f t="shared" si="8"/>
        <v>3060037.6999999993</v>
      </c>
      <c r="L216" s="11">
        <f t="shared" si="8"/>
        <v>3279006.629999999</v>
      </c>
      <c r="M216" s="11">
        <f t="shared" si="8"/>
        <v>3503769.4099999983</v>
      </c>
      <c r="N216" s="7">
        <f t="shared" si="8"/>
        <v>3632230.4099999983</v>
      </c>
      <c r="O216" s="7">
        <f t="shared" si="8"/>
        <v>3715590.9399999985</v>
      </c>
      <c r="P216" s="7">
        <f t="shared" si="8"/>
        <v>3628280.1499999976</v>
      </c>
      <c r="Q216" s="15">
        <f t="shared" si="8"/>
        <v>5504400</v>
      </c>
      <c r="R216" s="15">
        <f t="shared" si="8"/>
        <v>4426730.5</v>
      </c>
      <c r="S216" s="15">
        <f t="shared" si="8"/>
        <v>3623880.1499999976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157 E159:P215">
    <cfRule type="cellIs" dxfId="320" priority="1" operator="lessThanOrEqual">
      <formula>0</formula>
    </cfRule>
  </conditionalFormatting>
  <hyperlinks>
    <hyperlink ref="E2" location="'Январь 2022'!A1" display="Сальдо на 31.01.22" xr:uid="{00000000-0004-0000-5C00-000000000000}"/>
    <hyperlink ref="D2" location="'СВОД 2020'!A1" display="САЛЬДО                       на начало года" xr:uid="{00000000-0004-0000-5C00-000001000000}"/>
    <hyperlink ref="A1" location="'СВОД 2021'!Область_печати" display="СВОД 2020" xr:uid="{00000000-0004-0000-5C00-000002000000}"/>
    <hyperlink ref="F2" location="'Февраль 2021'!A1" display="Сальдо на 28.02.21" xr:uid="{00000000-0004-0000-5C00-000003000000}"/>
    <hyperlink ref="G2" location="'Март 2022'!A1" display="Сальдо на 31.03.22" xr:uid="{00000000-0004-0000-5C00-000004000000}"/>
    <hyperlink ref="I2" location="'Май 2022'!A1" display="Сальдо на 31.05.2022" xr:uid="{00000000-0004-0000-5C00-000005000000}"/>
    <hyperlink ref="J2" location="'Июнь 2022'!A1" display="Сальдо на 30.06.22" xr:uid="{00000000-0004-0000-5C00-000006000000}"/>
    <hyperlink ref="K2" location="'Июль 2022'!A1" display="Сальдо на 31.07.22" xr:uid="{00000000-0004-0000-5C00-000007000000}"/>
    <hyperlink ref="L2" location="'Август 2022'!A1" display="Сальдо на 31.08.22" xr:uid="{00000000-0004-0000-5C00-000008000000}"/>
    <hyperlink ref="M2" location="'Сентябрь 2022'!A1" display="Сальдо на 30.09.22" xr:uid="{00000000-0004-0000-5C00-000009000000}"/>
    <hyperlink ref="N2" location="'Октябрь 2022'!A1" display="Сальдо на 31.10.22" xr:uid="{00000000-0004-0000-5C00-00000A000000}"/>
    <hyperlink ref="O2" location="'Ноябрь 2022'!A1" display="Сальдо на 30.11.22" xr:uid="{00000000-0004-0000-5C00-00000B000000}"/>
    <hyperlink ref="P2" location="'Декабрь 2022'!A1" display="Сальдо на 31.12.22" xr:uid="{00000000-0004-0000-5C00-00000C000000}"/>
    <hyperlink ref="H2" location="'Апрель 2022'!A1" display="Сальдо на 30.04.22" xr:uid="{00000000-0004-0000-5C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4242.34</v>
      </c>
      <c r="E5" s="3" t="s">
        <v>414</v>
      </c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1644.86</v>
      </c>
      <c r="E22" s="3" t="s">
        <v>414</v>
      </c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688.37</v>
      </c>
      <c r="E40" s="3" t="s">
        <v>414</v>
      </c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/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/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1100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3600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22359.45</v>
      </c>
      <c r="E123" s="3" t="s">
        <v>415</v>
      </c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5586.78</v>
      </c>
      <c r="E138" s="3" t="s">
        <v>414</v>
      </c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17270.12</v>
      </c>
      <c r="E151" s="3" t="s">
        <v>414</v>
      </c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11394.9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5000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9858.2900000000009</v>
      </c>
      <c r="E197" s="3" t="s">
        <v>414</v>
      </c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>
        <v>26400</v>
      </c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354545.11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D000000}"/>
  <conditionalFormatting sqref="C2:C114 C119:C214">
    <cfRule type="cellIs" dxfId="319" priority="1" operator="equal">
      <formula>0</formula>
    </cfRule>
    <cfRule type="cellIs" dxfId="318" priority="2" operator="equal">
      <formula>"а"</formula>
    </cfRule>
  </conditionalFormatting>
  <hyperlinks>
    <hyperlink ref="E1" location="'СВОД 2022'!Область_печати" display="СВОД 2022" xr:uid="{00000000-0004-0000-5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4700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4950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2037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11000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15400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6000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3300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4400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3402.58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345729.58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E000000}"/>
  <conditionalFormatting sqref="C2:C114 C119:C214">
    <cfRule type="cellIs" dxfId="317" priority="1" operator="equal">
      <formula>0</formula>
    </cfRule>
    <cfRule type="cellIs" dxfId="316" priority="2" operator="equal">
      <formula>"а"</formula>
    </cfRule>
  </conditionalFormatting>
  <hyperlinks>
    <hyperlink ref="E1" location="'СВОД 2022'!A1" display="СВОД 2022" xr:uid="{00000000-0004-0000-5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2200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6600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13200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6600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36270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8800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453457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F000000}"/>
  <conditionalFormatting sqref="C2:C114 C119: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22'!A1" display="СВОД 2022" xr:uid="{00000000-0004-0000-5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>
        <v>41195</v>
      </c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61600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4800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2112.5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4400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6600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7000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3100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502094.5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0000000}"/>
  <conditionalFormatting sqref="C2:C114 C119:C214">
    <cfRule type="cellIs" dxfId="313" priority="1" operator="equal">
      <formula>0</formula>
    </cfRule>
    <cfRule type="cellIs" dxfId="312" priority="2" operator="equal">
      <formula>"а"</formula>
    </cfRule>
  </conditionalFormatting>
  <hyperlinks>
    <hyperlink ref="E1" location="'СВОД 2022'!A1" display="СВОД 2022" xr:uid="{00000000-0004-0000-6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6615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6600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540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388</v>
      </c>
      <c r="B80" s="2">
        <v>63</v>
      </c>
      <c r="C80" s="9"/>
      <c r="D80" s="6">
        <v>15000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12500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12000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1200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6600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>
        <v>87701.759999999995</v>
      </c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7000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13200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410006.76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11" priority="3" operator="equal">
      <formula>0</formula>
    </cfRule>
    <cfRule type="cellIs" dxfId="310" priority="4" operator="equal">
      <formula>"а"</formula>
    </cfRule>
  </conditionalFormatting>
  <conditionalFormatting sqref="C53:C5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22'!A1" display="СВОД 2022" xr:uid="{00000000-0004-0000-6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2000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386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408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387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409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6600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6350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590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410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411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389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390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6600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412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6000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8800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347690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2000000}"/>
  <conditionalFormatting sqref="C2:C114 C119:C214">
    <cfRule type="cellIs" dxfId="307" priority="3" operator="equal">
      <formula>0</formula>
    </cfRule>
    <cfRule type="cellIs" dxfId="306" priority="4" operator="equal">
      <formula>"а"</formula>
    </cfRule>
  </conditionalFormatting>
  <conditionalFormatting sqref="C53:C54">
    <cfRule type="cellIs" dxfId="305" priority="1" operator="equal">
      <formula>0</formula>
    </cfRule>
    <cfRule type="cellIs" dxfId="304" priority="2" operator="equal">
      <formula>"а"</formula>
    </cfRule>
  </conditionalFormatting>
  <hyperlinks>
    <hyperlink ref="E1" location="'СВОД 2022'!A1" display="СВОД 2022" xr:uid="{00000000-0004-0000-6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157</vt:i4>
      </vt:variant>
      <vt:variant>
        <vt:lpstr>Именованные диапазоны</vt:lpstr>
      </vt:variant>
      <vt:variant>
        <vt:i4>156</vt:i4>
      </vt:variant>
    </vt:vector>
  </HeadingPairs>
  <TitlesOfParts>
    <vt:vector size="313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СВОД 2025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СВОД 2026</vt:lpstr>
      <vt:lpstr>янв.26</vt:lpstr>
      <vt:lpstr>фев.26</vt:lpstr>
      <vt:lpstr>мар.26</vt:lpstr>
      <vt:lpstr>апр.26</vt:lpstr>
      <vt:lpstr>май.26</vt:lpstr>
      <vt:lpstr>июн.26</vt:lpstr>
      <vt:lpstr>июл.26</vt:lpstr>
      <vt:lpstr>авг.26</vt:lpstr>
      <vt:lpstr>сен.26</vt:lpstr>
      <vt:lpstr>окт.26</vt:lpstr>
      <vt:lpstr>ноя.26</vt:lpstr>
      <vt:lpstr>дек.26</vt:lpstr>
      <vt:lpstr>авг.26!Область_печати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'Август 2025'!Область_печати</vt:lpstr>
      <vt:lpstr>апр.26!Область_печати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'Апрель 2025'!Область_печати</vt:lpstr>
      <vt:lpstr>дек.26!Область_печати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'Декабрь 2025'!Область_печати</vt:lpstr>
      <vt:lpstr>июл.26!Область_печати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'Июль 2025'!Область_печати</vt:lpstr>
      <vt:lpstr>июн.26!Область_печати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'Июнь 2025'!Область_печати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'Май 2025'!Область_печати</vt:lpstr>
      <vt:lpstr>май.26!Область_печати</vt:lpstr>
      <vt:lpstr>мар.26!Область_печати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'Март 2025'!Область_печати</vt:lpstr>
      <vt:lpstr>ноя.26!Область_печати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'Ноябрь 2025'!Область_печати</vt:lpstr>
      <vt:lpstr>окт.26!Область_печати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'Октябрь 2025'!Область_печати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'СВОД 2025'!Область_печати</vt:lpstr>
      <vt:lpstr>'СВОД 2026'!Область_печати</vt:lpstr>
      <vt:lpstr>сен.26!Область_печати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'Сентябрь 2025'!Область_печати</vt:lpstr>
      <vt:lpstr>фев.26!Область_печати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'Февраль 2025'!Область_печати</vt:lpstr>
      <vt:lpstr>янв.26!Область_печати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  <vt:lpstr>'Январь 2025'!Область_печати</vt:lpstr>
    </vt:vector>
  </TitlesOfParts>
  <Manager/>
  <Company>Reanimator Extreme Edition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Дмитрий</dc:creator>
  <cp:keywords/>
  <dc:description/>
  <cp:lastModifiedBy>Дмитрий</cp:lastModifiedBy>
  <cp:revision/>
  <dcterms:created xsi:type="dcterms:W3CDTF">2025-07-15T10:39:35Z</dcterms:created>
  <dcterms:modified xsi:type="dcterms:W3CDTF">2026-03-02T14:02:56Z</dcterms:modified>
  <cp:category/>
  <cp:contentStatus/>
</cp:coreProperties>
</file>